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BF16850-C97E-4A4A-9A30-62AB06D59A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X492" i="1"/>
  <c r="BO491" i="1"/>
  <c r="BM491" i="1"/>
  <c r="Y491" i="1"/>
  <c r="P491" i="1"/>
  <c r="BO490" i="1"/>
  <c r="BM490" i="1"/>
  <c r="Y490" i="1"/>
  <c r="Y492" i="1" s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BP388" i="1" s="1"/>
  <c r="P388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09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9" i="1" s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O259" i="1"/>
  <c r="BM259" i="1"/>
  <c r="Y259" i="1"/>
  <c r="BO258" i="1"/>
  <c r="BM258" i="1"/>
  <c r="Y258" i="1"/>
  <c r="P258" i="1"/>
  <c r="X255" i="1"/>
  <c r="X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BO240" i="1"/>
  <c r="BM240" i="1"/>
  <c r="Y240" i="1"/>
  <c r="BP240" i="1" s="1"/>
  <c r="P240" i="1"/>
  <c r="X238" i="1"/>
  <c r="X237" i="1"/>
  <c r="BO236" i="1"/>
  <c r="BM236" i="1"/>
  <c r="Y236" i="1"/>
  <c r="Y238" i="1" s="1"/>
  <c r="X234" i="1"/>
  <c r="X233" i="1"/>
  <c r="BO232" i="1"/>
  <c r="BM232" i="1"/>
  <c r="Y232" i="1"/>
  <c r="P232" i="1"/>
  <c r="X230" i="1"/>
  <c r="X229" i="1"/>
  <c r="BO228" i="1"/>
  <c r="BM228" i="1"/>
  <c r="Y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BP191" i="1" s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Y155" i="1" s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BP142" i="1" s="1"/>
  <c r="BO141" i="1"/>
  <c r="BM141" i="1"/>
  <c r="Y141" i="1"/>
  <c r="Y143" i="1" s="1"/>
  <c r="P141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BP92" i="1" s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Y70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3" i="1" s="1"/>
  <c r="BO22" i="1"/>
  <c r="BM22" i="1"/>
  <c r="X500" i="1" s="1"/>
  <c r="Y22" i="1"/>
  <c r="P22" i="1"/>
  <c r="H10" i="1"/>
  <c r="A9" i="1"/>
  <c r="F10" i="1" s="1"/>
  <c r="D7" i="1"/>
  <c r="Q6" i="1"/>
  <c r="P2" i="1"/>
  <c r="Z41" i="1" l="1"/>
  <c r="BN41" i="1"/>
  <c r="D509" i="1"/>
  <c r="Z62" i="1"/>
  <c r="BN62" i="1"/>
  <c r="Z74" i="1"/>
  <c r="BN74" i="1"/>
  <c r="Z103" i="1"/>
  <c r="BN103" i="1"/>
  <c r="Z113" i="1"/>
  <c r="BN113" i="1"/>
  <c r="Z141" i="1"/>
  <c r="Z143" i="1" s="1"/>
  <c r="BN141" i="1"/>
  <c r="BP141" i="1"/>
  <c r="Z142" i="1"/>
  <c r="BN142" i="1"/>
  <c r="Z146" i="1"/>
  <c r="BN146" i="1"/>
  <c r="Z164" i="1"/>
  <c r="BN164" i="1"/>
  <c r="Z176" i="1"/>
  <c r="Z177" i="1" s="1"/>
  <c r="BN176" i="1"/>
  <c r="BP176" i="1"/>
  <c r="Y177" i="1"/>
  <c r="Z181" i="1"/>
  <c r="BN181" i="1"/>
  <c r="Z197" i="1"/>
  <c r="BN197" i="1"/>
  <c r="Z209" i="1"/>
  <c r="BN209" i="1"/>
  <c r="Z236" i="1"/>
  <c r="Z237" i="1" s="1"/>
  <c r="BN236" i="1"/>
  <c r="BP236" i="1"/>
  <c r="Y237" i="1"/>
  <c r="Z240" i="1"/>
  <c r="BN240" i="1"/>
  <c r="Z241" i="1"/>
  <c r="BN241" i="1"/>
  <c r="Z266" i="1"/>
  <c r="BN266" i="1"/>
  <c r="Z291" i="1"/>
  <c r="BN291" i="1"/>
  <c r="Z307" i="1"/>
  <c r="BN307" i="1"/>
  <c r="Z329" i="1"/>
  <c r="BN329" i="1"/>
  <c r="Z346" i="1"/>
  <c r="BN346" i="1"/>
  <c r="Z382" i="1"/>
  <c r="Z383" i="1" s="1"/>
  <c r="BN382" i="1"/>
  <c r="BP382" i="1"/>
  <c r="Y383" i="1"/>
  <c r="Z388" i="1"/>
  <c r="BN388" i="1"/>
  <c r="Z396" i="1"/>
  <c r="BN396" i="1"/>
  <c r="Z440" i="1"/>
  <c r="BN440" i="1"/>
  <c r="Z456" i="1"/>
  <c r="BN456" i="1"/>
  <c r="B509" i="1"/>
  <c r="X501" i="1"/>
  <c r="X502" i="1" s="1"/>
  <c r="Y31" i="1"/>
  <c r="Z29" i="1"/>
  <c r="BN29" i="1"/>
  <c r="C509" i="1"/>
  <c r="Z52" i="1"/>
  <c r="BN52" i="1"/>
  <c r="Y110" i="1"/>
  <c r="BP268" i="1"/>
  <c r="BN268" i="1"/>
  <c r="BP289" i="1"/>
  <c r="BN289" i="1"/>
  <c r="Z289" i="1"/>
  <c r="BP301" i="1"/>
  <c r="BN301" i="1"/>
  <c r="Z301" i="1"/>
  <c r="BP323" i="1"/>
  <c r="BN323" i="1"/>
  <c r="Z323" i="1"/>
  <c r="BP327" i="1"/>
  <c r="BN327" i="1"/>
  <c r="Z327" i="1"/>
  <c r="BP344" i="1"/>
  <c r="BN344" i="1"/>
  <c r="Z344" i="1"/>
  <c r="BP358" i="1"/>
  <c r="BN358" i="1"/>
  <c r="Z358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54" i="1"/>
  <c r="BN454" i="1"/>
  <c r="Z454" i="1"/>
  <c r="BP470" i="1"/>
  <c r="BN470" i="1"/>
  <c r="Z470" i="1"/>
  <c r="BP491" i="1"/>
  <c r="BN491" i="1"/>
  <c r="Z491" i="1"/>
  <c r="Z54" i="1"/>
  <c r="BN54" i="1"/>
  <c r="Z60" i="1"/>
  <c r="BN60" i="1"/>
  <c r="BP60" i="1"/>
  <c r="Z66" i="1"/>
  <c r="BN66" i="1"/>
  <c r="BP66" i="1"/>
  <c r="Z72" i="1"/>
  <c r="BN72" i="1"/>
  <c r="Z76" i="1"/>
  <c r="BN76" i="1"/>
  <c r="Y82" i="1"/>
  <c r="Z87" i="1"/>
  <c r="BN87" i="1"/>
  <c r="Z92" i="1"/>
  <c r="BN92" i="1"/>
  <c r="Z101" i="1"/>
  <c r="BN101" i="1"/>
  <c r="Z107" i="1"/>
  <c r="BN107" i="1"/>
  <c r="BP107" i="1"/>
  <c r="Z115" i="1"/>
  <c r="BN115" i="1"/>
  <c r="Z136" i="1"/>
  <c r="BN136" i="1"/>
  <c r="Y150" i="1"/>
  <c r="Z148" i="1"/>
  <c r="BN148" i="1"/>
  <c r="Y149" i="1"/>
  <c r="Z154" i="1"/>
  <c r="Z155" i="1" s="1"/>
  <c r="BN154" i="1"/>
  <c r="BP154" i="1"/>
  <c r="Z158" i="1"/>
  <c r="BN158" i="1"/>
  <c r="Z162" i="1"/>
  <c r="BN162" i="1"/>
  <c r="Z166" i="1"/>
  <c r="BN166" i="1"/>
  <c r="Z172" i="1"/>
  <c r="BN172" i="1"/>
  <c r="Z187" i="1"/>
  <c r="BN187" i="1"/>
  <c r="Z191" i="1"/>
  <c r="BN191" i="1"/>
  <c r="Z195" i="1"/>
  <c r="BN195" i="1"/>
  <c r="Z203" i="1"/>
  <c r="BN203" i="1"/>
  <c r="Z207" i="1"/>
  <c r="BN207" i="1"/>
  <c r="Z221" i="1"/>
  <c r="BN221" i="1"/>
  <c r="Z226" i="1"/>
  <c r="BN226" i="1"/>
  <c r="Y245" i="1"/>
  <c r="Z243" i="1"/>
  <c r="BN243" i="1"/>
  <c r="Z252" i="1"/>
  <c r="BN252" i="1"/>
  <c r="Z260" i="1"/>
  <c r="BN260" i="1"/>
  <c r="Z261" i="1"/>
  <c r="BN261" i="1"/>
  <c r="Z268" i="1"/>
  <c r="BP297" i="1"/>
  <c r="BN297" i="1"/>
  <c r="Z297" i="1"/>
  <c r="BP309" i="1"/>
  <c r="BN309" i="1"/>
  <c r="Z309" i="1"/>
  <c r="S509" i="1"/>
  <c r="BP334" i="1"/>
  <c r="BN334" i="1"/>
  <c r="Z334" i="1"/>
  <c r="BP348" i="1"/>
  <c r="BN348" i="1"/>
  <c r="Z348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6" i="1"/>
  <c r="BN446" i="1"/>
  <c r="Z446" i="1"/>
  <c r="Y464" i="1"/>
  <c r="BP460" i="1"/>
  <c r="BN460" i="1"/>
  <c r="Z460" i="1"/>
  <c r="BP477" i="1"/>
  <c r="BN477" i="1"/>
  <c r="Z477" i="1"/>
  <c r="Y325" i="1"/>
  <c r="Y324" i="1"/>
  <c r="Y354" i="1"/>
  <c r="Y483" i="1"/>
  <c r="H9" i="1"/>
  <c r="A10" i="1"/>
  <c r="Y24" i="1"/>
  <c r="Y32" i="1"/>
  <c r="Y36" i="1"/>
  <c r="Y44" i="1"/>
  <c r="Y48" i="1"/>
  <c r="Y57" i="1"/>
  <c r="Y63" i="1"/>
  <c r="Y69" i="1"/>
  <c r="BP73" i="1"/>
  <c r="BN73" i="1"/>
  <c r="BP75" i="1"/>
  <c r="BN75" i="1"/>
  <c r="Z75" i="1"/>
  <c r="BP88" i="1"/>
  <c r="BN88" i="1"/>
  <c r="Z88" i="1"/>
  <c r="Y90" i="1"/>
  <c r="BP93" i="1"/>
  <c r="BN93" i="1"/>
  <c r="Z93" i="1"/>
  <c r="BP102" i="1"/>
  <c r="BN102" i="1"/>
  <c r="Z102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Z137" i="1" s="1"/>
  <c r="BP159" i="1"/>
  <c r="BN159" i="1"/>
  <c r="Z159" i="1"/>
  <c r="BP163" i="1"/>
  <c r="BN163" i="1"/>
  <c r="Z163" i="1"/>
  <c r="Y167" i="1"/>
  <c r="BP171" i="1"/>
  <c r="BN171" i="1"/>
  <c r="Z171" i="1"/>
  <c r="Z173" i="1" s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2" i="1"/>
  <c r="BN222" i="1"/>
  <c r="Z222" i="1"/>
  <c r="BP227" i="1"/>
  <c r="BN227" i="1"/>
  <c r="Z227" i="1"/>
  <c r="BP244" i="1"/>
  <c r="BN244" i="1"/>
  <c r="Z244" i="1"/>
  <c r="Y246" i="1"/>
  <c r="L509" i="1"/>
  <c r="Y254" i="1"/>
  <c r="BP249" i="1"/>
  <c r="BN249" i="1"/>
  <c r="Z249" i="1"/>
  <c r="BP253" i="1"/>
  <c r="BN253" i="1"/>
  <c r="Z253" i="1"/>
  <c r="Y255" i="1"/>
  <c r="M509" i="1"/>
  <c r="Y263" i="1"/>
  <c r="BP258" i="1"/>
  <c r="BN258" i="1"/>
  <c r="Z258" i="1"/>
  <c r="Y262" i="1"/>
  <c r="BP267" i="1"/>
  <c r="BN267" i="1"/>
  <c r="Z267" i="1"/>
  <c r="Z269" i="1" s="1"/>
  <c r="O509" i="1"/>
  <c r="Y269" i="1"/>
  <c r="BP343" i="1"/>
  <c r="BN343" i="1"/>
  <c r="Z343" i="1"/>
  <c r="Y349" i="1"/>
  <c r="BP347" i="1"/>
  <c r="BN347" i="1"/>
  <c r="Z347" i="1"/>
  <c r="F509" i="1"/>
  <c r="F9" i="1"/>
  <c r="J9" i="1"/>
  <c r="Z22" i="1"/>
  <c r="Z23" i="1" s="1"/>
  <c r="BN22" i="1"/>
  <c r="BP22" i="1"/>
  <c r="Y23" i="1"/>
  <c r="X499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BN61" i="1"/>
  <c r="Z67" i="1"/>
  <c r="Z69" i="1" s="1"/>
  <c r="BN67" i="1"/>
  <c r="Y78" i="1"/>
  <c r="Z73" i="1"/>
  <c r="Z77" i="1" s="1"/>
  <c r="Y77" i="1"/>
  <c r="BP81" i="1"/>
  <c r="BN81" i="1"/>
  <c r="Z81" i="1"/>
  <c r="Z82" i="1" s="1"/>
  <c r="Y83" i="1"/>
  <c r="E509" i="1"/>
  <c r="Y89" i="1"/>
  <c r="BP86" i="1"/>
  <c r="BN86" i="1"/>
  <c r="Z86" i="1"/>
  <c r="Z89" i="1" s="1"/>
  <c r="Y96" i="1"/>
  <c r="BP95" i="1"/>
  <c r="BN95" i="1"/>
  <c r="Z95" i="1"/>
  <c r="Y97" i="1"/>
  <c r="Y105" i="1"/>
  <c r="BP100" i="1"/>
  <c r="BN100" i="1"/>
  <c r="Z100" i="1"/>
  <c r="Y104" i="1"/>
  <c r="BP108" i="1"/>
  <c r="BN108" i="1"/>
  <c r="Z108" i="1"/>
  <c r="Z110" i="1" s="1"/>
  <c r="Y117" i="1"/>
  <c r="BP116" i="1"/>
  <c r="BN116" i="1"/>
  <c r="Z116" i="1"/>
  <c r="Y118" i="1"/>
  <c r="Y121" i="1"/>
  <c r="BP120" i="1"/>
  <c r="BN120" i="1"/>
  <c r="Z120" i="1"/>
  <c r="Z121" i="1" s="1"/>
  <c r="Y122" i="1"/>
  <c r="G509" i="1"/>
  <c r="Y128" i="1"/>
  <c r="BP125" i="1"/>
  <c r="BN125" i="1"/>
  <c r="Z125" i="1"/>
  <c r="Z127" i="1" s="1"/>
  <c r="Y132" i="1"/>
  <c r="Y137" i="1"/>
  <c r="BP147" i="1"/>
  <c r="BN147" i="1"/>
  <c r="Z147" i="1"/>
  <c r="Z149" i="1" s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6" i="1"/>
  <c r="Y217" i="1"/>
  <c r="BP214" i="1"/>
  <c r="BN214" i="1"/>
  <c r="Z214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18" i="1"/>
  <c r="BP328" i="1"/>
  <c r="BN328" i="1"/>
  <c r="Z328" i="1"/>
  <c r="Z330" i="1" s="1"/>
  <c r="Y330" i="1"/>
  <c r="Y363" i="1"/>
  <c r="BP362" i="1"/>
  <c r="BN362" i="1"/>
  <c r="Z362" i="1"/>
  <c r="Z363" i="1" s="1"/>
  <c r="Y364" i="1"/>
  <c r="U509" i="1"/>
  <c r="Y370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4" i="1"/>
  <c r="I509" i="1"/>
  <c r="Y156" i="1"/>
  <c r="J509" i="1"/>
  <c r="Y183" i="1"/>
  <c r="BP215" i="1"/>
  <c r="BN215" i="1"/>
  <c r="Z215" i="1"/>
  <c r="K509" i="1"/>
  <c r="Y229" i="1"/>
  <c r="BP220" i="1"/>
  <c r="BN220" i="1"/>
  <c r="Z220" i="1"/>
  <c r="BP225" i="1"/>
  <c r="BN225" i="1"/>
  <c r="Z225" i="1"/>
  <c r="BP228" i="1"/>
  <c r="BN228" i="1"/>
  <c r="Z228" i="1"/>
  <c r="Y230" i="1"/>
  <c r="Y233" i="1"/>
  <c r="BP232" i="1"/>
  <c r="BN232" i="1"/>
  <c r="Z232" i="1"/>
  <c r="Z233" i="1" s="1"/>
  <c r="Y234" i="1"/>
  <c r="BP242" i="1"/>
  <c r="BN242" i="1"/>
  <c r="Z242" i="1"/>
  <c r="Z245" i="1" s="1"/>
  <c r="BP251" i="1"/>
  <c r="BN251" i="1"/>
  <c r="Z251" i="1"/>
  <c r="BP259" i="1"/>
  <c r="BN259" i="1"/>
  <c r="Z259" i="1"/>
  <c r="Y270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Z324" i="1"/>
  <c r="BP322" i="1"/>
  <c r="BN322" i="1"/>
  <c r="Z322" i="1"/>
  <c r="Y331" i="1"/>
  <c r="BP335" i="1"/>
  <c r="BN335" i="1"/>
  <c r="Z335" i="1"/>
  <c r="BP345" i="1"/>
  <c r="BN345" i="1"/>
  <c r="Z345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Y275" i="1"/>
  <c r="Y284" i="1"/>
  <c r="R509" i="1"/>
  <c r="Y293" i="1"/>
  <c r="Y338" i="1"/>
  <c r="T509" i="1"/>
  <c r="Y35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09" i="1"/>
  <c r="Y420" i="1"/>
  <c r="BP419" i="1"/>
  <c r="BN419" i="1"/>
  <c r="Z419" i="1"/>
  <c r="Z420" i="1" s="1"/>
  <c r="Y421" i="1"/>
  <c r="Y509" i="1"/>
  <c r="Y425" i="1"/>
  <c r="BP424" i="1"/>
  <c r="BN424" i="1"/>
  <c r="Z424" i="1"/>
  <c r="Z425" i="1" s="1"/>
  <c r="Y426" i="1"/>
  <c r="Z509" i="1"/>
  <c r="Y442" i="1"/>
  <c r="Y443" i="1"/>
  <c r="BP430" i="1"/>
  <c r="BN430" i="1"/>
  <c r="Z430" i="1"/>
  <c r="BP433" i="1"/>
  <c r="BN433" i="1"/>
  <c r="Z433" i="1"/>
  <c r="BP469" i="1"/>
  <c r="BN469" i="1"/>
  <c r="Z469" i="1"/>
  <c r="Y473" i="1"/>
  <c r="BP476" i="1"/>
  <c r="BN476" i="1"/>
  <c r="Z476" i="1"/>
  <c r="AA509" i="1"/>
  <c r="V509" i="1"/>
  <c r="Y398" i="1"/>
  <c r="BP437" i="1"/>
  <c r="BN437" i="1"/>
  <c r="Z437" i="1"/>
  <c r="BP441" i="1"/>
  <c r="BN441" i="1"/>
  <c r="Z441" i="1"/>
  <c r="Y448" i="1"/>
  <c r="BP445" i="1"/>
  <c r="BN445" i="1"/>
  <c r="Z445" i="1"/>
  <c r="Z448" i="1" s="1"/>
  <c r="BP453" i="1"/>
  <c r="BN453" i="1"/>
  <c r="Z453" i="1"/>
  <c r="BP461" i="1"/>
  <c r="BN461" i="1"/>
  <c r="Z461" i="1"/>
  <c r="Z463" i="1" s="1"/>
  <c r="Y472" i="1"/>
  <c r="BP471" i="1"/>
  <c r="BN471" i="1"/>
  <c r="Z471" i="1"/>
  <c r="Y479" i="1"/>
  <c r="BP475" i="1"/>
  <c r="BN475" i="1"/>
  <c r="Z475" i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117" i="1" l="1"/>
  <c r="Z492" i="1"/>
  <c r="Z478" i="1"/>
  <c r="Z472" i="1"/>
  <c r="Z337" i="1"/>
  <c r="Z104" i="1"/>
  <c r="Z63" i="1"/>
  <c r="Z57" i="1"/>
  <c r="Z349" i="1"/>
  <c r="Z398" i="1"/>
  <c r="Z303" i="1"/>
  <c r="Z293" i="1"/>
  <c r="Z415" i="1"/>
  <c r="Z167" i="1"/>
  <c r="Z254" i="1"/>
  <c r="Z199" i="1"/>
  <c r="Z96" i="1"/>
  <c r="Z457" i="1"/>
  <c r="Y501" i="1"/>
  <c r="Z442" i="1"/>
  <c r="Z229" i="1"/>
  <c r="Z370" i="1"/>
  <c r="Z317" i="1"/>
  <c r="Z311" i="1"/>
  <c r="Z216" i="1"/>
  <c r="Z211" i="1"/>
  <c r="Z43" i="1"/>
  <c r="Z31" i="1"/>
  <c r="Y503" i="1"/>
  <c r="Y500" i="1"/>
  <c r="Y502" i="1" s="1"/>
  <c r="Z262" i="1"/>
  <c r="Y499" i="1"/>
  <c r="Z504" i="1" l="1"/>
</calcChain>
</file>

<file path=xl/sharedStrings.xml><?xml version="1.0" encoding="utf-8"?>
<sst xmlns="http://schemas.openxmlformats.org/spreadsheetml/2006/main" count="2186" uniqueCount="792">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</sst>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3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9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8" t="s">
        <v>0</v>
      </c>
      <c r="E1" s="584"/>
      <c r="F1" s="584"/>
      <c r="G1" s="12" t="s">
        <v>1</v>
      </c>
      <c r="H1" s="628" t="s">
        <v>2</v>
      </c>
      <c r="I1" s="584"/>
      <c r="J1" s="584"/>
      <c r="K1" s="584"/>
      <c r="L1" s="584"/>
      <c r="M1" s="584"/>
      <c r="N1" s="584"/>
      <c r="O1" s="584"/>
      <c r="P1" s="584"/>
      <c r="Q1" s="584"/>
      <c r="R1" s="583" t="s">
        <v>3</v>
      </c>
      <c r="S1" s="584"/>
      <c r="T1" s="5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82" t="s">
        <v>8</v>
      </c>
      <c r="B5" s="567"/>
      <c r="C5" s="568"/>
      <c r="D5" s="634"/>
      <c r="E5" s="635"/>
      <c r="F5" s="833" t="s">
        <v>9</v>
      </c>
      <c r="G5" s="568"/>
      <c r="H5" s="634" t="s">
        <v>791</v>
      </c>
      <c r="I5" s="783"/>
      <c r="J5" s="783"/>
      <c r="K5" s="783"/>
      <c r="L5" s="783"/>
      <c r="M5" s="635"/>
      <c r="N5" s="58"/>
      <c r="P5" s="24" t="s">
        <v>10</v>
      </c>
      <c r="Q5" s="855">
        <v>45946</v>
      </c>
      <c r="R5" s="674"/>
      <c r="T5" s="712" t="s">
        <v>11</v>
      </c>
      <c r="U5" s="677"/>
      <c r="V5" s="714" t="s">
        <v>12</v>
      </c>
      <c r="W5" s="674"/>
      <c r="AB5" s="51"/>
      <c r="AC5" s="51"/>
      <c r="AD5" s="51"/>
      <c r="AE5" s="51"/>
    </row>
    <row r="6" spans="1:32" s="539" customFormat="1" ht="24" customHeight="1" x14ac:dyDescent="0.2">
      <c r="A6" s="682" t="s">
        <v>13</v>
      </c>
      <c r="B6" s="567"/>
      <c r="C6" s="568"/>
      <c r="D6" s="768" t="s">
        <v>14</v>
      </c>
      <c r="E6" s="769"/>
      <c r="F6" s="769"/>
      <c r="G6" s="769"/>
      <c r="H6" s="769"/>
      <c r="I6" s="769"/>
      <c r="J6" s="769"/>
      <c r="K6" s="769"/>
      <c r="L6" s="769"/>
      <c r="M6" s="674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Четверг</v>
      </c>
      <c r="R6" s="550"/>
      <c r="T6" s="719" t="s">
        <v>16</v>
      </c>
      <c r="U6" s="677"/>
      <c r="V6" s="774" t="s">
        <v>17</v>
      </c>
      <c r="W6" s="604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2" t="str">
        <f>IFERROR(VLOOKUP(DeliveryAddress,Table,3,0),1)</f>
        <v>4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9"/>
      <c r="U7" s="677"/>
      <c r="V7" s="775"/>
      <c r="W7" s="776"/>
      <c r="AB7" s="51"/>
      <c r="AC7" s="51"/>
      <c r="AD7" s="51"/>
      <c r="AE7" s="51"/>
    </row>
    <row r="8" spans="1:32" s="539" customFormat="1" ht="25.5" customHeight="1" x14ac:dyDescent="0.2">
      <c r="A8" s="870" t="s">
        <v>18</v>
      </c>
      <c r="B8" s="563"/>
      <c r="C8" s="564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87">
        <v>0.5</v>
      </c>
      <c r="R8" s="614"/>
      <c r="T8" s="559"/>
      <c r="U8" s="677"/>
      <c r="V8" s="775"/>
      <c r="W8" s="776"/>
      <c r="AB8" s="51"/>
      <c r="AC8" s="51"/>
      <c r="AD8" s="51"/>
      <c r="AE8" s="51"/>
    </row>
    <row r="9" spans="1:32" s="539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79"/>
      <c r="E9" s="574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37"/>
      <c r="P9" s="26" t="s">
        <v>20</v>
      </c>
      <c r="Q9" s="671"/>
      <c r="R9" s="672"/>
      <c r="T9" s="559"/>
      <c r="U9" s="677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79"/>
      <c r="E10" s="574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5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20"/>
      <c r="R10" s="721"/>
      <c r="U10" s="24" t="s">
        <v>22</v>
      </c>
      <c r="V10" s="603" t="s">
        <v>23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793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28</v>
      </c>
      <c r="B12" s="567"/>
      <c r="C12" s="567"/>
      <c r="D12" s="567"/>
      <c r="E12" s="567"/>
      <c r="F12" s="567"/>
      <c r="G12" s="567"/>
      <c r="H12" s="567"/>
      <c r="I12" s="567"/>
      <c r="J12" s="567"/>
      <c r="K12" s="567"/>
      <c r="L12" s="567"/>
      <c r="M12" s="568"/>
      <c r="N12" s="62"/>
      <c r="P12" s="24" t="s">
        <v>29</v>
      </c>
      <c r="Q12" s="687"/>
      <c r="R12" s="614"/>
      <c r="S12" s="23"/>
      <c r="U12" s="24"/>
      <c r="V12" s="584"/>
      <c r="W12" s="559"/>
      <c r="AB12" s="51"/>
      <c r="AC12" s="51"/>
      <c r="AD12" s="51"/>
      <c r="AE12" s="51"/>
    </row>
    <row r="13" spans="1:32" s="539" customFormat="1" ht="23.25" customHeight="1" x14ac:dyDescent="0.2">
      <c r="A13" s="706" t="s">
        <v>30</v>
      </c>
      <c r="B13" s="567"/>
      <c r="C13" s="567"/>
      <c r="D13" s="567"/>
      <c r="E13" s="567"/>
      <c r="F13" s="567"/>
      <c r="G13" s="567"/>
      <c r="H13" s="567"/>
      <c r="I13" s="567"/>
      <c r="J13" s="567"/>
      <c r="K13" s="567"/>
      <c r="L13" s="567"/>
      <c r="M13" s="568"/>
      <c r="N13" s="62"/>
      <c r="O13" s="26"/>
      <c r="P13" s="26" t="s">
        <v>31</v>
      </c>
      <c r="Q13" s="793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32</v>
      </c>
      <c r="B14" s="567"/>
      <c r="C14" s="567"/>
      <c r="D14" s="567"/>
      <c r="E14" s="567"/>
      <c r="F14" s="567"/>
      <c r="G14" s="567"/>
      <c r="H14" s="567"/>
      <c r="I14" s="567"/>
      <c r="J14" s="567"/>
      <c r="K14" s="567"/>
      <c r="L14" s="567"/>
      <c r="M14" s="5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5" t="s">
        <v>33</v>
      </c>
      <c r="B15" s="567"/>
      <c r="C15" s="567"/>
      <c r="D15" s="567"/>
      <c r="E15" s="567"/>
      <c r="F15" s="567"/>
      <c r="G15" s="567"/>
      <c r="H15" s="567"/>
      <c r="I15" s="567"/>
      <c r="J15" s="567"/>
      <c r="K15" s="567"/>
      <c r="L15" s="567"/>
      <c r="M15" s="568"/>
      <c r="N15" s="63"/>
      <c r="P15" s="689" t="s">
        <v>34</v>
      </c>
      <c r="Q15" s="584"/>
      <c r="R15" s="584"/>
      <c r="S15" s="584"/>
      <c r="T15" s="5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0"/>
      <c r="Q16" s="690"/>
      <c r="R16" s="690"/>
      <c r="S16" s="690"/>
      <c r="T16" s="6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93" t="s">
        <v>37</v>
      </c>
      <c r="D17" s="594" t="s">
        <v>38</v>
      </c>
      <c r="E17" s="658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57"/>
      <c r="R17" s="657"/>
      <c r="S17" s="657"/>
      <c r="T17" s="658"/>
      <c r="U17" s="869" t="s">
        <v>50</v>
      </c>
      <c r="V17" s="568"/>
      <c r="W17" s="594" t="s">
        <v>51</v>
      </c>
      <c r="X17" s="594" t="s">
        <v>52</v>
      </c>
      <c r="Y17" s="867" t="s">
        <v>53</v>
      </c>
      <c r="Z17" s="759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1"/>
      <c r="AF17" s="822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59"/>
      <c r="E18" s="661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59"/>
      <c r="Q18" s="660"/>
      <c r="R18" s="660"/>
      <c r="S18" s="660"/>
      <c r="T18" s="661"/>
      <c r="U18" s="67" t="s">
        <v>60</v>
      </c>
      <c r="V18" s="67" t="s">
        <v>61</v>
      </c>
      <c r="W18" s="595"/>
      <c r="X18" s="595"/>
      <c r="Y18" s="868"/>
      <c r="Z18" s="760"/>
      <c r="AA18" s="754"/>
      <c r="AB18" s="754"/>
      <c r="AC18" s="754"/>
      <c r="AD18" s="823"/>
      <c r="AE18" s="824"/>
      <c r="AF18" s="825"/>
      <c r="AG18" s="66"/>
      <c r="BD18" s="65"/>
    </row>
    <row r="19" spans="1:68" ht="27.75" hidden="1" customHeight="1" x14ac:dyDescent="0.2">
      <c r="A19" s="599" t="s">
        <v>62</v>
      </c>
      <c r="B19" s="600"/>
      <c r="C19" s="600"/>
      <c r="D19" s="600"/>
      <c r="E19" s="600"/>
      <c r="F19" s="600"/>
      <c r="G19" s="600"/>
      <c r="H19" s="600"/>
      <c r="I19" s="600"/>
      <c r="J19" s="600"/>
      <c r="K19" s="600"/>
      <c r="L19" s="600"/>
      <c r="M19" s="600"/>
      <c r="N19" s="600"/>
      <c r="O19" s="600"/>
      <c r="P19" s="600"/>
      <c r="Q19" s="600"/>
      <c r="R19" s="600"/>
      <c r="S19" s="600"/>
      <c r="T19" s="600"/>
      <c r="U19" s="600"/>
      <c r="V19" s="600"/>
      <c r="W19" s="600"/>
      <c r="X19" s="600"/>
      <c r="Y19" s="600"/>
      <c r="Z19" s="600"/>
      <c r="AA19" s="48"/>
      <c r="AB19" s="48"/>
      <c r="AC19" s="48"/>
    </row>
    <row r="20" spans="1:68" ht="16.5" hidden="1" customHeight="1" x14ac:dyDescent="0.25">
      <c r="A20" s="56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hidden="1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1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2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2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8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9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71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72"/>
      <c r="P31" s="562" t="s">
        <v>70</v>
      </c>
      <c r="Q31" s="563"/>
      <c r="R31" s="563"/>
      <c r="S31" s="563"/>
      <c r="T31" s="563"/>
      <c r="U31" s="563"/>
      <c r="V31" s="564"/>
      <c r="W31" s="37" t="s">
        <v>71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2"/>
      <c r="P32" s="562" t="s">
        <v>70</v>
      </c>
      <c r="Q32" s="563"/>
      <c r="R32" s="563"/>
      <c r="S32" s="563"/>
      <c r="T32" s="563"/>
      <c r="U32" s="563"/>
      <c r="V32" s="564"/>
      <c r="W32" s="37" t="s">
        <v>68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58" t="s">
        <v>90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41"/>
      <c r="AB33" s="541"/>
      <c r="AC33" s="541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71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72"/>
      <c r="P35" s="562" t="s">
        <v>70</v>
      </c>
      <c r="Q35" s="563"/>
      <c r="R35" s="563"/>
      <c r="S35" s="563"/>
      <c r="T35" s="563"/>
      <c r="U35" s="563"/>
      <c r="V35" s="564"/>
      <c r="W35" s="37" t="s">
        <v>71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2"/>
      <c r="P36" s="562" t="s">
        <v>70</v>
      </c>
      <c r="Q36" s="563"/>
      <c r="R36" s="563"/>
      <c r="S36" s="563"/>
      <c r="T36" s="563"/>
      <c r="U36" s="563"/>
      <c r="V36" s="564"/>
      <c r="W36" s="37" t="s">
        <v>68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99" t="s">
        <v>96</v>
      </c>
      <c r="B37" s="600"/>
      <c r="C37" s="600"/>
      <c r="D37" s="600"/>
      <c r="E37" s="600"/>
      <c r="F37" s="600"/>
      <c r="G37" s="600"/>
      <c r="H37" s="600"/>
      <c r="I37" s="600"/>
      <c r="J37" s="600"/>
      <c r="K37" s="600"/>
      <c r="L37" s="600"/>
      <c r="M37" s="600"/>
      <c r="N37" s="600"/>
      <c r="O37" s="600"/>
      <c r="P37" s="600"/>
      <c r="Q37" s="600"/>
      <c r="R37" s="600"/>
      <c r="S37" s="600"/>
      <c r="T37" s="600"/>
      <c r="U37" s="600"/>
      <c r="V37" s="600"/>
      <c r="W37" s="600"/>
      <c r="X37" s="600"/>
      <c r="Y37" s="600"/>
      <c r="Z37" s="600"/>
      <c r="AA37" s="48"/>
      <c r="AB37" s="48"/>
      <c r="AC37" s="48"/>
    </row>
    <row r="38" spans="1:68" ht="16.5" hidden="1" customHeight="1" x14ac:dyDescent="0.25">
      <c r="A38" s="569" t="s">
        <v>97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40"/>
      <c r="AB38" s="540"/>
      <c r="AC38" s="540"/>
    </row>
    <row r="39" spans="1:68" ht="14.25" hidden="1" customHeight="1" x14ac:dyDescent="0.25">
      <c r="A39" s="558" t="s">
        <v>98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1"/>
      <c r="AB39" s="541"/>
      <c r="AC39" s="541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5">
        <v>10</v>
      </c>
      <c r="Y40" s="546">
        <f>IFERROR(IF(X40="",0,CEILING((X40/$H40),1)*$H40),"")</f>
        <v>10.8</v>
      </c>
      <c r="Z40" s="36">
        <f>IFERROR(IF(Y40=0,"",ROUNDUP(Y40/H40,0)*0.01898),"")</f>
        <v>1.898E-2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10.402777777777777</v>
      </c>
      <c r="BN40" s="64">
        <f>IFERROR(Y40*I40/H40,"0")</f>
        <v>11.234999999999999</v>
      </c>
      <c r="BO40" s="64">
        <f>IFERROR(1/J40*(X40/H40),"0")</f>
        <v>1.4467592592592591E-2</v>
      </c>
      <c r="BP40" s="64">
        <f>IFERROR(1/J40*(Y40/H40),"0")</f>
        <v>1.5625E-2</v>
      </c>
    </row>
    <row r="41" spans="1:68" ht="27" hidden="1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79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71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72"/>
      <c r="P43" s="562" t="s">
        <v>70</v>
      </c>
      <c r="Q43" s="563"/>
      <c r="R43" s="563"/>
      <c r="S43" s="563"/>
      <c r="T43" s="563"/>
      <c r="U43" s="563"/>
      <c r="V43" s="564"/>
      <c r="W43" s="37" t="s">
        <v>71</v>
      </c>
      <c r="X43" s="547">
        <f>IFERROR(X40/H40,"0")+IFERROR(X41/H41,"0")+IFERROR(X42/H42,"0")</f>
        <v>0.92592592592592582</v>
      </c>
      <c r="Y43" s="547">
        <f>IFERROR(Y40/H40,"0")+IFERROR(Y41/H41,"0")+IFERROR(Y42/H42,"0")</f>
        <v>1</v>
      </c>
      <c r="Z43" s="547">
        <f>IFERROR(IF(Z40="",0,Z40),"0")+IFERROR(IF(Z41="",0,Z41),"0")+IFERROR(IF(Z42="",0,Z42),"0")</f>
        <v>1.898E-2</v>
      </c>
      <c r="AA43" s="548"/>
      <c r="AB43" s="548"/>
      <c r="AC43" s="548"/>
    </row>
    <row r="44" spans="1:68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2"/>
      <c r="P44" s="562" t="s">
        <v>70</v>
      </c>
      <c r="Q44" s="563"/>
      <c r="R44" s="563"/>
      <c r="S44" s="563"/>
      <c r="T44" s="563"/>
      <c r="U44" s="563"/>
      <c r="V44" s="564"/>
      <c r="W44" s="37" t="s">
        <v>68</v>
      </c>
      <c r="X44" s="547">
        <f>IFERROR(SUM(X40:X42),"0")</f>
        <v>10</v>
      </c>
      <c r="Y44" s="547">
        <f>IFERROR(SUM(Y40:Y42),"0")</f>
        <v>10.8</v>
      </c>
      <c r="Z44" s="37"/>
      <c r="AA44" s="548"/>
      <c r="AB44" s="548"/>
      <c r="AC44" s="548"/>
    </row>
    <row r="45" spans="1:68" ht="14.25" hidden="1" customHeight="1" x14ac:dyDescent="0.25">
      <c r="A45" s="558" t="s">
        <v>72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41"/>
      <c r="AB45" s="541"/>
      <c r="AC45" s="541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8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71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72"/>
      <c r="P47" s="562" t="s">
        <v>70</v>
      </c>
      <c r="Q47" s="563"/>
      <c r="R47" s="563"/>
      <c r="S47" s="563"/>
      <c r="T47" s="563"/>
      <c r="U47" s="563"/>
      <c r="V47" s="564"/>
      <c r="W47" s="37" t="s">
        <v>71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2"/>
      <c r="P48" s="562" t="s">
        <v>70</v>
      </c>
      <c r="Q48" s="563"/>
      <c r="R48" s="563"/>
      <c r="S48" s="563"/>
      <c r="T48" s="563"/>
      <c r="U48" s="563"/>
      <c r="V48" s="564"/>
      <c r="W48" s="37" t="s">
        <v>68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9" t="s">
        <v>112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40"/>
      <c r="AB49" s="540"/>
      <c r="AC49" s="540"/>
    </row>
    <row r="50" spans="1:68" ht="14.25" hidden="1" customHeight="1" x14ac:dyDescent="0.25">
      <c r="A50" s="558" t="s">
        <v>98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1"/>
      <c r="AB50" s="541"/>
      <c r="AC50" s="541"/>
    </row>
    <row r="51" spans="1:68" ht="27" hidden="1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30</v>
      </c>
      <c r="Y52" s="546">
        <f t="shared" si="0"/>
        <v>32.400000000000006</v>
      </c>
      <c r="Z52" s="36">
        <f>IFERROR(IF(Y52=0,"",ROUNDUP(Y52/H52,0)*0.01898),"")</f>
        <v>5.6940000000000004E-2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31.208333333333329</v>
      </c>
      <c r="BN52" s="64">
        <f t="shared" si="2"/>
        <v>33.705000000000005</v>
      </c>
      <c r="BO52" s="64">
        <f t="shared" si="3"/>
        <v>4.3402777777777776E-2</v>
      </c>
      <c r="BP52" s="64">
        <f t="shared" si="4"/>
        <v>4.6875000000000007E-2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71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72"/>
      <c r="P57" s="562" t="s">
        <v>70</v>
      </c>
      <c r="Q57" s="563"/>
      <c r="R57" s="563"/>
      <c r="S57" s="563"/>
      <c r="T57" s="563"/>
      <c r="U57" s="563"/>
      <c r="V57" s="564"/>
      <c r="W57" s="37" t="s">
        <v>71</v>
      </c>
      <c r="X57" s="547">
        <f>IFERROR(X51/H51,"0")+IFERROR(X52/H52,"0")+IFERROR(X53/H53,"0")+IFERROR(X54/H54,"0")+IFERROR(X55/H55,"0")+IFERROR(X56/H56,"0")</f>
        <v>2.7777777777777777</v>
      </c>
      <c r="Y57" s="547">
        <f>IFERROR(Y51/H51,"0")+IFERROR(Y52/H52,"0")+IFERROR(Y53/H53,"0")+IFERROR(Y54/H54,"0")+IFERROR(Y55/H55,"0")+IFERROR(Y56/H56,"0")</f>
        <v>3.0000000000000004</v>
      </c>
      <c r="Z57" s="547">
        <f>IFERROR(IF(Z51="",0,Z51),"0")+IFERROR(IF(Z52="",0,Z52),"0")+IFERROR(IF(Z53="",0,Z53),"0")+IFERROR(IF(Z54="",0,Z54),"0")+IFERROR(IF(Z55="",0,Z55),"0")+IFERROR(IF(Z56="",0,Z56),"0")</f>
        <v>5.6940000000000004E-2</v>
      </c>
      <c r="AA57" s="548"/>
      <c r="AB57" s="548"/>
      <c r="AC57" s="548"/>
    </row>
    <row r="58" spans="1:68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2"/>
      <c r="P58" s="562" t="s">
        <v>70</v>
      </c>
      <c r="Q58" s="563"/>
      <c r="R58" s="563"/>
      <c r="S58" s="563"/>
      <c r="T58" s="563"/>
      <c r="U58" s="563"/>
      <c r="V58" s="564"/>
      <c r="W58" s="37" t="s">
        <v>68</v>
      </c>
      <c r="X58" s="547">
        <f>IFERROR(SUM(X51:X56),"0")</f>
        <v>30</v>
      </c>
      <c r="Y58" s="547">
        <f>IFERROR(SUM(Y51:Y56),"0")</f>
        <v>32.400000000000006</v>
      </c>
      <c r="Z58" s="37"/>
      <c r="AA58" s="548"/>
      <c r="AB58" s="548"/>
      <c r="AC58" s="548"/>
    </row>
    <row r="59" spans="1:68" ht="14.25" hidden="1" customHeight="1" x14ac:dyDescent="0.25">
      <c r="A59" s="558" t="s">
        <v>130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41"/>
      <c r="AB59" s="541"/>
      <c r="AC59" s="541"/>
    </row>
    <row r="60" spans="1:68" ht="16.5" hidden="1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71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72"/>
      <c r="P63" s="562" t="s">
        <v>70</v>
      </c>
      <c r="Q63" s="563"/>
      <c r="R63" s="563"/>
      <c r="S63" s="563"/>
      <c r="T63" s="563"/>
      <c r="U63" s="563"/>
      <c r="V63" s="564"/>
      <c r="W63" s="37" t="s">
        <v>71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hidden="1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2"/>
      <c r="P64" s="562" t="s">
        <v>70</v>
      </c>
      <c r="Q64" s="563"/>
      <c r="R64" s="563"/>
      <c r="S64" s="563"/>
      <c r="T64" s="563"/>
      <c r="U64" s="563"/>
      <c r="V64" s="564"/>
      <c r="W64" s="37" t="s">
        <v>68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hidden="1" customHeight="1" x14ac:dyDescent="0.25">
      <c r="A65" s="558" t="s">
        <v>63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41"/>
      <c r="AB65" s="541"/>
      <c r="AC65" s="541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71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72"/>
      <c r="P69" s="562" t="s">
        <v>70</v>
      </c>
      <c r="Q69" s="563"/>
      <c r="R69" s="563"/>
      <c r="S69" s="563"/>
      <c r="T69" s="563"/>
      <c r="U69" s="563"/>
      <c r="V69" s="564"/>
      <c r="W69" s="37" t="s">
        <v>71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2"/>
      <c r="P70" s="562" t="s">
        <v>70</v>
      </c>
      <c r="Q70" s="563"/>
      <c r="R70" s="563"/>
      <c r="S70" s="563"/>
      <c r="T70" s="563"/>
      <c r="U70" s="563"/>
      <c r="V70" s="564"/>
      <c r="W70" s="37" t="s">
        <v>68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58" t="s">
        <v>72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41"/>
      <c r="AB71" s="541"/>
      <c r="AC71" s="541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2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71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72"/>
      <c r="P77" s="562" t="s">
        <v>70</v>
      </c>
      <c r="Q77" s="563"/>
      <c r="R77" s="563"/>
      <c r="S77" s="563"/>
      <c r="T77" s="563"/>
      <c r="U77" s="563"/>
      <c r="V77" s="564"/>
      <c r="W77" s="37" t="s">
        <v>71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2"/>
      <c r="P78" s="562" t="s">
        <v>70</v>
      </c>
      <c r="Q78" s="563"/>
      <c r="R78" s="563"/>
      <c r="S78" s="563"/>
      <c r="T78" s="563"/>
      <c r="U78" s="563"/>
      <c r="V78" s="564"/>
      <c r="W78" s="37" t="s">
        <v>68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58" t="s">
        <v>160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41"/>
      <c r="AB79" s="541"/>
      <c r="AC79" s="541"/>
    </row>
    <row r="80" spans="1:68" ht="27" hidden="1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71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72"/>
      <c r="P82" s="562" t="s">
        <v>70</v>
      </c>
      <c r="Q82" s="563"/>
      <c r="R82" s="563"/>
      <c r="S82" s="563"/>
      <c r="T82" s="563"/>
      <c r="U82" s="563"/>
      <c r="V82" s="564"/>
      <c r="W82" s="37" t="s">
        <v>71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2"/>
      <c r="P83" s="562" t="s">
        <v>70</v>
      </c>
      <c r="Q83" s="563"/>
      <c r="R83" s="563"/>
      <c r="S83" s="563"/>
      <c r="T83" s="563"/>
      <c r="U83" s="563"/>
      <c r="V83" s="564"/>
      <c r="W83" s="37" t="s">
        <v>68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9" t="s">
        <v>167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40"/>
      <c r="AB84" s="540"/>
      <c r="AC84" s="540"/>
    </row>
    <row r="85" spans="1:68" ht="14.25" hidden="1" customHeight="1" x14ac:dyDescent="0.25">
      <c r="A85" s="558" t="s">
        <v>98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1"/>
      <c r="AB85" s="541"/>
      <c r="AC85" s="541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5">
        <v>10</v>
      </c>
      <c r="Y86" s="546">
        <f>IFERROR(IF(X86="",0,CEILING((X86/$H86),1)*$H86),"")</f>
        <v>10.8</v>
      </c>
      <c r="Z86" s="36">
        <f>IFERROR(IF(Y86=0,"",ROUNDUP(Y86/H86,0)*0.01898),"")</f>
        <v>1.898E-2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10.402777777777777</v>
      </c>
      <c r="BN86" s="64">
        <f>IFERROR(Y86*I86/H86,"0")</f>
        <v>11.234999999999999</v>
      </c>
      <c r="BO86" s="64">
        <f>IFERROR(1/J86*(X86/H86),"0")</f>
        <v>1.4467592592592591E-2</v>
      </c>
      <c r="BP86" s="64">
        <f>IFERROR(1/J86*(Y86/H86),"0")</f>
        <v>1.5625E-2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8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71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72"/>
      <c r="P89" s="562" t="s">
        <v>70</v>
      </c>
      <c r="Q89" s="563"/>
      <c r="R89" s="563"/>
      <c r="S89" s="563"/>
      <c r="T89" s="563"/>
      <c r="U89" s="563"/>
      <c r="V89" s="564"/>
      <c r="W89" s="37" t="s">
        <v>71</v>
      </c>
      <c r="X89" s="547">
        <f>IFERROR(X86/H86,"0")+IFERROR(X87/H87,"0")+IFERROR(X88/H88,"0")</f>
        <v>0.92592592592592582</v>
      </c>
      <c r="Y89" s="547">
        <f>IFERROR(Y86/H86,"0")+IFERROR(Y87/H87,"0")+IFERROR(Y88/H88,"0")</f>
        <v>1</v>
      </c>
      <c r="Z89" s="547">
        <f>IFERROR(IF(Z86="",0,Z86),"0")+IFERROR(IF(Z87="",0,Z87),"0")+IFERROR(IF(Z88="",0,Z88),"0")</f>
        <v>1.898E-2</v>
      </c>
      <c r="AA89" s="548"/>
      <c r="AB89" s="548"/>
      <c r="AC89" s="548"/>
    </row>
    <row r="90" spans="1:68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2"/>
      <c r="P90" s="562" t="s">
        <v>70</v>
      </c>
      <c r="Q90" s="563"/>
      <c r="R90" s="563"/>
      <c r="S90" s="563"/>
      <c r="T90" s="563"/>
      <c r="U90" s="563"/>
      <c r="V90" s="564"/>
      <c r="W90" s="37" t="s">
        <v>68</v>
      </c>
      <c r="X90" s="547">
        <f>IFERROR(SUM(X86:X88),"0")</f>
        <v>10</v>
      </c>
      <c r="Y90" s="547">
        <f>IFERROR(SUM(Y86:Y88),"0")</f>
        <v>10.8</v>
      </c>
      <c r="Z90" s="37"/>
      <c r="AA90" s="548"/>
      <c r="AB90" s="548"/>
      <c r="AC90" s="548"/>
    </row>
    <row r="91" spans="1:68" ht="14.25" hidden="1" customHeight="1" x14ac:dyDescent="0.25">
      <c r="A91" s="558" t="s">
        <v>72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41"/>
      <c r="AB91" s="541"/>
      <c r="AC91" s="541"/>
    </row>
    <row r="92" spans="1:68" ht="16.5" hidden="1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7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6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71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72"/>
      <c r="P96" s="562" t="s">
        <v>70</v>
      </c>
      <c r="Q96" s="563"/>
      <c r="R96" s="563"/>
      <c r="S96" s="563"/>
      <c r="T96" s="563"/>
      <c r="U96" s="563"/>
      <c r="V96" s="564"/>
      <c r="W96" s="37" t="s">
        <v>71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hidden="1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2"/>
      <c r="P97" s="562" t="s">
        <v>70</v>
      </c>
      <c r="Q97" s="563"/>
      <c r="R97" s="563"/>
      <c r="S97" s="563"/>
      <c r="T97" s="563"/>
      <c r="U97" s="563"/>
      <c r="V97" s="564"/>
      <c r="W97" s="37" t="s">
        <v>68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hidden="1" customHeight="1" x14ac:dyDescent="0.25">
      <c r="A98" s="569" t="s">
        <v>187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40"/>
      <c r="AB98" s="540"/>
      <c r="AC98" s="540"/>
    </row>
    <row r="99" spans="1:68" ht="14.25" hidden="1" customHeight="1" x14ac:dyDescent="0.25">
      <c r="A99" s="558" t="s">
        <v>98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1"/>
      <c r="AB99" s="541"/>
      <c r="AC99" s="541"/>
    </row>
    <row r="100" spans="1:68" ht="27" hidden="1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71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72"/>
      <c r="P104" s="562" t="s">
        <v>70</v>
      </c>
      <c r="Q104" s="563"/>
      <c r="R104" s="563"/>
      <c r="S104" s="563"/>
      <c r="T104" s="563"/>
      <c r="U104" s="563"/>
      <c r="V104" s="564"/>
      <c r="W104" s="37" t="s">
        <v>71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hidden="1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2"/>
      <c r="P105" s="562" t="s">
        <v>70</v>
      </c>
      <c r="Q105" s="563"/>
      <c r="R105" s="563"/>
      <c r="S105" s="563"/>
      <c r="T105" s="563"/>
      <c r="U105" s="563"/>
      <c r="V105" s="564"/>
      <c r="W105" s="37" t="s">
        <v>68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hidden="1" customHeight="1" x14ac:dyDescent="0.25">
      <c r="A106" s="558" t="s">
        <v>130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41"/>
      <c r="AB106" s="541"/>
      <c r="AC106" s="541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71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72"/>
      <c r="P110" s="562" t="s">
        <v>70</v>
      </c>
      <c r="Q110" s="563"/>
      <c r="R110" s="563"/>
      <c r="S110" s="563"/>
      <c r="T110" s="563"/>
      <c r="U110" s="563"/>
      <c r="V110" s="564"/>
      <c r="W110" s="37" t="s">
        <v>71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2"/>
      <c r="P111" s="562" t="s">
        <v>70</v>
      </c>
      <c r="Q111" s="563"/>
      <c r="R111" s="563"/>
      <c r="S111" s="563"/>
      <c r="T111" s="563"/>
      <c r="U111" s="563"/>
      <c r="V111" s="564"/>
      <c r="W111" s="37" t="s">
        <v>68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58" t="s">
        <v>72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41"/>
      <c r="AB112" s="541"/>
      <c r="AC112" s="541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5">
        <v>25</v>
      </c>
      <c r="Y113" s="546">
        <f>IFERROR(IF(X113="",0,CEILING((X113/$H113),1)*$H113),"")</f>
        <v>32.4</v>
      </c>
      <c r="Z113" s="36">
        <f>IFERROR(IF(Y113=0,"",ROUNDUP(Y113/H113,0)*0.01898),"")</f>
        <v>7.5920000000000001E-2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26.583333333333332</v>
      </c>
      <c r="BN113" s="64">
        <f>IFERROR(Y113*I113/H113,"0")</f>
        <v>34.451999999999998</v>
      </c>
      <c r="BO113" s="64">
        <f>IFERROR(1/J113*(X113/H113),"0")</f>
        <v>4.8225308641975308E-2</v>
      </c>
      <c r="BP113" s="64">
        <f>IFERROR(1/J113*(Y113/H113),"0")</f>
        <v>6.25E-2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70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1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72"/>
      <c r="P117" s="562" t="s">
        <v>70</v>
      </c>
      <c r="Q117" s="563"/>
      <c r="R117" s="563"/>
      <c r="S117" s="563"/>
      <c r="T117" s="563"/>
      <c r="U117" s="563"/>
      <c r="V117" s="564"/>
      <c r="W117" s="37" t="s">
        <v>71</v>
      </c>
      <c r="X117" s="547">
        <f>IFERROR(X113/H113,"0")+IFERROR(X114/H114,"0")+IFERROR(X115/H115,"0")+IFERROR(X116/H116,"0")</f>
        <v>3.0864197530864197</v>
      </c>
      <c r="Y117" s="547">
        <f>IFERROR(Y113/H113,"0")+IFERROR(Y114/H114,"0")+IFERROR(Y115/H115,"0")+IFERROR(Y116/H116,"0")</f>
        <v>4</v>
      </c>
      <c r="Z117" s="547">
        <f>IFERROR(IF(Z113="",0,Z113),"0")+IFERROR(IF(Z114="",0,Z114),"0")+IFERROR(IF(Z115="",0,Z115),"0")+IFERROR(IF(Z116="",0,Z116),"0")</f>
        <v>7.5920000000000001E-2</v>
      </c>
      <c r="AA117" s="548"/>
      <c r="AB117" s="548"/>
      <c r="AC117" s="548"/>
    </row>
    <row r="118" spans="1:68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2"/>
      <c r="P118" s="562" t="s">
        <v>70</v>
      </c>
      <c r="Q118" s="563"/>
      <c r="R118" s="563"/>
      <c r="S118" s="563"/>
      <c r="T118" s="563"/>
      <c r="U118" s="563"/>
      <c r="V118" s="564"/>
      <c r="W118" s="37" t="s">
        <v>68</v>
      </c>
      <c r="X118" s="547">
        <f>IFERROR(SUM(X113:X116),"0")</f>
        <v>25</v>
      </c>
      <c r="Y118" s="547">
        <f>IFERROR(SUM(Y113:Y116),"0")</f>
        <v>32.4</v>
      </c>
      <c r="Z118" s="37"/>
      <c r="AA118" s="548"/>
      <c r="AB118" s="548"/>
      <c r="AC118" s="548"/>
    </row>
    <row r="119" spans="1:68" ht="14.25" hidden="1" customHeight="1" x14ac:dyDescent="0.25">
      <c r="A119" s="558" t="s">
        <v>160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41"/>
      <c r="AB119" s="541"/>
      <c r="AC119" s="541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1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72"/>
      <c r="P121" s="562" t="s">
        <v>70</v>
      </c>
      <c r="Q121" s="563"/>
      <c r="R121" s="563"/>
      <c r="S121" s="563"/>
      <c r="T121" s="563"/>
      <c r="U121" s="563"/>
      <c r="V121" s="564"/>
      <c r="W121" s="37" t="s">
        <v>71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2"/>
      <c r="P122" s="562" t="s">
        <v>70</v>
      </c>
      <c r="Q122" s="563"/>
      <c r="R122" s="563"/>
      <c r="S122" s="563"/>
      <c r="T122" s="563"/>
      <c r="U122" s="563"/>
      <c r="V122" s="564"/>
      <c r="W122" s="37" t="s">
        <v>68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9" t="s">
        <v>217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40"/>
      <c r="AB123" s="540"/>
      <c r="AC123" s="540"/>
    </row>
    <row r="124" spans="1:68" ht="14.25" hidden="1" customHeight="1" x14ac:dyDescent="0.25">
      <c r="A124" s="558" t="s">
        <v>98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1"/>
      <c r="AB124" s="541"/>
      <c r="AC124" s="541"/>
    </row>
    <row r="125" spans="1:68" ht="27" hidden="1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71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72"/>
      <c r="P127" s="562" t="s">
        <v>70</v>
      </c>
      <c r="Q127" s="563"/>
      <c r="R127" s="563"/>
      <c r="S127" s="563"/>
      <c r="T127" s="563"/>
      <c r="U127" s="563"/>
      <c r="V127" s="564"/>
      <c r="W127" s="37" t="s">
        <v>71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2"/>
      <c r="P128" s="562" t="s">
        <v>70</v>
      </c>
      <c r="Q128" s="563"/>
      <c r="R128" s="563"/>
      <c r="S128" s="563"/>
      <c r="T128" s="563"/>
      <c r="U128" s="563"/>
      <c r="V128" s="564"/>
      <c r="W128" s="37" t="s">
        <v>68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58" t="s">
        <v>63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41"/>
      <c r="AB129" s="541"/>
      <c r="AC129" s="541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8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1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72"/>
      <c r="P132" s="562" t="s">
        <v>70</v>
      </c>
      <c r="Q132" s="563"/>
      <c r="R132" s="563"/>
      <c r="S132" s="563"/>
      <c r="T132" s="563"/>
      <c r="U132" s="563"/>
      <c r="V132" s="564"/>
      <c r="W132" s="37" t="s">
        <v>71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2"/>
      <c r="P133" s="562" t="s">
        <v>70</v>
      </c>
      <c r="Q133" s="563"/>
      <c r="R133" s="563"/>
      <c r="S133" s="563"/>
      <c r="T133" s="563"/>
      <c r="U133" s="563"/>
      <c r="V133" s="564"/>
      <c r="W133" s="37" t="s">
        <v>68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58" t="s">
        <v>72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41"/>
      <c r="AB134" s="541"/>
      <c r="AC134" s="541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6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1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72"/>
      <c r="P137" s="562" t="s">
        <v>70</v>
      </c>
      <c r="Q137" s="563"/>
      <c r="R137" s="563"/>
      <c r="S137" s="563"/>
      <c r="T137" s="563"/>
      <c r="U137" s="563"/>
      <c r="V137" s="564"/>
      <c r="W137" s="37" t="s">
        <v>71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2"/>
      <c r="P138" s="562" t="s">
        <v>70</v>
      </c>
      <c r="Q138" s="563"/>
      <c r="R138" s="563"/>
      <c r="S138" s="563"/>
      <c r="T138" s="563"/>
      <c r="U138" s="563"/>
      <c r="V138" s="564"/>
      <c r="W138" s="37" t="s">
        <v>68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9" t="s">
        <v>96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40"/>
      <c r="AB139" s="540"/>
      <c r="AC139" s="540"/>
    </row>
    <row r="140" spans="1:68" ht="14.25" hidden="1" customHeight="1" x14ac:dyDescent="0.25">
      <c r="A140" s="558" t="s">
        <v>98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1"/>
      <c r="AB140" s="541"/>
      <c r="AC140" s="541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83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71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72"/>
      <c r="P143" s="562" t="s">
        <v>70</v>
      </c>
      <c r="Q143" s="563"/>
      <c r="R143" s="563"/>
      <c r="S143" s="563"/>
      <c r="T143" s="563"/>
      <c r="U143" s="563"/>
      <c r="V143" s="564"/>
      <c r="W143" s="37" t="s">
        <v>71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2"/>
      <c r="P144" s="562" t="s">
        <v>70</v>
      </c>
      <c r="Q144" s="563"/>
      <c r="R144" s="563"/>
      <c r="S144" s="563"/>
      <c r="T144" s="563"/>
      <c r="U144" s="563"/>
      <c r="V144" s="564"/>
      <c r="W144" s="37" t="s">
        <v>68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58" t="s">
        <v>63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41"/>
      <c r="AB145" s="541"/>
      <c r="AC145" s="541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71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72"/>
      <c r="P149" s="562" t="s">
        <v>70</v>
      </c>
      <c r="Q149" s="563"/>
      <c r="R149" s="563"/>
      <c r="S149" s="563"/>
      <c r="T149" s="563"/>
      <c r="U149" s="563"/>
      <c r="V149" s="564"/>
      <c r="W149" s="37" t="s">
        <v>71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2"/>
      <c r="P150" s="562" t="s">
        <v>70</v>
      </c>
      <c r="Q150" s="563"/>
      <c r="R150" s="563"/>
      <c r="S150" s="563"/>
      <c r="T150" s="563"/>
      <c r="U150" s="563"/>
      <c r="V150" s="564"/>
      <c r="W150" s="37" t="s">
        <v>68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99" t="s">
        <v>245</v>
      </c>
      <c r="B151" s="600"/>
      <c r="C151" s="600"/>
      <c r="D151" s="600"/>
      <c r="E151" s="600"/>
      <c r="F151" s="600"/>
      <c r="G151" s="600"/>
      <c r="H151" s="600"/>
      <c r="I151" s="600"/>
      <c r="J151" s="600"/>
      <c r="K151" s="600"/>
      <c r="L151" s="600"/>
      <c r="M151" s="600"/>
      <c r="N151" s="600"/>
      <c r="O151" s="600"/>
      <c r="P151" s="600"/>
      <c r="Q151" s="600"/>
      <c r="R151" s="600"/>
      <c r="S151" s="600"/>
      <c r="T151" s="600"/>
      <c r="U151" s="600"/>
      <c r="V151" s="600"/>
      <c r="W151" s="600"/>
      <c r="X151" s="600"/>
      <c r="Y151" s="600"/>
      <c r="Z151" s="600"/>
      <c r="AA151" s="48"/>
      <c r="AB151" s="48"/>
      <c r="AC151" s="48"/>
    </row>
    <row r="152" spans="1:68" ht="16.5" hidden="1" customHeight="1" x14ac:dyDescent="0.25">
      <c r="A152" s="569" t="s">
        <v>246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40"/>
      <c r="AB152" s="540"/>
      <c r="AC152" s="540"/>
    </row>
    <row r="153" spans="1:68" ht="14.25" hidden="1" customHeight="1" x14ac:dyDescent="0.25">
      <c r="A153" s="558" t="s">
        <v>130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1"/>
      <c r="AB153" s="541"/>
      <c r="AC153" s="541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71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72"/>
      <c r="P155" s="562" t="s">
        <v>70</v>
      </c>
      <c r="Q155" s="563"/>
      <c r="R155" s="563"/>
      <c r="S155" s="563"/>
      <c r="T155" s="563"/>
      <c r="U155" s="563"/>
      <c r="V155" s="564"/>
      <c r="W155" s="37" t="s">
        <v>71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2"/>
      <c r="P156" s="562" t="s">
        <v>70</v>
      </c>
      <c r="Q156" s="563"/>
      <c r="R156" s="563"/>
      <c r="S156" s="563"/>
      <c r="T156" s="563"/>
      <c r="U156" s="563"/>
      <c r="V156" s="564"/>
      <c r="W156" s="37" t="s">
        <v>68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58" t="s">
        <v>63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41"/>
      <c r="AB157" s="541"/>
      <c r="AC157" s="541"/>
    </row>
    <row r="158" spans="1:68" ht="27" hidden="1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71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72"/>
      <c r="P167" s="562" t="s">
        <v>70</v>
      </c>
      <c r="Q167" s="563"/>
      <c r="R167" s="563"/>
      <c r="S167" s="563"/>
      <c r="T167" s="563"/>
      <c r="U167" s="563"/>
      <c r="V167" s="564"/>
      <c r="W167" s="37" t="s">
        <v>71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hidden="1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2"/>
      <c r="P168" s="562" t="s">
        <v>70</v>
      </c>
      <c r="Q168" s="563"/>
      <c r="R168" s="563"/>
      <c r="S168" s="563"/>
      <c r="T168" s="563"/>
      <c r="U168" s="563"/>
      <c r="V168" s="564"/>
      <c r="W168" s="37" t="s">
        <v>68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hidden="1" customHeight="1" x14ac:dyDescent="0.25">
      <c r="A169" s="558" t="s">
        <v>90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41"/>
      <c r="AB169" s="541"/>
      <c r="AC169" s="541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60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3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71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72"/>
      <c r="P173" s="562" t="s">
        <v>70</v>
      </c>
      <c r="Q173" s="563"/>
      <c r="R173" s="563"/>
      <c r="S173" s="563"/>
      <c r="T173" s="563"/>
      <c r="U173" s="563"/>
      <c r="V173" s="564"/>
      <c r="W173" s="37" t="s">
        <v>71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2"/>
      <c r="P174" s="562" t="s">
        <v>70</v>
      </c>
      <c r="Q174" s="563"/>
      <c r="R174" s="563"/>
      <c r="S174" s="563"/>
      <c r="T174" s="563"/>
      <c r="U174" s="563"/>
      <c r="V174" s="564"/>
      <c r="W174" s="37" t="s">
        <v>68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58" t="s">
        <v>283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41"/>
      <c r="AB175" s="541"/>
      <c r="AC175" s="541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1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72"/>
      <c r="P177" s="562" t="s">
        <v>70</v>
      </c>
      <c r="Q177" s="563"/>
      <c r="R177" s="563"/>
      <c r="S177" s="563"/>
      <c r="T177" s="563"/>
      <c r="U177" s="563"/>
      <c r="V177" s="564"/>
      <c r="W177" s="37" t="s">
        <v>71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2"/>
      <c r="P178" s="562" t="s">
        <v>70</v>
      </c>
      <c r="Q178" s="563"/>
      <c r="R178" s="563"/>
      <c r="S178" s="563"/>
      <c r="T178" s="563"/>
      <c r="U178" s="563"/>
      <c r="V178" s="564"/>
      <c r="W178" s="37" t="s">
        <v>68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9" t="s">
        <v>286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40"/>
      <c r="AB179" s="540"/>
      <c r="AC179" s="540"/>
    </row>
    <row r="180" spans="1:68" ht="14.25" hidden="1" customHeight="1" x14ac:dyDescent="0.25">
      <c r="A180" s="558" t="s">
        <v>98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1"/>
      <c r="AB180" s="541"/>
      <c r="AC180" s="541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71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72"/>
      <c r="P183" s="562" t="s">
        <v>70</v>
      </c>
      <c r="Q183" s="563"/>
      <c r="R183" s="563"/>
      <c r="S183" s="563"/>
      <c r="T183" s="563"/>
      <c r="U183" s="563"/>
      <c r="V183" s="564"/>
      <c r="W183" s="37" t="s">
        <v>71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2"/>
      <c r="P184" s="562" t="s">
        <v>70</v>
      </c>
      <c r="Q184" s="563"/>
      <c r="R184" s="563"/>
      <c r="S184" s="563"/>
      <c r="T184" s="563"/>
      <c r="U184" s="563"/>
      <c r="V184" s="564"/>
      <c r="W184" s="37" t="s">
        <v>68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58" t="s">
        <v>130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41"/>
      <c r="AB185" s="541"/>
      <c r="AC185" s="541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71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72"/>
      <c r="P188" s="562" t="s">
        <v>70</v>
      </c>
      <c r="Q188" s="563"/>
      <c r="R188" s="563"/>
      <c r="S188" s="563"/>
      <c r="T188" s="563"/>
      <c r="U188" s="563"/>
      <c r="V188" s="564"/>
      <c r="W188" s="37" t="s">
        <v>71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2"/>
      <c r="P189" s="562" t="s">
        <v>70</v>
      </c>
      <c r="Q189" s="563"/>
      <c r="R189" s="563"/>
      <c r="S189" s="563"/>
      <c r="T189" s="563"/>
      <c r="U189" s="563"/>
      <c r="V189" s="564"/>
      <c r="W189" s="37" t="s">
        <v>68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58" t="s">
        <v>63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41"/>
      <c r="AB190" s="541"/>
      <c r="AC190" s="541"/>
    </row>
    <row r="191" spans="1:68" ht="27" hidden="1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71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72"/>
      <c r="P199" s="562" t="s">
        <v>70</v>
      </c>
      <c r="Q199" s="563"/>
      <c r="R199" s="563"/>
      <c r="S199" s="563"/>
      <c r="T199" s="563"/>
      <c r="U199" s="563"/>
      <c r="V199" s="564"/>
      <c r="W199" s="37" t="s">
        <v>71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hidden="1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2"/>
      <c r="P200" s="562" t="s">
        <v>70</v>
      </c>
      <c r="Q200" s="563"/>
      <c r="R200" s="563"/>
      <c r="S200" s="563"/>
      <c r="T200" s="563"/>
      <c r="U200" s="563"/>
      <c r="V200" s="564"/>
      <c r="W200" s="37" t="s">
        <v>68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hidden="1" customHeight="1" x14ac:dyDescent="0.25">
      <c r="A201" s="558" t="s">
        <v>72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41"/>
      <c r="AB201" s="541"/>
      <c r="AC201" s="541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8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71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72"/>
      <c r="P211" s="562" t="s">
        <v>70</v>
      </c>
      <c r="Q211" s="563"/>
      <c r="R211" s="563"/>
      <c r="S211" s="563"/>
      <c r="T211" s="563"/>
      <c r="U211" s="563"/>
      <c r="V211" s="564"/>
      <c r="W211" s="37" t="s">
        <v>71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hidden="1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2"/>
      <c r="P212" s="562" t="s">
        <v>70</v>
      </c>
      <c r="Q212" s="563"/>
      <c r="R212" s="563"/>
      <c r="S212" s="563"/>
      <c r="T212" s="563"/>
      <c r="U212" s="563"/>
      <c r="V212" s="564"/>
      <c r="W212" s="37" t="s">
        <v>68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hidden="1" customHeight="1" x14ac:dyDescent="0.25">
      <c r="A213" s="558" t="s">
        <v>160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41"/>
      <c r="AB213" s="541"/>
      <c r="AC213" s="541"/>
    </row>
    <row r="214" spans="1:68" ht="27" hidden="1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71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72"/>
      <c r="P216" s="562" t="s">
        <v>70</v>
      </c>
      <c r="Q216" s="563"/>
      <c r="R216" s="563"/>
      <c r="S216" s="563"/>
      <c r="T216" s="563"/>
      <c r="U216" s="563"/>
      <c r="V216" s="564"/>
      <c r="W216" s="37" t="s">
        <v>71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2"/>
      <c r="P217" s="562" t="s">
        <v>70</v>
      </c>
      <c r="Q217" s="563"/>
      <c r="R217" s="563"/>
      <c r="S217" s="563"/>
      <c r="T217" s="563"/>
      <c r="U217" s="563"/>
      <c r="V217" s="564"/>
      <c r="W217" s="37" t="s">
        <v>68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9" t="s">
        <v>346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40"/>
      <c r="AB218" s="540"/>
      <c r="AC218" s="540"/>
    </row>
    <row r="219" spans="1:68" ht="14.25" hidden="1" customHeight="1" x14ac:dyDescent="0.25">
      <c r="A219" s="558" t="s">
        <v>98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1"/>
      <c r="AB219" s="541"/>
      <c r="AC219" s="541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4">
        <v>1.45</v>
      </c>
      <c r="G220" s="32">
        <v>8</v>
      </c>
      <c r="H220" s="544">
        <v>11.6</v>
      </c>
      <c r="I220" s="544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5">
        <v>0</v>
      </c>
      <c r="Y220" s="546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4">
        <v>0.4</v>
      </c>
      <c r="G223" s="32">
        <v>10</v>
      </c>
      <c r="H223" s="544">
        <v>4</v>
      </c>
      <c r="I223" s="544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2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4">
        <v>0.37</v>
      </c>
      <c r="G226" s="32">
        <v>10</v>
      </c>
      <c r="H226" s="544">
        <v>3.7</v>
      </c>
      <c r="I226" s="544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4">
        <v>0.4</v>
      </c>
      <c r="G227" s="32">
        <v>10</v>
      </c>
      <c r="H227" s="544">
        <v>4</v>
      </c>
      <c r="I227" s="544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62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idden="1" x14ac:dyDescent="0.2">
      <c r="A229" s="571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72"/>
      <c r="P229" s="562" t="s">
        <v>70</v>
      </c>
      <c r="Q229" s="563"/>
      <c r="R229" s="563"/>
      <c r="S229" s="563"/>
      <c r="T229" s="563"/>
      <c r="U229" s="563"/>
      <c r="V229" s="564"/>
      <c r="W229" s="37" t="s">
        <v>71</v>
      </c>
      <c r="X229" s="547">
        <f>IFERROR(X220/H220,"0")+IFERROR(X221/H221,"0")+IFERROR(X222/H222,"0")+IFERROR(X223/H223,"0")+IFERROR(X224/H224,"0")+IFERROR(X225/H225,"0")+IFERROR(X226/H226,"0")+IFERROR(X227/H227,"0")+IFERROR(X228/H228,"0")</f>
        <v>0</v>
      </c>
      <c r="Y229" s="547">
        <f>IFERROR(Y220/H220,"0")+IFERROR(Y221/H221,"0")+IFERROR(Y222/H222,"0")+IFERROR(Y223/H223,"0")+IFERROR(Y224/H224,"0")+IFERROR(Y225/H225,"0")+IFERROR(Y226/H226,"0")+IFERROR(Y227/H227,"0")+IFERROR(Y228/H228,"0")</f>
        <v>0</v>
      </c>
      <c r="Z229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8"/>
      <c r="AB229" s="548"/>
      <c r="AC229" s="548"/>
    </row>
    <row r="230" spans="1:68" hidden="1" x14ac:dyDescent="0.2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2"/>
      <c r="P230" s="562" t="s">
        <v>70</v>
      </c>
      <c r="Q230" s="563"/>
      <c r="R230" s="563"/>
      <c r="S230" s="563"/>
      <c r="T230" s="563"/>
      <c r="U230" s="563"/>
      <c r="V230" s="564"/>
      <c r="W230" s="37" t="s">
        <v>68</v>
      </c>
      <c r="X230" s="547">
        <f>IFERROR(SUM(X220:X228),"0")</f>
        <v>0</v>
      </c>
      <c r="Y230" s="547">
        <f>IFERROR(SUM(Y220:Y228),"0")</f>
        <v>0</v>
      </c>
      <c r="Z230" s="37"/>
      <c r="AA230" s="548"/>
      <c r="AB230" s="548"/>
      <c r="AC230" s="548"/>
    </row>
    <row r="231" spans="1:68" ht="14.25" hidden="1" customHeight="1" x14ac:dyDescent="0.25">
      <c r="A231" s="558" t="s">
        <v>130</v>
      </c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  <c r="T231" s="559"/>
      <c r="U231" s="559"/>
      <c r="V231" s="559"/>
      <c r="W231" s="559"/>
      <c r="X231" s="559"/>
      <c r="Y231" s="559"/>
      <c r="Z231" s="559"/>
      <c r="AA231" s="541"/>
      <c r="AB231" s="541"/>
      <c r="AC231" s="541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4">
        <v>0.33</v>
      </c>
      <c r="G232" s="32">
        <v>6</v>
      </c>
      <c r="H232" s="544">
        <v>1.98</v>
      </c>
      <c r="I232" s="544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5">
        <v>0</v>
      </c>
      <c r="Y232" s="546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71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72"/>
      <c r="P233" s="562" t="s">
        <v>70</v>
      </c>
      <c r="Q233" s="563"/>
      <c r="R233" s="563"/>
      <c r="S233" s="563"/>
      <c r="T233" s="563"/>
      <c r="U233" s="563"/>
      <c r="V233" s="564"/>
      <c r="W233" s="37" t="s">
        <v>71</v>
      </c>
      <c r="X233" s="547">
        <f>IFERROR(X232/H232,"0")</f>
        <v>0</v>
      </c>
      <c r="Y233" s="547">
        <f>IFERROR(Y232/H232,"0")</f>
        <v>0</v>
      </c>
      <c r="Z233" s="547">
        <f>IFERROR(IF(Z232="",0,Z232),"0")</f>
        <v>0</v>
      </c>
      <c r="AA233" s="548"/>
      <c r="AB233" s="548"/>
      <c r="AC233" s="548"/>
    </row>
    <row r="234" spans="1:68" hidden="1" x14ac:dyDescent="0.2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2"/>
      <c r="P234" s="562" t="s">
        <v>70</v>
      </c>
      <c r="Q234" s="563"/>
      <c r="R234" s="563"/>
      <c r="S234" s="563"/>
      <c r="T234" s="563"/>
      <c r="U234" s="563"/>
      <c r="V234" s="564"/>
      <c r="W234" s="37" t="s">
        <v>68</v>
      </c>
      <c r="X234" s="547">
        <f>IFERROR(SUM(X232:X232),"0")</f>
        <v>0</v>
      </c>
      <c r="Y234" s="547">
        <f>IFERROR(SUM(Y232:Y232),"0")</f>
        <v>0</v>
      </c>
      <c r="Z234" s="37"/>
      <c r="AA234" s="548"/>
      <c r="AB234" s="548"/>
      <c r="AC234" s="548"/>
    </row>
    <row r="235" spans="1:68" ht="14.25" hidden="1" customHeight="1" x14ac:dyDescent="0.25">
      <c r="A235" s="558" t="s">
        <v>372</v>
      </c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  <c r="T235" s="559"/>
      <c r="U235" s="559"/>
      <c r="V235" s="559"/>
      <c r="W235" s="559"/>
      <c r="X235" s="559"/>
      <c r="Y235" s="559"/>
      <c r="Z235" s="559"/>
      <c r="AA235" s="541"/>
      <c r="AB235" s="541"/>
      <c r="AC235" s="541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4">
        <v>0.12</v>
      </c>
      <c r="G236" s="32">
        <v>15</v>
      </c>
      <c r="H236" s="544">
        <v>1.8</v>
      </c>
      <c r="I236" s="544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5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5">
        <v>0</v>
      </c>
      <c r="Y236" s="546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71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72"/>
      <c r="P237" s="562" t="s">
        <v>70</v>
      </c>
      <c r="Q237" s="563"/>
      <c r="R237" s="563"/>
      <c r="S237" s="563"/>
      <c r="T237" s="563"/>
      <c r="U237" s="563"/>
      <c r="V237" s="564"/>
      <c r="W237" s="37" t="s">
        <v>71</v>
      </c>
      <c r="X237" s="547">
        <f>IFERROR(X236/H236,"0")</f>
        <v>0</v>
      </c>
      <c r="Y237" s="547">
        <f>IFERROR(Y236/H236,"0")</f>
        <v>0</v>
      </c>
      <c r="Z237" s="547">
        <f>IFERROR(IF(Z236="",0,Z236),"0")</f>
        <v>0</v>
      </c>
      <c r="AA237" s="548"/>
      <c r="AB237" s="548"/>
      <c r="AC237" s="548"/>
    </row>
    <row r="238" spans="1:68" hidden="1" x14ac:dyDescent="0.2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2"/>
      <c r="P238" s="562" t="s">
        <v>70</v>
      </c>
      <c r="Q238" s="563"/>
      <c r="R238" s="563"/>
      <c r="S238" s="563"/>
      <c r="T238" s="563"/>
      <c r="U238" s="563"/>
      <c r="V238" s="564"/>
      <c r="W238" s="37" t="s">
        <v>68</v>
      </c>
      <c r="X238" s="547">
        <f>IFERROR(SUM(X236:X236),"0")</f>
        <v>0</v>
      </c>
      <c r="Y238" s="547">
        <f>IFERROR(SUM(Y236:Y236),"0")</f>
        <v>0</v>
      </c>
      <c r="Z238" s="37"/>
      <c r="AA238" s="548"/>
      <c r="AB238" s="548"/>
      <c r="AC238" s="548"/>
    </row>
    <row r="239" spans="1:68" ht="14.25" hidden="1" customHeight="1" x14ac:dyDescent="0.25">
      <c r="A239" s="558" t="s">
        <v>377</v>
      </c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  <c r="T239" s="559"/>
      <c r="U239" s="559"/>
      <c r="V239" s="559"/>
      <c r="W239" s="559"/>
      <c r="X239" s="559"/>
      <c r="Y239" s="559"/>
      <c r="Z239" s="559"/>
      <c r="AA239" s="541"/>
      <c r="AB239" s="541"/>
      <c r="AC239" s="541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4">
        <v>5.5E-2</v>
      </c>
      <c r="G240" s="32">
        <v>18</v>
      </c>
      <c r="H240" s="544">
        <v>0.99</v>
      </c>
      <c r="I240" s="544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5">
        <v>0</v>
      </c>
      <c r="Y240" s="546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4">
        <v>0.12</v>
      </c>
      <c r="G241" s="32">
        <v>15</v>
      </c>
      <c r="H241" s="544">
        <v>1.8</v>
      </c>
      <c r="I241" s="544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4">
        <v>0.05</v>
      </c>
      <c r="G242" s="32">
        <v>18</v>
      </c>
      <c r="H242" s="544">
        <v>0.9</v>
      </c>
      <c r="I242" s="544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3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4">
        <v>5.5E-2</v>
      </c>
      <c r="G243" s="32">
        <v>18</v>
      </c>
      <c r="H243" s="544">
        <v>0.99</v>
      </c>
      <c r="I243" s="544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4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571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72"/>
      <c r="P245" s="562" t="s">
        <v>70</v>
      </c>
      <c r="Q245" s="563"/>
      <c r="R245" s="563"/>
      <c r="S245" s="563"/>
      <c r="T245" s="563"/>
      <c r="U245" s="563"/>
      <c r="V245" s="564"/>
      <c r="W245" s="37" t="s">
        <v>71</v>
      </c>
      <c r="X245" s="547">
        <f>IFERROR(X240/H240,"0")+IFERROR(X241/H241,"0")+IFERROR(X242/H242,"0")+IFERROR(X243/H243,"0")+IFERROR(X244/H244,"0")</f>
        <v>0</v>
      </c>
      <c r="Y245" s="547">
        <f>IFERROR(Y240/H240,"0")+IFERROR(Y241/H241,"0")+IFERROR(Y242/H242,"0")+IFERROR(Y243/H243,"0")+IFERROR(Y244/H244,"0")</f>
        <v>0</v>
      </c>
      <c r="Z245" s="547">
        <f>IFERROR(IF(Z240="",0,Z240),"0")+IFERROR(IF(Z241="",0,Z241),"0")+IFERROR(IF(Z242="",0,Z242),"0")+IFERROR(IF(Z243="",0,Z243),"0")+IFERROR(IF(Z244="",0,Z244),"0")</f>
        <v>0</v>
      </c>
      <c r="AA245" s="548"/>
      <c r="AB245" s="548"/>
      <c r="AC245" s="548"/>
    </row>
    <row r="246" spans="1:68" hidden="1" x14ac:dyDescent="0.2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2"/>
      <c r="P246" s="562" t="s">
        <v>70</v>
      </c>
      <c r="Q246" s="563"/>
      <c r="R246" s="563"/>
      <c r="S246" s="563"/>
      <c r="T246" s="563"/>
      <c r="U246" s="563"/>
      <c r="V246" s="564"/>
      <c r="W246" s="37" t="s">
        <v>68</v>
      </c>
      <c r="X246" s="547">
        <f>IFERROR(SUM(X240:X244),"0")</f>
        <v>0</v>
      </c>
      <c r="Y246" s="547">
        <f>IFERROR(SUM(Y240:Y244),"0")</f>
        <v>0</v>
      </c>
      <c r="Z246" s="37"/>
      <c r="AA246" s="548"/>
      <c r="AB246" s="548"/>
      <c r="AC246" s="548"/>
    </row>
    <row r="247" spans="1:68" ht="16.5" hidden="1" customHeight="1" x14ac:dyDescent="0.25">
      <c r="A247" s="569" t="s">
        <v>390</v>
      </c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  <c r="T247" s="559"/>
      <c r="U247" s="559"/>
      <c r="V247" s="559"/>
      <c r="W247" s="559"/>
      <c r="X247" s="559"/>
      <c r="Y247" s="559"/>
      <c r="Z247" s="559"/>
      <c r="AA247" s="540"/>
      <c r="AB247" s="540"/>
      <c r="AC247" s="540"/>
    </row>
    <row r="248" spans="1:68" ht="14.25" hidden="1" customHeight="1" x14ac:dyDescent="0.25">
      <c r="A248" s="558" t="s">
        <v>98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1"/>
      <c r="AB248" s="541"/>
      <c r="AC248" s="541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4">
        <v>1.35</v>
      </c>
      <c r="G249" s="32">
        <v>8</v>
      </c>
      <c r="H249" s="544">
        <v>10.8</v>
      </c>
      <c r="I249" s="544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5">
        <v>0</v>
      </c>
      <c r="Y249" s="546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20</v>
      </c>
      <c r="Y251" s="546">
        <f>IFERROR(IF(X251="",0,CEILING((X251/$H251),1)*$H251),"")</f>
        <v>21.6</v>
      </c>
      <c r="Z251" s="36">
        <f>IFERROR(IF(Y251=0,"",ROUNDUP(Y251/H251,0)*0.01898),"")</f>
        <v>3.7960000000000001E-2</v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20.805555555555554</v>
      </c>
      <c r="BN251" s="64">
        <f>IFERROR(Y251*I251/H251,"0")</f>
        <v>22.47</v>
      </c>
      <c r="BO251" s="64">
        <f>IFERROR(1/J251*(X251/H251),"0")</f>
        <v>2.8935185185185182E-2</v>
      </c>
      <c r="BP251" s="64">
        <f>IFERROR(1/J251*(Y251/H251),"0")</f>
        <v>3.125E-2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4">
        <v>0.4</v>
      </c>
      <c r="G252" s="32">
        <v>10</v>
      </c>
      <c r="H252" s="544">
        <v>4</v>
      </c>
      <c r="I252" s="544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71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72"/>
      <c r="P254" s="562" t="s">
        <v>70</v>
      </c>
      <c r="Q254" s="563"/>
      <c r="R254" s="563"/>
      <c r="S254" s="563"/>
      <c r="T254" s="563"/>
      <c r="U254" s="563"/>
      <c r="V254" s="564"/>
      <c r="W254" s="37" t="s">
        <v>71</v>
      </c>
      <c r="X254" s="547">
        <f>IFERROR(X249/H249,"0")+IFERROR(X250/H250,"0")+IFERROR(X251/H251,"0")+IFERROR(X252/H252,"0")+IFERROR(X253/H253,"0")</f>
        <v>1.8518518518518516</v>
      </c>
      <c r="Y254" s="547">
        <f>IFERROR(Y249/H249,"0")+IFERROR(Y250/H250,"0")+IFERROR(Y251/H251,"0")+IFERROR(Y252/H252,"0")+IFERROR(Y253/H253,"0")</f>
        <v>2</v>
      </c>
      <c r="Z254" s="547">
        <f>IFERROR(IF(Z249="",0,Z249),"0")+IFERROR(IF(Z250="",0,Z250),"0")+IFERROR(IF(Z251="",0,Z251),"0")+IFERROR(IF(Z252="",0,Z252),"0")+IFERROR(IF(Z253="",0,Z253),"0")</f>
        <v>3.7960000000000001E-2</v>
      </c>
      <c r="AA254" s="548"/>
      <c r="AB254" s="548"/>
      <c r="AC254" s="548"/>
    </row>
    <row r="255" spans="1:68" x14ac:dyDescent="0.2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2"/>
      <c r="P255" s="562" t="s">
        <v>70</v>
      </c>
      <c r="Q255" s="563"/>
      <c r="R255" s="563"/>
      <c r="S255" s="563"/>
      <c r="T255" s="563"/>
      <c r="U255" s="563"/>
      <c r="V255" s="564"/>
      <c r="W255" s="37" t="s">
        <v>68</v>
      </c>
      <c r="X255" s="547">
        <f>IFERROR(SUM(X249:X253),"0")</f>
        <v>20</v>
      </c>
      <c r="Y255" s="547">
        <f>IFERROR(SUM(Y249:Y253),"0")</f>
        <v>21.6</v>
      </c>
      <c r="Z255" s="37"/>
      <c r="AA255" s="548"/>
      <c r="AB255" s="548"/>
      <c r="AC255" s="548"/>
    </row>
    <row r="256" spans="1:68" ht="16.5" hidden="1" customHeight="1" x14ac:dyDescent="0.25">
      <c r="A256" s="569" t="s">
        <v>406</v>
      </c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  <c r="T256" s="559"/>
      <c r="U256" s="559"/>
      <c r="V256" s="559"/>
      <c r="W256" s="559"/>
      <c r="X256" s="559"/>
      <c r="Y256" s="559"/>
      <c r="Z256" s="559"/>
      <c r="AA256" s="540"/>
      <c r="AB256" s="540"/>
      <c r="AC256" s="540"/>
    </row>
    <row r="257" spans="1:68" ht="14.25" hidden="1" customHeight="1" x14ac:dyDescent="0.25">
      <c r="A257" s="558" t="s">
        <v>98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1"/>
      <c r="AB257" s="541"/>
      <c r="AC257" s="541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4">
        <v>1.35</v>
      </c>
      <c r="G258" s="32">
        <v>8</v>
      </c>
      <c r="H258" s="544">
        <v>10.8</v>
      </c>
      <c r="I258" s="544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5">
        <v>0</v>
      </c>
      <c r="Y258" s="54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4">
        <v>1.35</v>
      </c>
      <c r="G259" s="32">
        <v>8</v>
      </c>
      <c r="H259" s="544">
        <v>10.8</v>
      </c>
      <c r="I259" s="544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0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4">
        <v>0.9</v>
      </c>
      <c r="G261" s="32">
        <v>10</v>
      </c>
      <c r="H261" s="544">
        <v>9</v>
      </c>
      <c r="I261" s="544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7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71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72"/>
      <c r="P262" s="562" t="s">
        <v>70</v>
      </c>
      <c r="Q262" s="563"/>
      <c r="R262" s="563"/>
      <c r="S262" s="563"/>
      <c r="T262" s="563"/>
      <c r="U262" s="563"/>
      <c r="V262" s="564"/>
      <c r="W262" s="37" t="s">
        <v>71</v>
      </c>
      <c r="X262" s="547">
        <f>IFERROR(X258/H258,"0")+IFERROR(X259/H259,"0")+IFERROR(X260/H260,"0")+IFERROR(X261/H261,"0")</f>
        <v>0</v>
      </c>
      <c r="Y262" s="547">
        <f>IFERROR(Y258/H258,"0")+IFERROR(Y259/H259,"0")+IFERROR(Y260/H260,"0")+IFERROR(Y261/H261,"0")</f>
        <v>0</v>
      </c>
      <c r="Z262" s="547">
        <f>IFERROR(IF(Z258="",0,Z258),"0")+IFERROR(IF(Z259="",0,Z259),"0")+IFERROR(IF(Z260="",0,Z260),"0")+IFERROR(IF(Z261="",0,Z261),"0")</f>
        <v>0</v>
      </c>
      <c r="AA262" s="548"/>
      <c r="AB262" s="548"/>
      <c r="AC262" s="548"/>
    </row>
    <row r="263" spans="1:68" hidden="1" x14ac:dyDescent="0.2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2"/>
      <c r="P263" s="562" t="s">
        <v>70</v>
      </c>
      <c r="Q263" s="563"/>
      <c r="R263" s="563"/>
      <c r="S263" s="563"/>
      <c r="T263" s="563"/>
      <c r="U263" s="563"/>
      <c r="V263" s="564"/>
      <c r="W263" s="37" t="s">
        <v>68</v>
      </c>
      <c r="X263" s="547">
        <f>IFERROR(SUM(X258:X261),"0")</f>
        <v>0</v>
      </c>
      <c r="Y263" s="547">
        <f>IFERROR(SUM(Y258:Y261),"0")</f>
        <v>0</v>
      </c>
      <c r="Z263" s="37"/>
      <c r="AA263" s="548"/>
      <c r="AB263" s="548"/>
      <c r="AC263" s="548"/>
    </row>
    <row r="264" spans="1:68" ht="16.5" hidden="1" customHeight="1" x14ac:dyDescent="0.25">
      <c r="A264" s="569" t="s">
        <v>420</v>
      </c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  <c r="T264" s="559"/>
      <c r="U264" s="559"/>
      <c r="V264" s="559"/>
      <c r="W264" s="559"/>
      <c r="X264" s="559"/>
      <c r="Y264" s="559"/>
      <c r="Z264" s="559"/>
      <c r="AA264" s="540"/>
      <c r="AB264" s="540"/>
      <c r="AC264" s="540"/>
    </row>
    <row r="265" spans="1:68" ht="14.25" hidden="1" customHeight="1" x14ac:dyDescent="0.25">
      <c r="A265" s="558" t="s">
        <v>72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1"/>
      <c r="AB265" s="541"/>
      <c r="AC265" s="541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4">
        <v>0.3</v>
      </c>
      <c r="G266" s="32">
        <v>6</v>
      </c>
      <c r="H266" s="544">
        <v>1.8</v>
      </c>
      <c r="I266" s="544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5">
        <v>0</v>
      </c>
      <c r="Y266" s="546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4">
        <v>0.4</v>
      </c>
      <c r="G267" s="32">
        <v>6</v>
      </c>
      <c r="H267" s="544">
        <v>2.4</v>
      </c>
      <c r="I267" s="544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4">
        <v>0.4</v>
      </c>
      <c r="G268" s="32">
        <v>6</v>
      </c>
      <c r="H268" s="544">
        <v>2.4</v>
      </c>
      <c r="I268" s="544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71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72"/>
      <c r="P269" s="562" t="s">
        <v>70</v>
      </c>
      <c r="Q269" s="563"/>
      <c r="R269" s="563"/>
      <c r="S269" s="563"/>
      <c r="T269" s="563"/>
      <c r="U269" s="563"/>
      <c r="V269" s="564"/>
      <c r="W269" s="37" t="s">
        <v>71</v>
      </c>
      <c r="X269" s="547">
        <f>IFERROR(X266/H266,"0")+IFERROR(X267/H267,"0")+IFERROR(X268/H268,"0")</f>
        <v>0</v>
      </c>
      <c r="Y269" s="547">
        <f>IFERROR(Y266/H266,"0")+IFERROR(Y267/H267,"0")+IFERROR(Y268/H268,"0")</f>
        <v>0</v>
      </c>
      <c r="Z269" s="547">
        <f>IFERROR(IF(Z266="",0,Z266),"0")+IFERROR(IF(Z267="",0,Z267),"0")+IFERROR(IF(Z268="",0,Z268),"0")</f>
        <v>0</v>
      </c>
      <c r="AA269" s="548"/>
      <c r="AB269" s="548"/>
      <c r="AC269" s="548"/>
    </row>
    <row r="270" spans="1:68" hidden="1" x14ac:dyDescent="0.2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2"/>
      <c r="P270" s="562" t="s">
        <v>70</v>
      </c>
      <c r="Q270" s="563"/>
      <c r="R270" s="563"/>
      <c r="S270" s="563"/>
      <c r="T270" s="563"/>
      <c r="U270" s="563"/>
      <c r="V270" s="564"/>
      <c r="W270" s="37" t="s">
        <v>68</v>
      </c>
      <c r="X270" s="547">
        <f>IFERROR(SUM(X266:X268),"0")</f>
        <v>0</v>
      </c>
      <c r="Y270" s="547">
        <f>IFERROR(SUM(Y266:Y268),"0")</f>
        <v>0</v>
      </c>
      <c r="Z270" s="37"/>
      <c r="AA270" s="548"/>
      <c r="AB270" s="548"/>
      <c r="AC270" s="548"/>
    </row>
    <row r="271" spans="1:68" ht="16.5" hidden="1" customHeight="1" x14ac:dyDescent="0.25">
      <c r="A271" s="569" t="s">
        <v>430</v>
      </c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40"/>
      <c r="AB271" s="540"/>
      <c r="AC271" s="540"/>
    </row>
    <row r="272" spans="1:68" ht="14.25" hidden="1" customHeight="1" x14ac:dyDescent="0.25">
      <c r="A272" s="558" t="s">
        <v>63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1"/>
      <c r="AB272" s="541"/>
      <c r="AC272" s="541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4">
        <v>0.28000000000000003</v>
      </c>
      <c r="G273" s="32">
        <v>6</v>
      </c>
      <c r="H273" s="544">
        <v>1.68</v>
      </c>
      <c r="I273" s="544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5">
        <v>0</v>
      </c>
      <c r="Y273" s="546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71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72"/>
      <c r="P274" s="562" t="s">
        <v>70</v>
      </c>
      <c r="Q274" s="563"/>
      <c r="R274" s="563"/>
      <c r="S274" s="563"/>
      <c r="T274" s="563"/>
      <c r="U274" s="563"/>
      <c r="V274" s="564"/>
      <c r="W274" s="37" t="s">
        <v>71</v>
      </c>
      <c r="X274" s="547">
        <f>IFERROR(X273/H273,"0")</f>
        <v>0</v>
      </c>
      <c r="Y274" s="547">
        <f>IFERROR(Y273/H273,"0")</f>
        <v>0</v>
      </c>
      <c r="Z274" s="547">
        <f>IFERROR(IF(Z273="",0,Z273),"0")</f>
        <v>0</v>
      </c>
      <c r="AA274" s="548"/>
      <c r="AB274" s="548"/>
      <c r="AC274" s="548"/>
    </row>
    <row r="275" spans="1:68" hidden="1" x14ac:dyDescent="0.2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2"/>
      <c r="P275" s="562" t="s">
        <v>70</v>
      </c>
      <c r="Q275" s="563"/>
      <c r="R275" s="563"/>
      <c r="S275" s="563"/>
      <c r="T275" s="563"/>
      <c r="U275" s="563"/>
      <c r="V275" s="564"/>
      <c r="W275" s="37" t="s">
        <v>68</v>
      </c>
      <c r="X275" s="547">
        <f>IFERROR(SUM(X273:X273),"0")</f>
        <v>0</v>
      </c>
      <c r="Y275" s="547">
        <f>IFERROR(SUM(Y273:Y273),"0")</f>
        <v>0</v>
      </c>
      <c r="Z275" s="37"/>
      <c r="AA275" s="548"/>
      <c r="AB275" s="548"/>
      <c r="AC275" s="548"/>
    </row>
    <row r="276" spans="1:68" ht="14.25" hidden="1" customHeight="1" x14ac:dyDescent="0.25">
      <c r="A276" s="558" t="s">
        <v>72</v>
      </c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59"/>
      <c r="AA276" s="541"/>
      <c r="AB276" s="541"/>
      <c r="AC276" s="541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4">
        <v>0.6</v>
      </c>
      <c r="G277" s="32">
        <v>6</v>
      </c>
      <c r="H277" s="544">
        <v>3.6</v>
      </c>
      <c r="I277" s="544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5">
        <v>0</v>
      </c>
      <c r="Y277" s="54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71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72"/>
      <c r="P278" s="562" t="s">
        <v>70</v>
      </c>
      <c r="Q278" s="563"/>
      <c r="R278" s="563"/>
      <c r="S278" s="563"/>
      <c r="T278" s="563"/>
      <c r="U278" s="563"/>
      <c r="V278" s="564"/>
      <c r="W278" s="37" t="s">
        <v>71</v>
      </c>
      <c r="X278" s="547">
        <f>IFERROR(X277/H277,"0")</f>
        <v>0</v>
      </c>
      <c r="Y278" s="547">
        <f>IFERROR(Y277/H277,"0")</f>
        <v>0</v>
      </c>
      <c r="Z278" s="547">
        <f>IFERROR(IF(Z277="",0,Z277),"0")</f>
        <v>0</v>
      </c>
      <c r="AA278" s="548"/>
      <c r="AB278" s="548"/>
      <c r="AC278" s="548"/>
    </row>
    <row r="279" spans="1:68" hidden="1" x14ac:dyDescent="0.2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2"/>
      <c r="P279" s="562" t="s">
        <v>70</v>
      </c>
      <c r="Q279" s="563"/>
      <c r="R279" s="563"/>
      <c r="S279" s="563"/>
      <c r="T279" s="563"/>
      <c r="U279" s="563"/>
      <c r="V279" s="564"/>
      <c r="W279" s="37" t="s">
        <v>68</v>
      </c>
      <c r="X279" s="547">
        <f>IFERROR(SUM(X277:X277),"0")</f>
        <v>0</v>
      </c>
      <c r="Y279" s="547">
        <f>IFERROR(SUM(Y277:Y277),"0")</f>
        <v>0</v>
      </c>
      <c r="Z279" s="37"/>
      <c r="AA279" s="548"/>
      <c r="AB279" s="548"/>
      <c r="AC279" s="548"/>
    </row>
    <row r="280" spans="1:68" ht="16.5" hidden="1" customHeight="1" x14ac:dyDescent="0.25">
      <c r="A280" s="569" t="s">
        <v>437</v>
      </c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  <c r="T280" s="559"/>
      <c r="U280" s="559"/>
      <c r="V280" s="559"/>
      <c r="W280" s="559"/>
      <c r="X280" s="559"/>
      <c r="Y280" s="559"/>
      <c r="Z280" s="559"/>
      <c r="AA280" s="540"/>
      <c r="AB280" s="540"/>
      <c r="AC280" s="540"/>
    </row>
    <row r="281" spans="1:68" ht="14.25" hidden="1" customHeight="1" x14ac:dyDescent="0.25">
      <c r="A281" s="558" t="s">
        <v>98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1"/>
      <c r="AB281" s="541"/>
      <c r="AC281" s="541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4">
        <v>1.35</v>
      </c>
      <c r="G282" s="32">
        <v>8</v>
      </c>
      <c r="H282" s="544">
        <v>10.8</v>
      </c>
      <c r="I282" s="544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5">
        <v>0</v>
      </c>
      <c r="Y282" s="546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71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72"/>
      <c r="P283" s="562" t="s">
        <v>70</v>
      </c>
      <c r="Q283" s="563"/>
      <c r="R283" s="563"/>
      <c r="S283" s="563"/>
      <c r="T283" s="563"/>
      <c r="U283" s="563"/>
      <c r="V283" s="564"/>
      <c r="W283" s="37" t="s">
        <v>71</v>
      </c>
      <c r="X283" s="547">
        <f>IFERROR(X282/H282,"0")</f>
        <v>0</v>
      </c>
      <c r="Y283" s="547">
        <f>IFERROR(Y282/H282,"0")</f>
        <v>0</v>
      </c>
      <c r="Z283" s="547">
        <f>IFERROR(IF(Z282="",0,Z282),"0")</f>
        <v>0</v>
      </c>
      <c r="AA283" s="548"/>
      <c r="AB283" s="548"/>
      <c r="AC283" s="548"/>
    </row>
    <row r="284" spans="1:68" hidden="1" x14ac:dyDescent="0.2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2"/>
      <c r="P284" s="562" t="s">
        <v>70</v>
      </c>
      <c r="Q284" s="563"/>
      <c r="R284" s="563"/>
      <c r="S284" s="563"/>
      <c r="T284" s="563"/>
      <c r="U284" s="563"/>
      <c r="V284" s="564"/>
      <c r="W284" s="37" t="s">
        <v>68</v>
      </c>
      <c r="X284" s="547">
        <f>IFERROR(SUM(X282:X282),"0")</f>
        <v>0</v>
      </c>
      <c r="Y284" s="547">
        <f>IFERROR(SUM(Y282:Y282),"0")</f>
        <v>0</v>
      </c>
      <c r="Z284" s="37"/>
      <c r="AA284" s="548"/>
      <c r="AB284" s="548"/>
      <c r="AC284" s="548"/>
    </row>
    <row r="285" spans="1:68" ht="16.5" hidden="1" customHeight="1" x14ac:dyDescent="0.25">
      <c r="A285" s="569" t="s">
        <v>442</v>
      </c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  <c r="T285" s="559"/>
      <c r="U285" s="559"/>
      <c r="V285" s="559"/>
      <c r="W285" s="559"/>
      <c r="X285" s="559"/>
      <c r="Y285" s="559"/>
      <c r="Z285" s="559"/>
      <c r="AA285" s="540"/>
      <c r="AB285" s="540"/>
      <c r="AC285" s="540"/>
    </row>
    <row r="286" spans="1:68" ht="14.25" hidden="1" customHeight="1" x14ac:dyDescent="0.25">
      <c r="A286" s="558" t="s">
        <v>98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1"/>
      <c r="AB286" s="541"/>
      <c r="AC286" s="541"/>
    </row>
    <row r="287" spans="1:68" ht="27" hidden="1" customHeight="1" x14ac:dyDescent="0.25">
      <c r="A287" s="54" t="s">
        <v>443</v>
      </c>
      <c r="B287" s="54" t="s">
        <v>444</v>
      </c>
      <c r="C287" s="31">
        <v>4301012126</v>
      </c>
      <c r="D287" s="549">
        <v>4607091386004</v>
      </c>
      <c r="E287" s="550"/>
      <c r="F287" s="544">
        <v>1.35</v>
      </c>
      <c r="G287" s="32">
        <v>8</v>
      </c>
      <c r="H287" s="544">
        <v>10.8</v>
      </c>
      <c r="I287" s="544">
        <v>11.234999999999999</v>
      </c>
      <c r="J287" s="32">
        <v>64</v>
      </c>
      <c r="K287" s="32" t="s">
        <v>101</v>
      </c>
      <c r="L287" s="32"/>
      <c r="M287" s="33" t="s">
        <v>102</v>
      </c>
      <c r="N287" s="33"/>
      <c r="O287" s="32">
        <v>55</v>
      </c>
      <c r="P287" s="66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5">
        <v>0</v>
      </c>
      <c r="Y287" s="546">
        <f t="shared" ref="Y287:Y292" si="27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 t="shared" ref="BM287:BM292" si="28">IFERROR(X287*I287/H287,"0")</f>
        <v>0</v>
      </c>
      <c r="BN287" s="64">
        <f t="shared" ref="BN287:BN292" si="29">IFERROR(Y287*I287/H287,"0")</f>
        <v>0</v>
      </c>
      <c r="BO287" s="64">
        <f t="shared" ref="BO287:BO292" si="30">IFERROR(1/J287*(X287/H287),"0")</f>
        <v>0</v>
      </c>
      <c r="BP287" s="64">
        <f t="shared" ref="BP287:BP292" si="31">IFERROR(1/J287*(Y287/H287),"0")</f>
        <v>0</v>
      </c>
    </row>
    <row r="288" spans="1:68" ht="27" hidden="1" customHeight="1" x14ac:dyDescent="0.25">
      <c r="A288" s="54" t="s">
        <v>446</v>
      </c>
      <c r="B288" s="54" t="s">
        <v>447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101</v>
      </c>
      <c r="L288" s="32"/>
      <c r="M288" s="33" t="s">
        <v>76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0</v>
      </c>
      <c r="Y288" s="546">
        <f t="shared" si="27"/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 t="shared" si="28"/>
        <v>0</v>
      </c>
      <c r="BN288" s="64">
        <f t="shared" si="29"/>
        <v>0</v>
      </c>
      <c r="BO288" s="64">
        <f t="shared" si="30"/>
        <v>0</v>
      </c>
      <c r="BP288" s="64">
        <f t="shared" si="31"/>
        <v>0</v>
      </c>
    </row>
    <row r="289" spans="1:68" ht="37.5" hidden="1" customHeight="1" x14ac:dyDescent="0.25">
      <c r="A289" s="54" t="s">
        <v>449</v>
      </c>
      <c r="B289" s="54" t="s">
        <v>450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101</v>
      </c>
      <c r="L289" s="32"/>
      <c r="M289" s="33" t="s">
        <v>102</v>
      </c>
      <c r="N289" s="33"/>
      <c r="O289" s="32">
        <v>55</v>
      </c>
      <c r="P289" s="6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0</v>
      </c>
      <c r="Y289" s="546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101</v>
      </c>
      <c r="L290" s="32"/>
      <c r="M290" s="33" t="s">
        <v>76</v>
      </c>
      <c r="N290" s="33"/>
      <c r="O290" s="32">
        <v>55</v>
      </c>
      <c r="P290" s="5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30</v>
      </c>
      <c r="Y290" s="546">
        <f t="shared" si="27"/>
        <v>32.400000000000006</v>
      </c>
      <c r="Z290" s="36">
        <f>IFERROR(IF(Y290=0,"",ROUNDUP(Y290/H290,0)*0.01898),"")</f>
        <v>5.6940000000000004E-2</v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28"/>
        <v>31.208333333333329</v>
      </c>
      <c r="BN290" s="64">
        <f t="shared" si="29"/>
        <v>33.705000000000005</v>
      </c>
      <c r="BO290" s="64">
        <f t="shared" si="30"/>
        <v>4.3402777777777776E-2</v>
      </c>
      <c r="BP290" s="64">
        <f t="shared" si="31"/>
        <v>4.6875000000000007E-2</v>
      </c>
    </row>
    <row r="291" spans="1:68" ht="27" hidden="1" customHeight="1" x14ac:dyDescent="0.25">
      <c r="A291" s="54" t="s">
        <v>455</v>
      </c>
      <c r="B291" s="54" t="s">
        <v>456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0</v>
      </c>
      <c r="Y291" s="546">
        <f t="shared" si="27"/>
        <v>0</v>
      </c>
      <c r="Z291" s="36" t="str">
        <f>IFERROR(IF(Y291=0,"",ROUNDUP(Y291/H291,0)*0.00902),"")</f>
        <v/>
      </c>
      <c r="AA291" s="56"/>
      <c r="AB291" s="57"/>
      <c r="AC291" s="333" t="s">
        <v>448</v>
      </c>
      <c r="AG291" s="64"/>
      <c r="AJ291" s="68"/>
      <c r="AK291" s="68">
        <v>0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106</v>
      </c>
      <c r="L292" s="32"/>
      <c r="M292" s="33" t="s">
        <v>102</v>
      </c>
      <c r="N292" s="33"/>
      <c r="O292" s="32">
        <v>55</v>
      </c>
      <c r="P292" s="8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0</v>
      </c>
      <c r="Y292" s="546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459</v>
      </c>
      <c r="AG292" s="64"/>
      <c r="AJ292" s="68"/>
      <c r="AK292" s="68">
        <v>0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x14ac:dyDescent="0.2">
      <c r="A293" s="571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72"/>
      <c r="P293" s="562" t="s">
        <v>70</v>
      </c>
      <c r="Q293" s="563"/>
      <c r="R293" s="563"/>
      <c r="S293" s="563"/>
      <c r="T293" s="563"/>
      <c r="U293" s="563"/>
      <c r="V293" s="564"/>
      <c r="W293" s="37" t="s">
        <v>71</v>
      </c>
      <c r="X293" s="547">
        <f>IFERROR(X287/H287,"0")+IFERROR(X288/H288,"0")+IFERROR(X289/H289,"0")+IFERROR(X290/H290,"0")+IFERROR(X291/H291,"0")+IFERROR(X292/H292,"0")</f>
        <v>2.7777777777777777</v>
      </c>
      <c r="Y293" s="547">
        <f>IFERROR(Y287/H287,"0")+IFERROR(Y288/H288,"0")+IFERROR(Y289/H289,"0")+IFERROR(Y290/H290,"0")+IFERROR(Y291/H291,"0")+IFERROR(Y292/H292,"0")</f>
        <v>3.0000000000000004</v>
      </c>
      <c r="Z293" s="547">
        <f>IFERROR(IF(Z287="",0,Z287),"0")+IFERROR(IF(Z288="",0,Z288),"0")+IFERROR(IF(Z289="",0,Z289),"0")+IFERROR(IF(Z290="",0,Z290),"0")+IFERROR(IF(Z291="",0,Z291),"0")+IFERROR(IF(Z292="",0,Z292),"0")</f>
        <v>5.6940000000000004E-2</v>
      </c>
      <c r="AA293" s="548"/>
      <c r="AB293" s="548"/>
      <c r="AC293" s="548"/>
    </row>
    <row r="294" spans="1:68" x14ac:dyDescent="0.2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2"/>
      <c r="P294" s="562" t="s">
        <v>70</v>
      </c>
      <c r="Q294" s="563"/>
      <c r="R294" s="563"/>
      <c r="S294" s="563"/>
      <c r="T294" s="563"/>
      <c r="U294" s="563"/>
      <c r="V294" s="564"/>
      <c r="W294" s="37" t="s">
        <v>68</v>
      </c>
      <c r="X294" s="547">
        <f>IFERROR(SUM(X287:X292),"0")</f>
        <v>30</v>
      </c>
      <c r="Y294" s="547">
        <f>IFERROR(SUM(Y287:Y292),"0")</f>
        <v>32.400000000000006</v>
      </c>
      <c r="Z294" s="37"/>
      <c r="AA294" s="548"/>
      <c r="AB294" s="548"/>
      <c r="AC294" s="548"/>
    </row>
    <row r="295" spans="1:68" ht="14.25" hidden="1" customHeight="1" x14ac:dyDescent="0.25">
      <c r="A295" s="558" t="s">
        <v>63</v>
      </c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  <c r="T295" s="559"/>
      <c r="U295" s="559"/>
      <c r="V295" s="559"/>
      <c r="W295" s="559"/>
      <c r="X295" s="559"/>
      <c r="Y295" s="559"/>
      <c r="Z295" s="559"/>
      <c r="AA295" s="541"/>
      <c r="AB295" s="541"/>
      <c r="AC295" s="541"/>
    </row>
    <row r="296" spans="1:68" ht="27" hidden="1" customHeight="1" x14ac:dyDescent="0.25">
      <c r="A296" s="54" t="s">
        <v>460</v>
      </c>
      <c r="B296" s="54" t="s">
        <v>461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35</v>
      </c>
      <c r="P296" s="7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5">
        <v>0</v>
      </c>
      <c r="Y296" s="546">
        <f t="shared" ref="Y296:Y302" si="32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ref="BM296:BM302" si="33">IFERROR(X296*I296/H296,"0")</f>
        <v>0</v>
      </c>
      <c r="BN296" s="64">
        <f t="shared" ref="BN296:BN302" si="34">IFERROR(Y296*I296/H296,"0")</f>
        <v>0</v>
      </c>
      <c r="BO296" s="64">
        <f t="shared" ref="BO296:BO302" si="35">IFERROR(1/J296*(X296/H296),"0")</f>
        <v>0</v>
      </c>
      <c r="BP296" s="64">
        <f t="shared" ref="BP296:BP302" si="36">IFERROR(1/J296*(Y296/H296),"0")</f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0</v>
      </c>
      <c r="Y297" s="546">
        <f t="shared" si="32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33"/>
        <v>0</v>
      </c>
      <c r="BN297" s="64">
        <f t="shared" si="34"/>
        <v>0</v>
      </c>
      <c r="BO297" s="64">
        <f t="shared" si="35"/>
        <v>0</v>
      </c>
      <c r="BP297" s="64">
        <f t="shared" si="36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106</v>
      </c>
      <c r="L298" s="32"/>
      <c r="M298" s="33" t="s">
        <v>67</v>
      </c>
      <c r="N298" s="33"/>
      <c r="O298" s="32">
        <v>45</v>
      </c>
      <c r="P298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0</v>
      </c>
      <c r="Y299" s="546">
        <f t="shared" si="32"/>
        <v>0</v>
      </c>
      <c r="Z299" s="36" t="str">
        <f>IFERROR(IF(Y299=0,"",ROUNDUP(Y299/H299,0)*0.00502),"")</f>
        <v/>
      </c>
      <c r="AA299" s="56"/>
      <c r="AB299" s="57"/>
      <c r="AC299" s="343" t="s">
        <v>465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0</v>
      </c>
      <c r="Y300" s="546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474</v>
      </c>
      <c r="B301" s="54" t="s">
        <v>475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0</v>
      </c>
      <c r="Y302" s="546">
        <f t="shared" si="32"/>
        <v>0</v>
      </c>
      <c r="Z302" s="36" t="str">
        <f>IFERROR(IF(Y302=0,"",ROUNDUP(Y302/H302,0)*0.00651),"")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idden="1" x14ac:dyDescent="0.2">
      <c r="A303" s="571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72"/>
      <c r="P303" s="562" t="s">
        <v>70</v>
      </c>
      <c r="Q303" s="563"/>
      <c r="R303" s="563"/>
      <c r="S303" s="563"/>
      <c r="T303" s="563"/>
      <c r="U303" s="563"/>
      <c r="V303" s="564"/>
      <c r="W303" s="37" t="s">
        <v>71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hidden="1" x14ac:dyDescent="0.2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2"/>
      <c r="P304" s="562" t="s">
        <v>70</v>
      </c>
      <c r="Q304" s="563"/>
      <c r="R304" s="563"/>
      <c r="S304" s="563"/>
      <c r="T304" s="563"/>
      <c r="U304" s="563"/>
      <c r="V304" s="564"/>
      <c r="W304" s="37" t="s">
        <v>68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hidden="1" customHeight="1" x14ac:dyDescent="0.25">
      <c r="A305" s="558" t="s">
        <v>72</v>
      </c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  <c r="T305" s="559"/>
      <c r="U305" s="559"/>
      <c r="V305" s="559"/>
      <c r="W305" s="559"/>
      <c r="X305" s="559"/>
      <c r="Y305" s="559"/>
      <c r="Z305" s="559"/>
      <c r="AA305" s="541"/>
      <c r="AB305" s="541"/>
      <c r="AC305" s="541"/>
    </row>
    <row r="306" spans="1:68" ht="27" customHeight="1" x14ac:dyDescent="0.25">
      <c r="A306" s="54" t="s">
        <v>479</v>
      </c>
      <c r="B306" s="54" t="s">
        <v>480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68</v>
      </c>
      <c r="X306" s="545">
        <v>150</v>
      </c>
      <c r="Y306" s="546">
        <f>IFERROR(IF(X306="",0,CEILING((X306/$H306),1)*$H306),"")</f>
        <v>156</v>
      </c>
      <c r="Z306" s="36">
        <f>IFERROR(IF(Y306=0,"",ROUNDUP(Y306/H306,0)*0.01898),"")</f>
        <v>0.37959999999999999</v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159.86538461538461</v>
      </c>
      <c r="BN306" s="64">
        <f>IFERROR(Y306*I306/H306,"0")</f>
        <v>166.26000000000002</v>
      </c>
      <c r="BO306" s="64">
        <f>IFERROR(1/J306*(X306/H306),"0")</f>
        <v>0.30048076923076922</v>
      </c>
      <c r="BP306" s="64">
        <f>IFERROR(1/J306*(Y306/H306),"0")</f>
        <v>0.3125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101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75</v>
      </c>
      <c r="L310" s="32"/>
      <c r="M310" s="33" t="s">
        <v>83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1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72"/>
      <c r="P311" s="562" t="s">
        <v>70</v>
      </c>
      <c r="Q311" s="563"/>
      <c r="R311" s="563"/>
      <c r="S311" s="563"/>
      <c r="T311" s="563"/>
      <c r="U311" s="563"/>
      <c r="V311" s="564"/>
      <c r="W311" s="37" t="s">
        <v>71</v>
      </c>
      <c r="X311" s="547">
        <f>IFERROR(X306/H306,"0")+IFERROR(X307/H307,"0")+IFERROR(X308/H308,"0")+IFERROR(X309/H309,"0")+IFERROR(X310/H310,"0")</f>
        <v>19.23076923076923</v>
      </c>
      <c r="Y311" s="547">
        <f>IFERROR(Y306/H306,"0")+IFERROR(Y307/H307,"0")+IFERROR(Y308/H308,"0")+IFERROR(Y309/H309,"0")+IFERROR(Y310/H310,"0")</f>
        <v>20</v>
      </c>
      <c r="Z311" s="547">
        <f>IFERROR(IF(Z306="",0,Z306),"0")+IFERROR(IF(Z307="",0,Z307),"0")+IFERROR(IF(Z308="",0,Z308),"0")+IFERROR(IF(Z309="",0,Z309),"0")+IFERROR(IF(Z310="",0,Z310),"0")</f>
        <v>0.37959999999999999</v>
      </c>
      <c r="AA311" s="548"/>
      <c r="AB311" s="548"/>
      <c r="AC311" s="548"/>
    </row>
    <row r="312" spans="1:68" x14ac:dyDescent="0.2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2"/>
      <c r="P312" s="562" t="s">
        <v>70</v>
      </c>
      <c r="Q312" s="563"/>
      <c r="R312" s="563"/>
      <c r="S312" s="563"/>
      <c r="T312" s="563"/>
      <c r="U312" s="563"/>
      <c r="V312" s="564"/>
      <c r="W312" s="37" t="s">
        <v>68</v>
      </c>
      <c r="X312" s="547">
        <f>IFERROR(SUM(X306:X310),"0")</f>
        <v>150</v>
      </c>
      <c r="Y312" s="547">
        <f>IFERROR(SUM(Y306:Y310),"0")</f>
        <v>156</v>
      </c>
      <c r="Z312" s="37"/>
      <c r="AA312" s="548"/>
      <c r="AB312" s="548"/>
      <c r="AC312" s="548"/>
    </row>
    <row r="313" spans="1:68" ht="14.25" hidden="1" customHeight="1" x14ac:dyDescent="0.25">
      <c r="A313" s="558" t="s">
        <v>160</v>
      </c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  <c r="T313" s="559"/>
      <c r="U313" s="559"/>
      <c r="V313" s="559"/>
      <c r="W313" s="559"/>
      <c r="X313" s="559"/>
      <c r="Y313" s="559"/>
      <c r="Z313" s="559"/>
      <c r="AA313" s="541"/>
      <c r="AB313" s="541"/>
      <c r="AC313" s="541"/>
    </row>
    <row r="314" spans="1:68" ht="27" hidden="1" customHeight="1" x14ac:dyDescent="0.25">
      <c r="A314" s="54" t="s">
        <v>494</v>
      </c>
      <c r="B314" s="54" t="s">
        <v>495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101</v>
      </c>
      <c r="L315" s="32"/>
      <c r="M315" s="33" t="s">
        <v>76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500</v>
      </c>
      <c r="B316" s="54" t="s">
        <v>501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101</v>
      </c>
      <c r="L316" s="32"/>
      <c r="M316" s="33" t="s">
        <v>83</v>
      </c>
      <c r="N316" s="33"/>
      <c r="O316" s="32">
        <v>30</v>
      </c>
      <c r="P316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71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72"/>
      <c r="P317" s="562" t="s">
        <v>70</v>
      </c>
      <c r="Q317" s="563"/>
      <c r="R317" s="563"/>
      <c r="S317" s="563"/>
      <c r="T317" s="563"/>
      <c r="U317" s="563"/>
      <c r="V317" s="564"/>
      <c r="W317" s="37" t="s">
        <v>71</v>
      </c>
      <c r="X317" s="547">
        <f>IFERROR(X314/H314,"0")+IFERROR(X315/H315,"0")+IFERROR(X316/H316,"0")</f>
        <v>0</v>
      </c>
      <c r="Y317" s="547">
        <f>IFERROR(Y314/H314,"0")+IFERROR(Y315/H315,"0")+IFERROR(Y316/H316,"0")</f>
        <v>0</v>
      </c>
      <c r="Z317" s="547">
        <f>IFERROR(IF(Z314="",0,Z314),"0")+IFERROR(IF(Z315="",0,Z315),"0")+IFERROR(IF(Z316="",0,Z316),"0")</f>
        <v>0</v>
      </c>
      <c r="AA317" s="548"/>
      <c r="AB317" s="548"/>
      <c r="AC317" s="548"/>
    </row>
    <row r="318" spans="1:68" hidden="1" x14ac:dyDescent="0.2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2"/>
      <c r="P318" s="562" t="s">
        <v>70</v>
      </c>
      <c r="Q318" s="563"/>
      <c r="R318" s="563"/>
      <c r="S318" s="563"/>
      <c r="T318" s="563"/>
      <c r="U318" s="563"/>
      <c r="V318" s="564"/>
      <c r="W318" s="37" t="s">
        <v>68</v>
      </c>
      <c r="X318" s="547">
        <f>IFERROR(SUM(X314:X316),"0")</f>
        <v>0</v>
      </c>
      <c r="Y318" s="547">
        <f>IFERROR(SUM(Y314:Y316),"0")</f>
        <v>0</v>
      </c>
      <c r="Z318" s="37"/>
      <c r="AA318" s="548"/>
      <c r="AB318" s="548"/>
      <c r="AC318" s="548"/>
    </row>
    <row r="319" spans="1:68" ht="14.25" hidden="1" customHeight="1" x14ac:dyDescent="0.25">
      <c r="A319" s="558" t="s">
        <v>90</v>
      </c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  <c r="T319" s="559"/>
      <c r="U319" s="559"/>
      <c r="V319" s="559"/>
      <c r="W319" s="559"/>
      <c r="X319" s="559"/>
      <c r="Y319" s="559"/>
      <c r="Z319" s="559"/>
      <c r="AA319" s="541"/>
      <c r="AB319" s="541"/>
      <c r="AC319" s="541"/>
    </row>
    <row r="320" spans="1:68" ht="27" hidden="1" customHeight="1" x14ac:dyDescent="0.25">
      <c r="A320" s="54" t="s">
        <v>503</v>
      </c>
      <c r="B320" s="54" t="s">
        <v>504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89" t="s">
        <v>505</v>
      </c>
      <c r="Q320" s="552"/>
      <c r="R320" s="552"/>
      <c r="S320" s="552"/>
      <c r="T320" s="553"/>
      <c r="U320" s="34"/>
      <c r="V320" s="34"/>
      <c r="W320" s="35" t="s">
        <v>68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106</v>
      </c>
      <c r="L321" s="32"/>
      <c r="M321" s="33" t="s">
        <v>93</v>
      </c>
      <c r="N321" s="33"/>
      <c r="O321" s="32">
        <v>180</v>
      </c>
      <c r="P321" s="828" t="s">
        <v>509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75</v>
      </c>
      <c r="L323" s="32"/>
      <c r="M323" s="33" t="s">
        <v>93</v>
      </c>
      <c r="N323" s="33"/>
      <c r="O323" s="32">
        <v>180</v>
      </c>
      <c r="P323" s="7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71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72"/>
      <c r="P324" s="562" t="s">
        <v>70</v>
      </c>
      <c r="Q324" s="563"/>
      <c r="R324" s="563"/>
      <c r="S324" s="563"/>
      <c r="T324" s="563"/>
      <c r="U324" s="563"/>
      <c r="V324" s="564"/>
      <c r="W324" s="37" t="s">
        <v>71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hidden="1" x14ac:dyDescent="0.2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2"/>
      <c r="P325" s="562" t="s">
        <v>70</v>
      </c>
      <c r="Q325" s="563"/>
      <c r="R325" s="563"/>
      <c r="S325" s="563"/>
      <c r="T325" s="563"/>
      <c r="U325" s="563"/>
      <c r="V325" s="564"/>
      <c r="W325" s="37" t="s">
        <v>68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hidden="1" customHeight="1" x14ac:dyDescent="0.25">
      <c r="A326" s="558" t="s">
        <v>515</v>
      </c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  <c r="T326" s="559"/>
      <c r="U326" s="559"/>
      <c r="V326" s="559"/>
      <c r="W326" s="559"/>
      <c r="X326" s="559"/>
      <c r="Y326" s="559"/>
      <c r="Z326" s="559"/>
      <c r="AA326" s="541"/>
      <c r="AB326" s="541"/>
      <c r="AC326" s="541"/>
    </row>
    <row r="327" spans="1:68" ht="16.5" hidden="1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75</v>
      </c>
      <c r="L327" s="32"/>
      <c r="M327" s="33" t="s">
        <v>518</v>
      </c>
      <c r="N327" s="33"/>
      <c r="O327" s="32">
        <v>730</v>
      </c>
      <c r="P327" s="8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518</v>
      </c>
      <c r="N328" s="33"/>
      <c r="O328" s="32">
        <v>730</v>
      </c>
      <c r="P328" s="5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518</v>
      </c>
      <c r="N329" s="33"/>
      <c r="O329" s="32">
        <v>730</v>
      </c>
      <c r="P329" s="6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1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72"/>
      <c r="P330" s="562" t="s">
        <v>70</v>
      </c>
      <c r="Q330" s="563"/>
      <c r="R330" s="563"/>
      <c r="S330" s="563"/>
      <c r="T330" s="563"/>
      <c r="U330" s="563"/>
      <c r="V330" s="564"/>
      <c r="W330" s="37" t="s">
        <v>71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2"/>
      <c r="P331" s="562" t="s">
        <v>70</v>
      </c>
      <c r="Q331" s="563"/>
      <c r="R331" s="563"/>
      <c r="S331" s="563"/>
      <c r="T331" s="563"/>
      <c r="U331" s="563"/>
      <c r="V331" s="564"/>
      <c r="W331" s="37" t="s">
        <v>68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9" t="s">
        <v>524</v>
      </c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  <c r="T332" s="559"/>
      <c r="U332" s="559"/>
      <c r="V332" s="559"/>
      <c r="W332" s="559"/>
      <c r="X332" s="559"/>
      <c r="Y332" s="559"/>
      <c r="Z332" s="559"/>
      <c r="AA332" s="540"/>
      <c r="AB332" s="540"/>
      <c r="AC332" s="540"/>
    </row>
    <row r="333" spans="1:68" ht="14.25" hidden="1" customHeight="1" x14ac:dyDescent="0.25">
      <c r="A333" s="558" t="s">
        <v>72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1"/>
      <c r="AB333" s="541"/>
      <c r="AC333" s="541"/>
    </row>
    <row r="334" spans="1:68" ht="27" hidden="1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101</v>
      </c>
      <c r="L334" s="32"/>
      <c r="M334" s="33" t="s">
        <v>83</v>
      </c>
      <c r="N334" s="33"/>
      <c r="O334" s="32">
        <v>45</v>
      </c>
      <c r="P334" s="6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68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6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75</v>
      </c>
      <c r="L336" s="32"/>
      <c r="M336" s="33" t="s">
        <v>83</v>
      </c>
      <c r="N336" s="33"/>
      <c r="O336" s="32">
        <v>40</v>
      </c>
      <c r="P336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71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72"/>
      <c r="P337" s="562" t="s">
        <v>70</v>
      </c>
      <c r="Q337" s="563"/>
      <c r="R337" s="563"/>
      <c r="S337" s="563"/>
      <c r="T337" s="563"/>
      <c r="U337" s="563"/>
      <c r="V337" s="564"/>
      <c r="W337" s="37" t="s">
        <v>71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hidden="1" x14ac:dyDescent="0.2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2"/>
      <c r="P338" s="562" t="s">
        <v>70</v>
      </c>
      <c r="Q338" s="563"/>
      <c r="R338" s="563"/>
      <c r="S338" s="563"/>
      <c r="T338" s="563"/>
      <c r="U338" s="563"/>
      <c r="V338" s="564"/>
      <c r="W338" s="37" t="s">
        <v>68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hidden="1" customHeight="1" x14ac:dyDescent="0.2">
      <c r="A339" s="599" t="s">
        <v>534</v>
      </c>
      <c r="B339" s="600"/>
      <c r="C339" s="600"/>
      <c r="D339" s="600"/>
      <c r="E339" s="600"/>
      <c r="F339" s="600"/>
      <c r="G339" s="600"/>
      <c r="H339" s="600"/>
      <c r="I339" s="600"/>
      <c r="J339" s="600"/>
      <c r="K339" s="600"/>
      <c r="L339" s="600"/>
      <c r="M339" s="600"/>
      <c r="N339" s="600"/>
      <c r="O339" s="600"/>
      <c r="P339" s="600"/>
      <c r="Q339" s="600"/>
      <c r="R339" s="600"/>
      <c r="S339" s="600"/>
      <c r="T339" s="600"/>
      <c r="U339" s="600"/>
      <c r="V339" s="600"/>
      <c r="W339" s="600"/>
      <c r="X339" s="600"/>
      <c r="Y339" s="600"/>
      <c r="Z339" s="600"/>
      <c r="AA339" s="48"/>
      <c r="AB339" s="48"/>
      <c r="AC339" s="48"/>
    </row>
    <row r="340" spans="1:68" ht="16.5" hidden="1" customHeight="1" x14ac:dyDescent="0.25">
      <c r="A340" s="569" t="s">
        <v>535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540"/>
      <c r="AB340" s="540"/>
      <c r="AC340" s="540"/>
    </row>
    <row r="341" spans="1:68" ht="14.25" hidden="1" customHeight="1" x14ac:dyDescent="0.25">
      <c r="A341" s="558" t="s">
        <v>98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1"/>
      <c r="AB341" s="541"/>
      <c r="AC341" s="541"/>
    </row>
    <row r="342" spans="1:68" ht="37.5" hidden="1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68</v>
      </c>
      <c r="X342" s="545">
        <v>0</v>
      </c>
      <c r="Y342" s="546">
        <f t="shared" ref="Y342:Y348" si="37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8">IFERROR(X342*I342/H342,"0")</f>
        <v>0</v>
      </c>
      <c r="BN342" s="64">
        <f t="shared" ref="BN342:BN348" si="39">IFERROR(Y342*I342/H342,"0")</f>
        <v>0</v>
      </c>
      <c r="BO342" s="64">
        <f t="shared" ref="BO342:BO348" si="40">IFERROR(1/J342*(X342/H342),"0")</f>
        <v>0</v>
      </c>
      <c r="BP342" s="64">
        <f t="shared" ref="BP342:BP348" si="41">IFERROR(1/J342*(Y342/H342),"0")</f>
        <v>0</v>
      </c>
    </row>
    <row r="343" spans="1:68" ht="27" hidden="1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0</v>
      </c>
      <c r="Y343" s="546">
        <f t="shared" si="37"/>
        <v>0</v>
      </c>
      <c r="Z343" s="36" t="str">
        <f>IFERROR(IF(Y343=0,"",ROUNDUP(Y343/H343,0)*0.02175),"")</f>
        <v/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8"/>
        <v>0</v>
      </c>
      <c r="BN343" s="64">
        <f t="shared" si="39"/>
        <v>0</v>
      </c>
      <c r="BO343" s="64">
        <f t="shared" si="40"/>
        <v>0</v>
      </c>
      <c r="BP343" s="64">
        <f t="shared" si="41"/>
        <v>0</v>
      </c>
    </row>
    <row r="344" spans="1:68" ht="37.5" hidden="1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0</v>
      </c>
      <c r="Y344" s="546">
        <f t="shared" si="37"/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8"/>
        <v>0</v>
      </c>
      <c r="BN344" s="64">
        <f t="shared" si="39"/>
        <v>0</v>
      </c>
      <c r="BO344" s="64">
        <f t="shared" si="40"/>
        <v>0</v>
      </c>
      <c r="BP344" s="64">
        <f t="shared" si="41"/>
        <v>0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101</v>
      </c>
      <c r="L345" s="32"/>
      <c r="M345" s="33" t="s">
        <v>83</v>
      </c>
      <c r="N345" s="33"/>
      <c r="O345" s="32">
        <v>60</v>
      </c>
      <c r="P345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106</v>
      </c>
      <c r="L346" s="32"/>
      <c r="M346" s="33" t="s">
        <v>102</v>
      </c>
      <c r="N346" s="33"/>
      <c r="O346" s="32">
        <v>90</v>
      </c>
      <c r="P346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0</v>
      </c>
      <c r="Y346" s="546">
        <f t="shared" si="37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hidden="1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0</v>
      </c>
      <c r="Y347" s="546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37.5" hidden="1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106</v>
      </c>
      <c r="L348" s="32"/>
      <c r="M348" s="33" t="s">
        <v>67</v>
      </c>
      <c r="N348" s="33"/>
      <c r="O348" s="32">
        <v>60</v>
      </c>
      <c r="P348" s="7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idden="1" x14ac:dyDescent="0.2">
      <c r="A349" s="571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72"/>
      <c r="P349" s="562" t="s">
        <v>70</v>
      </c>
      <c r="Q349" s="563"/>
      <c r="R349" s="563"/>
      <c r="S349" s="563"/>
      <c r="T349" s="563"/>
      <c r="U349" s="563"/>
      <c r="V349" s="564"/>
      <c r="W349" s="37" t="s">
        <v>71</v>
      </c>
      <c r="X349" s="547">
        <f>IFERROR(X342/H342,"0")+IFERROR(X343/H343,"0")+IFERROR(X344/H344,"0")+IFERROR(X345/H345,"0")+IFERROR(X346/H346,"0")+IFERROR(X347/H347,"0")+IFERROR(X348/H348,"0")</f>
        <v>0</v>
      </c>
      <c r="Y349" s="547">
        <f>IFERROR(Y342/H342,"0")+IFERROR(Y343/H343,"0")+IFERROR(Y344/H344,"0")+IFERROR(Y345/H345,"0")+IFERROR(Y346/H346,"0")+IFERROR(Y347/H347,"0")+IFERROR(Y348/H348,"0")</f>
        <v>0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548"/>
      <c r="AB349" s="548"/>
      <c r="AC349" s="548"/>
    </row>
    <row r="350" spans="1:68" hidden="1" x14ac:dyDescent="0.2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2"/>
      <c r="P350" s="562" t="s">
        <v>70</v>
      </c>
      <c r="Q350" s="563"/>
      <c r="R350" s="563"/>
      <c r="S350" s="563"/>
      <c r="T350" s="563"/>
      <c r="U350" s="563"/>
      <c r="V350" s="564"/>
      <c r="W350" s="37" t="s">
        <v>68</v>
      </c>
      <c r="X350" s="547">
        <f>IFERROR(SUM(X342:X348),"0")</f>
        <v>0</v>
      </c>
      <c r="Y350" s="547">
        <f>IFERROR(SUM(Y342:Y348),"0")</f>
        <v>0</v>
      </c>
      <c r="Z350" s="37"/>
      <c r="AA350" s="548"/>
      <c r="AB350" s="548"/>
      <c r="AC350" s="548"/>
    </row>
    <row r="351" spans="1:68" ht="14.25" hidden="1" customHeight="1" x14ac:dyDescent="0.25">
      <c r="A351" s="558" t="s">
        <v>130</v>
      </c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  <c r="T351" s="559"/>
      <c r="U351" s="559"/>
      <c r="V351" s="559"/>
      <c r="W351" s="559"/>
      <c r="X351" s="559"/>
      <c r="Y351" s="559"/>
      <c r="Z351" s="559"/>
      <c r="AA351" s="541"/>
      <c r="AB351" s="541"/>
      <c r="AC351" s="541"/>
    </row>
    <row r="352" spans="1:68" ht="27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101</v>
      </c>
      <c r="L352" s="32"/>
      <c r="M352" s="33" t="s">
        <v>102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68</v>
      </c>
      <c r="X352" s="545">
        <v>150</v>
      </c>
      <c r="Y352" s="546">
        <f>IFERROR(IF(X352="",0,CEILING((X352/$H352),1)*$H352),"")</f>
        <v>150</v>
      </c>
      <c r="Z352" s="36">
        <f>IFERROR(IF(Y352=0,"",ROUNDUP(Y352/H352,0)*0.02175),"")</f>
        <v>0.21749999999999997</v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154.80000000000001</v>
      </c>
      <c r="BN352" s="64">
        <f>IFERROR(Y352*I352/H352,"0")</f>
        <v>154.80000000000001</v>
      </c>
      <c r="BO352" s="64">
        <f>IFERROR(1/J352*(X352/H352),"0")</f>
        <v>0.20833333333333331</v>
      </c>
      <c r="BP352" s="64">
        <f>IFERROR(1/J352*(Y352/H352),"0")</f>
        <v>0.20833333333333331</v>
      </c>
    </row>
    <row r="353" spans="1:68" ht="16.5" hidden="1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106</v>
      </c>
      <c r="L353" s="32"/>
      <c r="M353" s="33" t="s">
        <v>102</v>
      </c>
      <c r="N353" s="33"/>
      <c r="O353" s="32">
        <v>50</v>
      </c>
      <c r="P353" s="6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1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72"/>
      <c r="P354" s="562" t="s">
        <v>70</v>
      </c>
      <c r="Q354" s="563"/>
      <c r="R354" s="563"/>
      <c r="S354" s="563"/>
      <c r="T354" s="563"/>
      <c r="U354" s="563"/>
      <c r="V354" s="564"/>
      <c r="W354" s="37" t="s">
        <v>71</v>
      </c>
      <c r="X354" s="547">
        <f>IFERROR(X352/H352,"0")+IFERROR(X353/H353,"0")</f>
        <v>10</v>
      </c>
      <c r="Y354" s="547">
        <f>IFERROR(Y352/H352,"0")+IFERROR(Y353/H353,"0")</f>
        <v>10</v>
      </c>
      <c r="Z354" s="547">
        <f>IFERROR(IF(Z352="",0,Z352),"0")+IFERROR(IF(Z353="",0,Z353),"0")</f>
        <v>0.21749999999999997</v>
      </c>
      <c r="AA354" s="548"/>
      <c r="AB354" s="548"/>
      <c r="AC354" s="548"/>
    </row>
    <row r="355" spans="1:68" x14ac:dyDescent="0.2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2"/>
      <c r="P355" s="562" t="s">
        <v>70</v>
      </c>
      <c r="Q355" s="563"/>
      <c r="R355" s="563"/>
      <c r="S355" s="563"/>
      <c r="T355" s="563"/>
      <c r="U355" s="563"/>
      <c r="V355" s="564"/>
      <c r="W355" s="37" t="s">
        <v>68</v>
      </c>
      <c r="X355" s="547">
        <f>IFERROR(SUM(X352:X353),"0")</f>
        <v>150</v>
      </c>
      <c r="Y355" s="547">
        <f>IFERROR(SUM(Y352:Y353),"0")</f>
        <v>150</v>
      </c>
      <c r="Z355" s="37"/>
      <c r="AA355" s="548"/>
      <c r="AB355" s="548"/>
      <c r="AC355" s="548"/>
    </row>
    <row r="356" spans="1:68" ht="14.25" hidden="1" customHeight="1" x14ac:dyDescent="0.25">
      <c r="A356" s="558" t="s">
        <v>72</v>
      </c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  <c r="T356" s="559"/>
      <c r="U356" s="559"/>
      <c r="V356" s="559"/>
      <c r="W356" s="559"/>
      <c r="X356" s="559"/>
      <c r="Y356" s="559"/>
      <c r="Z356" s="559"/>
      <c r="AA356" s="541"/>
      <c r="AB356" s="541"/>
      <c r="AC356" s="541"/>
    </row>
    <row r="357" spans="1:68" ht="27" hidden="1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101</v>
      </c>
      <c r="L358" s="32"/>
      <c r="M358" s="33" t="s">
        <v>76</v>
      </c>
      <c r="N358" s="33"/>
      <c r="O358" s="32">
        <v>40</v>
      </c>
      <c r="P358" s="6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71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72"/>
      <c r="P359" s="562" t="s">
        <v>70</v>
      </c>
      <c r="Q359" s="563"/>
      <c r="R359" s="563"/>
      <c r="S359" s="563"/>
      <c r="T359" s="563"/>
      <c r="U359" s="563"/>
      <c r="V359" s="564"/>
      <c r="W359" s="37" t="s">
        <v>71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hidden="1" x14ac:dyDescent="0.2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2"/>
      <c r="P360" s="562" t="s">
        <v>70</v>
      </c>
      <c r="Q360" s="563"/>
      <c r="R360" s="563"/>
      <c r="S360" s="563"/>
      <c r="T360" s="563"/>
      <c r="U360" s="563"/>
      <c r="V360" s="564"/>
      <c r="W360" s="37" t="s">
        <v>68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hidden="1" customHeight="1" x14ac:dyDescent="0.25">
      <c r="A361" s="558" t="s">
        <v>160</v>
      </c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  <c r="T361" s="559"/>
      <c r="U361" s="559"/>
      <c r="V361" s="559"/>
      <c r="W361" s="559"/>
      <c r="X361" s="559"/>
      <c r="Y361" s="559"/>
      <c r="Z361" s="559"/>
      <c r="AA361" s="541"/>
      <c r="AB361" s="541"/>
      <c r="AC361" s="541"/>
    </row>
    <row r="362" spans="1:68" ht="16.5" hidden="1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101</v>
      </c>
      <c r="L362" s="32"/>
      <c r="M362" s="33" t="s">
        <v>76</v>
      </c>
      <c r="N362" s="33"/>
      <c r="O362" s="32">
        <v>40</v>
      </c>
      <c r="P362" s="818" t="s">
        <v>568</v>
      </c>
      <c r="Q362" s="552"/>
      <c r="R362" s="552"/>
      <c r="S362" s="552"/>
      <c r="T362" s="553"/>
      <c r="U362" s="34"/>
      <c r="V362" s="34"/>
      <c r="W362" s="35" t="s">
        <v>68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71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72"/>
      <c r="P363" s="562" t="s">
        <v>70</v>
      </c>
      <c r="Q363" s="563"/>
      <c r="R363" s="563"/>
      <c r="S363" s="563"/>
      <c r="T363" s="563"/>
      <c r="U363" s="563"/>
      <c r="V363" s="564"/>
      <c r="W363" s="37" t="s">
        <v>71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hidden="1" x14ac:dyDescent="0.2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2"/>
      <c r="P364" s="562" t="s">
        <v>70</v>
      </c>
      <c r="Q364" s="563"/>
      <c r="R364" s="563"/>
      <c r="S364" s="563"/>
      <c r="T364" s="563"/>
      <c r="U364" s="563"/>
      <c r="V364" s="564"/>
      <c r="W364" s="37" t="s">
        <v>68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hidden="1" customHeight="1" x14ac:dyDescent="0.25">
      <c r="A365" s="569" t="s">
        <v>570</v>
      </c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  <c r="T365" s="559"/>
      <c r="U365" s="559"/>
      <c r="V365" s="559"/>
      <c r="W365" s="559"/>
      <c r="X365" s="559"/>
      <c r="Y365" s="559"/>
      <c r="Z365" s="559"/>
      <c r="AA365" s="540"/>
      <c r="AB365" s="540"/>
      <c r="AC365" s="540"/>
    </row>
    <row r="366" spans="1:68" ht="14.25" hidden="1" customHeight="1" x14ac:dyDescent="0.25">
      <c r="A366" s="558" t="s">
        <v>98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1"/>
      <c r="AB366" s="541"/>
      <c r="AC366" s="541"/>
    </row>
    <row r="367" spans="1:68" ht="37.5" hidden="1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68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101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106</v>
      </c>
      <c r="L369" s="32"/>
      <c r="M369" s="33" t="s">
        <v>67</v>
      </c>
      <c r="N369" s="33"/>
      <c r="O369" s="32">
        <v>60</v>
      </c>
      <c r="P369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71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72"/>
      <c r="P370" s="562" t="s">
        <v>70</v>
      </c>
      <c r="Q370" s="563"/>
      <c r="R370" s="563"/>
      <c r="S370" s="563"/>
      <c r="T370" s="563"/>
      <c r="U370" s="563"/>
      <c r="V370" s="564"/>
      <c r="W370" s="37" t="s">
        <v>71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2"/>
      <c r="P371" s="562" t="s">
        <v>70</v>
      </c>
      <c r="Q371" s="563"/>
      <c r="R371" s="563"/>
      <c r="S371" s="563"/>
      <c r="T371" s="563"/>
      <c r="U371" s="563"/>
      <c r="V371" s="564"/>
      <c r="W371" s="37" t="s">
        <v>68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58" t="s">
        <v>63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41"/>
      <c r="AB372" s="541"/>
      <c r="AC372" s="541"/>
    </row>
    <row r="373" spans="1:68" ht="27" hidden="1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106</v>
      </c>
      <c r="L373" s="32"/>
      <c r="M373" s="33" t="s">
        <v>67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68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1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72"/>
      <c r="P374" s="562" t="s">
        <v>70</v>
      </c>
      <c r="Q374" s="563"/>
      <c r="R374" s="563"/>
      <c r="S374" s="563"/>
      <c r="T374" s="563"/>
      <c r="U374" s="563"/>
      <c r="V374" s="564"/>
      <c r="W374" s="37" t="s">
        <v>71</v>
      </c>
      <c r="X374" s="547">
        <f>IFERROR(X373/H373,"0")</f>
        <v>0</v>
      </c>
      <c r="Y374" s="547">
        <f>IFERROR(Y373/H373,"0")</f>
        <v>0</v>
      </c>
      <c r="Z374" s="547">
        <f>IFERROR(IF(Z373="",0,Z373),"0")</f>
        <v>0</v>
      </c>
      <c r="AA374" s="548"/>
      <c r="AB374" s="548"/>
      <c r="AC374" s="548"/>
    </row>
    <row r="375" spans="1:68" hidden="1" x14ac:dyDescent="0.2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2"/>
      <c r="P375" s="562" t="s">
        <v>70</v>
      </c>
      <c r="Q375" s="563"/>
      <c r="R375" s="563"/>
      <c r="S375" s="563"/>
      <c r="T375" s="563"/>
      <c r="U375" s="563"/>
      <c r="V375" s="564"/>
      <c r="W375" s="37" t="s">
        <v>68</v>
      </c>
      <c r="X375" s="547">
        <f>IFERROR(SUM(X373:X373),"0")</f>
        <v>0</v>
      </c>
      <c r="Y375" s="547">
        <f>IFERROR(SUM(Y373:Y373),"0")</f>
        <v>0</v>
      </c>
      <c r="Z375" s="37"/>
      <c r="AA375" s="548"/>
      <c r="AB375" s="548"/>
      <c r="AC375" s="548"/>
    </row>
    <row r="376" spans="1:68" ht="14.25" hidden="1" customHeight="1" x14ac:dyDescent="0.25">
      <c r="A376" s="558" t="s">
        <v>72</v>
      </c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  <c r="T376" s="559"/>
      <c r="U376" s="559"/>
      <c r="V376" s="559"/>
      <c r="W376" s="559"/>
      <c r="X376" s="559"/>
      <c r="Y376" s="559"/>
      <c r="Z376" s="559"/>
      <c r="AA376" s="541"/>
      <c r="AB376" s="541"/>
      <c r="AC376" s="541"/>
    </row>
    <row r="377" spans="1:68" ht="27" hidden="1" customHeight="1" x14ac:dyDescent="0.25">
      <c r="A377" s="54" t="s">
        <v>582</v>
      </c>
      <c r="B377" s="54" t="s">
        <v>583</v>
      </c>
      <c r="C377" s="31">
        <v>4301051899</v>
      </c>
      <c r="D377" s="549">
        <v>4607091384246</v>
      </c>
      <c r="E377" s="550"/>
      <c r="F377" s="544">
        <v>1.5</v>
      </c>
      <c r="G377" s="32">
        <v>6</v>
      </c>
      <c r="H377" s="544">
        <v>9</v>
      </c>
      <c r="I377" s="544">
        <v>9.5190000000000001</v>
      </c>
      <c r="J377" s="32">
        <v>64</v>
      </c>
      <c r="K377" s="32" t="s">
        <v>101</v>
      </c>
      <c r="L377" s="32"/>
      <c r="M377" s="33" t="s">
        <v>76</v>
      </c>
      <c r="N377" s="33"/>
      <c r="O377" s="32">
        <v>40</v>
      </c>
      <c r="P377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5">
        <v>0</v>
      </c>
      <c r="Y377" s="54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584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585</v>
      </c>
      <c r="B378" s="54" t="s">
        <v>586</v>
      </c>
      <c r="C378" s="31">
        <v>4301051660</v>
      </c>
      <c r="D378" s="549">
        <v>4607091384253</v>
      </c>
      <c r="E378" s="550"/>
      <c r="F378" s="544">
        <v>0.4</v>
      </c>
      <c r="G378" s="32">
        <v>6</v>
      </c>
      <c r="H378" s="544">
        <v>2.4</v>
      </c>
      <c r="I378" s="544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71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72"/>
      <c r="P379" s="562" t="s">
        <v>70</v>
      </c>
      <c r="Q379" s="563"/>
      <c r="R379" s="563"/>
      <c r="S379" s="563"/>
      <c r="T379" s="563"/>
      <c r="U379" s="563"/>
      <c r="V379" s="564"/>
      <c r="W379" s="37" t="s">
        <v>71</v>
      </c>
      <c r="X379" s="547">
        <f>IFERROR(X377/H377,"0")+IFERROR(X378/H378,"0")</f>
        <v>0</v>
      </c>
      <c r="Y379" s="547">
        <f>IFERROR(Y377/H377,"0")+IFERROR(Y378/H378,"0")</f>
        <v>0</v>
      </c>
      <c r="Z379" s="547">
        <f>IFERROR(IF(Z377="",0,Z377),"0")+IFERROR(IF(Z378="",0,Z378),"0")</f>
        <v>0</v>
      </c>
      <c r="AA379" s="548"/>
      <c r="AB379" s="548"/>
      <c r="AC379" s="548"/>
    </row>
    <row r="380" spans="1:68" hidden="1" x14ac:dyDescent="0.2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2"/>
      <c r="P380" s="562" t="s">
        <v>70</v>
      </c>
      <c r="Q380" s="563"/>
      <c r="R380" s="563"/>
      <c r="S380" s="563"/>
      <c r="T380" s="563"/>
      <c r="U380" s="563"/>
      <c r="V380" s="564"/>
      <c r="W380" s="37" t="s">
        <v>68</v>
      </c>
      <c r="X380" s="547">
        <f>IFERROR(SUM(X377:X378),"0")</f>
        <v>0</v>
      </c>
      <c r="Y380" s="547">
        <f>IFERROR(SUM(Y377:Y378),"0")</f>
        <v>0</v>
      </c>
      <c r="Z380" s="37"/>
      <c r="AA380" s="548"/>
      <c r="AB380" s="548"/>
      <c r="AC380" s="548"/>
    </row>
    <row r="381" spans="1:68" ht="14.25" hidden="1" customHeight="1" x14ac:dyDescent="0.25">
      <c r="A381" s="558" t="s">
        <v>160</v>
      </c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  <c r="T381" s="559"/>
      <c r="U381" s="559"/>
      <c r="V381" s="559"/>
      <c r="W381" s="559"/>
      <c r="X381" s="559"/>
      <c r="Y381" s="559"/>
      <c r="Z381" s="559"/>
      <c r="AA381" s="541"/>
      <c r="AB381" s="541"/>
      <c r="AC381" s="541"/>
    </row>
    <row r="382" spans="1:68" ht="27" hidden="1" customHeight="1" x14ac:dyDescent="0.25">
      <c r="A382" s="54" t="s">
        <v>587</v>
      </c>
      <c r="B382" s="54" t="s">
        <v>588</v>
      </c>
      <c r="C382" s="31">
        <v>4301060441</v>
      </c>
      <c r="D382" s="549">
        <v>4607091389357</v>
      </c>
      <c r="E382" s="550"/>
      <c r="F382" s="544">
        <v>1.5</v>
      </c>
      <c r="G382" s="32">
        <v>6</v>
      </c>
      <c r="H382" s="544">
        <v>9</v>
      </c>
      <c r="I382" s="544">
        <v>9.4350000000000005</v>
      </c>
      <c r="J382" s="32">
        <v>64</v>
      </c>
      <c r="K382" s="32" t="s">
        <v>101</v>
      </c>
      <c r="L382" s="32"/>
      <c r="M382" s="33" t="s">
        <v>76</v>
      </c>
      <c r="N382" s="33"/>
      <c r="O382" s="32">
        <v>40</v>
      </c>
      <c r="P382" s="63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2"/>
      <c r="R382" s="552"/>
      <c r="S382" s="552"/>
      <c r="T382" s="553"/>
      <c r="U382" s="34"/>
      <c r="V382" s="34"/>
      <c r="W382" s="35" t="s">
        <v>68</v>
      </c>
      <c r="X382" s="545">
        <v>0</v>
      </c>
      <c r="Y382" s="54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589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1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72"/>
      <c r="P383" s="562" t="s">
        <v>70</v>
      </c>
      <c r="Q383" s="563"/>
      <c r="R383" s="563"/>
      <c r="S383" s="563"/>
      <c r="T383" s="563"/>
      <c r="U383" s="563"/>
      <c r="V383" s="564"/>
      <c r="W383" s="37" t="s">
        <v>71</v>
      </c>
      <c r="X383" s="547">
        <f>IFERROR(X382/H382,"0")</f>
        <v>0</v>
      </c>
      <c r="Y383" s="547">
        <f>IFERROR(Y382/H382,"0")</f>
        <v>0</v>
      </c>
      <c r="Z383" s="547">
        <f>IFERROR(IF(Z382="",0,Z382),"0")</f>
        <v>0</v>
      </c>
      <c r="AA383" s="548"/>
      <c r="AB383" s="548"/>
      <c r="AC383" s="548"/>
    </row>
    <row r="384" spans="1:68" hidden="1" x14ac:dyDescent="0.2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2"/>
      <c r="P384" s="562" t="s">
        <v>70</v>
      </c>
      <c r="Q384" s="563"/>
      <c r="R384" s="563"/>
      <c r="S384" s="563"/>
      <c r="T384" s="563"/>
      <c r="U384" s="563"/>
      <c r="V384" s="564"/>
      <c r="W384" s="37" t="s">
        <v>68</v>
      </c>
      <c r="X384" s="547">
        <f>IFERROR(SUM(X382:X382),"0")</f>
        <v>0</v>
      </c>
      <c r="Y384" s="547">
        <f>IFERROR(SUM(Y382:Y382),"0")</f>
        <v>0</v>
      </c>
      <c r="Z384" s="37"/>
      <c r="AA384" s="548"/>
      <c r="AB384" s="548"/>
      <c r="AC384" s="548"/>
    </row>
    <row r="385" spans="1:68" ht="27.75" hidden="1" customHeight="1" x14ac:dyDescent="0.2">
      <c r="A385" s="599" t="s">
        <v>590</v>
      </c>
      <c r="B385" s="600"/>
      <c r="C385" s="600"/>
      <c r="D385" s="600"/>
      <c r="E385" s="600"/>
      <c r="F385" s="600"/>
      <c r="G385" s="600"/>
      <c r="H385" s="600"/>
      <c r="I385" s="600"/>
      <c r="J385" s="600"/>
      <c r="K385" s="600"/>
      <c r="L385" s="600"/>
      <c r="M385" s="600"/>
      <c r="N385" s="600"/>
      <c r="O385" s="600"/>
      <c r="P385" s="600"/>
      <c r="Q385" s="600"/>
      <c r="R385" s="600"/>
      <c r="S385" s="600"/>
      <c r="T385" s="600"/>
      <c r="U385" s="600"/>
      <c r="V385" s="600"/>
      <c r="W385" s="600"/>
      <c r="X385" s="600"/>
      <c r="Y385" s="600"/>
      <c r="Z385" s="600"/>
      <c r="AA385" s="48"/>
      <c r="AB385" s="48"/>
      <c r="AC385" s="48"/>
    </row>
    <row r="386" spans="1:68" ht="16.5" hidden="1" customHeight="1" x14ac:dyDescent="0.25">
      <c r="A386" s="569" t="s">
        <v>591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540"/>
      <c r="AB386" s="540"/>
      <c r="AC386" s="540"/>
    </row>
    <row r="387" spans="1:68" ht="14.25" hidden="1" customHeight="1" x14ac:dyDescent="0.25">
      <c r="A387" s="558" t="s">
        <v>63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1"/>
      <c r="AB387" s="541"/>
      <c r="AC387" s="541"/>
    </row>
    <row r="388" spans="1:68" ht="27" hidden="1" customHeight="1" x14ac:dyDescent="0.25">
      <c r="A388" s="54" t="s">
        <v>592</v>
      </c>
      <c r="B388" s="54" t="s">
        <v>593</v>
      </c>
      <c r="C388" s="31">
        <v>4301031405</v>
      </c>
      <c r="D388" s="549">
        <v>4680115886100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5">
        <v>0</v>
      </c>
      <c r="Y388" s="546">
        <f t="shared" ref="Y388:Y397" si="42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ref="BM388:BM397" si="43">IFERROR(X388*I388/H388,"0")</f>
        <v>0</v>
      </c>
      <c r="BN388" s="64">
        <f t="shared" ref="BN388:BN397" si="44">IFERROR(Y388*I388/H388,"0")</f>
        <v>0</v>
      </c>
      <c r="BO388" s="64">
        <f t="shared" ref="BO388:BO397" si="45">IFERROR(1/J388*(X388/H388),"0")</f>
        <v>0</v>
      </c>
      <c r="BP388" s="64">
        <f t="shared" ref="BP388:BP397" si="46">IFERROR(1/J388*(Y388/H388),"0")</f>
        <v>0</v>
      </c>
    </row>
    <row r="389" spans="1:68" ht="27" hidden="1" customHeight="1" x14ac:dyDescent="0.25">
      <c r="A389" s="54" t="s">
        <v>595</v>
      </c>
      <c r="B389" s="54" t="s">
        <v>596</v>
      </c>
      <c r="C389" s="31">
        <v>4301031382</v>
      </c>
      <c r="D389" s="549">
        <v>4680115886117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hidden="1" customHeight="1" x14ac:dyDescent="0.25">
      <c r="A390" s="54" t="s">
        <v>595</v>
      </c>
      <c r="B390" s="54" t="s">
        <v>598</v>
      </c>
      <c r="C390" s="31">
        <v>4301031406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2"/>
        <v>0</v>
      </c>
      <c r="Z390" s="36" t="str">
        <f>IFERROR(IF(Y390=0,"",ROUNDUP(Y390/H390,0)*0.00902),"")</f>
        <v/>
      </c>
      <c r="AA390" s="56"/>
      <c r="AB390" s="57"/>
      <c r="AC390" s="429" t="s">
        <v>597</v>
      </c>
      <c r="AG390" s="64"/>
      <c r="AJ390" s="68"/>
      <c r="AK390" s="68">
        <v>0</v>
      </c>
      <c r="BB390" s="430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4301031402</v>
      </c>
      <c r="D391" s="549">
        <v>4680115886124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106</v>
      </c>
      <c r="L391" s="32"/>
      <c r="M391" s="33" t="s">
        <v>67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0</v>
      </c>
      <c r="Y391" s="546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4301031366</v>
      </c>
      <c r="D392" s="549">
        <v>4680115883147</v>
      </c>
      <c r="E392" s="550"/>
      <c r="F392" s="544">
        <v>0.28000000000000003</v>
      </c>
      <c r="G392" s="32">
        <v>6</v>
      </c>
      <c r="H392" s="544">
        <v>1.68</v>
      </c>
      <c r="I392" s="544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2"/>
        <v>0</v>
      </c>
      <c r="Z392" s="36" t="str">
        <f t="shared" ref="Z392:Z397" si="47">IFERROR(IF(Y392=0,"",ROUNDUP(Y392/H392,0)*0.00502),"")</f>
        <v/>
      </c>
      <c r="AA392" s="56"/>
      <c r="AB392" s="57"/>
      <c r="AC392" s="433" t="s">
        <v>594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4301031362</v>
      </c>
      <c r="D393" s="549">
        <v>4607091384338</v>
      </c>
      <c r="E393" s="550"/>
      <c r="F393" s="544">
        <v>0.35</v>
      </c>
      <c r="G393" s="32">
        <v>6</v>
      </c>
      <c r="H393" s="544">
        <v>2.1</v>
      </c>
      <c r="I393" s="544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35" t="s">
        <v>594</v>
      </c>
      <c r="AG393" s="64"/>
      <c r="AJ393" s="68"/>
      <c r="AK393" s="68">
        <v>0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4301031361</v>
      </c>
      <c r="D394" s="549">
        <v>4607091389524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4301031364</v>
      </c>
      <c r="D395" s="549">
        <v>4680115883161</v>
      </c>
      <c r="E395" s="550"/>
      <c r="F395" s="544">
        <v>0.28000000000000003</v>
      </c>
      <c r="G395" s="32">
        <v>6</v>
      </c>
      <c r="H395" s="544">
        <v>1.68</v>
      </c>
      <c r="I395" s="544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27" hidden="1" customHeight="1" x14ac:dyDescent="0.25">
      <c r="A396" s="54" t="s">
        <v>612</v>
      </c>
      <c r="B396" s="54" t="s">
        <v>613</v>
      </c>
      <c r="C396" s="31">
        <v>4301031358</v>
      </c>
      <c r="D396" s="549">
        <v>4607091389531</v>
      </c>
      <c r="E396" s="550"/>
      <c r="F396" s="544">
        <v>0.35</v>
      </c>
      <c r="G396" s="32">
        <v>6</v>
      </c>
      <c r="H396" s="544">
        <v>2.1</v>
      </c>
      <c r="I396" s="544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0</v>
      </c>
      <c r="Y396" s="546">
        <f t="shared" si="42"/>
        <v>0</v>
      </c>
      <c r="Z396" s="36" t="str">
        <f t="shared" si="4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37.5" hidden="1" customHeight="1" x14ac:dyDescent="0.25">
      <c r="A397" s="54" t="s">
        <v>615</v>
      </c>
      <c r="B397" s="54" t="s">
        <v>616</v>
      </c>
      <c r="C397" s="31">
        <v>4301031360</v>
      </c>
      <c r="D397" s="549">
        <v>4607091384345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0</v>
      </c>
      <c r="Y397" s="546">
        <f t="shared" si="42"/>
        <v>0</v>
      </c>
      <c r="Z397" s="36" t="str">
        <f t="shared" si="47"/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idden="1" x14ac:dyDescent="0.2">
      <c r="A398" s="571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72"/>
      <c r="P398" s="562" t="s">
        <v>70</v>
      </c>
      <c r="Q398" s="563"/>
      <c r="R398" s="563"/>
      <c r="S398" s="563"/>
      <c r="T398" s="563"/>
      <c r="U398" s="563"/>
      <c r="V398" s="564"/>
      <c r="W398" s="37" t="s">
        <v>71</v>
      </c>
      <c r="X398" s="547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7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7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8"/>
      <c r="AB398" s="548"/>
      <c r="AC398" s="548"/>
    </row>
    <row r="399" spans="1:68" hidden="1" x14ac:dyDescent="0.2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2"/>
      <c r="P399" s="562" t="s">
        <v>70</v>
      </c>
      <c r="Q399" s="563"/>
      <c r="R399" s="563"/>
      <c r="S399" s="563"/>
      <c r="T399" s="563"/>
      <c r="U399" s="563"/>
      <c r="V399" s="564"/>
      <c r="W399" s="37" t="s">
        <v>68</v>
      </c>
      <c r="X399" s="547">
        <f>IFERROR(SUM(X388:X397),"0")</f>
        <v>0</v>
      </c>
      <c r="Y399" s="547">
        <f>IFERROR(SUM(Y388:Y397),"0")</f>
        <v>0</v>
      </c>
      <c r="Z399" s="37"/>
      <c r="AA399" s="548"/>
      <c r="AB399" s="548"/>
      <c r="AC399" s="548"/>
    </row>
    <row r="400" spans="1:68" ht="14.25" hidden="1" customHeight="1" x14ac:dyDescent="0.25">
      <c r="A400" s="558" t="s">
        <v>72</v>
      </c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  <c r="T400" s="559"/>
      <c r="U400" s="559"/>
      <c r="V400" s="559"/>
      <c r="W400" s="559"/>
      <c r="X400" s="559"/>
      <c r="Y400" s="559"/>
      <c r="Z400" s="559"/>
      <c r="AA400" s="541"/>
      <c r="AB400" s="541"/>
      <c r="AC400" s="541"/>
    </row>
    <row r="401" spans="1:68" ht="27" hidden="1" customHeight="1" x14ac:dyDescent="0.25">
      <c r="A401" s="54" t="s">
        <v>617</v>
      </c>
      <c r="B401" s="54" t="s">
        <v>618</v>
      </c>
      <c r="C401" s="31">
        <v>4301051284</v>
      </c>
      <c r="D401" s="549">
        <v>4607091384352</v>
      </c>
      <c r="E401" s="550"/>
      <c r="F401" s="544">
        <v>0.6</v>
      </c>
      <c r="G401" s="32">
        <v>4</v>
      </c>
      <c r="H401" s="544">
        <v>2.4</v>
      </c>
      <c r="I401" s="544">
        <v>2.6459999999999999</v>
      </c>
      <c r="J401" s="32">
        <v>132</v>
      </c>
      <c r="K401" s="32" t="s">
        <v>106</v>
      </c>
      <c r="L401" s="32"/>
      <c r="M401" s="33" t="s">
        <v>76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5">
        <v>0</v>
      </c>
      <c r="Y401" s="546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620</v>
      </c>
      <c r="B402" s="54" t="s">
        <v>621</v>
      </c>
      <c r="C402" s="31">
        <v>4301051431</v>
      </c>
      <c r="D402" s="549">
        <v>4607091389654</v>
      </c>
      <c r="E402" s="550"/>
      <c r="F402" s="544">
        <v>0.33</v>
      </c>
      <c r="G402" s="32">
        <v>6</v>
      </c>
      <c r="H402" s="544">
        <v>1.98</v>
      </c>
      <c r="I402" s="544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7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1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72"/>
      <c r="P403" s="562" t="s">
        <v>70</v>
      </c>
      <c r="Q403" s="563"/>
      <c r="R403" s="563"/>
      <c r="S403" s="563"/>
      <c r="T403" s="563"/>
      <c r="U403" s="563"/>
      <c r="V403" s="564"/>
      <c r="W403" s="37" t="s">
        <v>71</v>
      </c>
      <c r="X403" s="547">
        <f>IFERROR(X401/H401,"0")+IFERROR(X402/H402,"0")</f>
        <v>0</v>
      </c>
      <c r="Y403" s="547">
        <f>IFERROR(Y401/H401,"0")+IFERROR(Y402/H402,"0")</f>
        <v>0</v>
      </c>
      <c r="Z403" s="547">
        <f>IFERROR(IF(Z401="",0,Z401),"0")+IFERROR(IF(Z402="",0,Z402),"0")</f>
        <v>0</v>
      </c>
      <c r="AA403" s="548"/>
      <c r="AB403" s="548"/>
      <c r="AC403" s="548"/>
    </row>
    <row r="404" spans="1:68" hidden="1" x14ac:dyDescent="0.2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2"/>
      <c r="P404" s="562" t="s">
        <v>70</v>
      </c>
      <c r="Q404" s="563"/>
      <c r="R404" s="563"/>
      <c r="S404" s="563"/>
      <c r="T404" s="563"/>
      <c r="U404" s="563"/>
      <c r="V404" s="564"/>
      <c r="W404" s="37" t="s">
        <v>68</v>
      </c>
      <c r="X404" s="547">
        <f>IFERROR(SUM(X401:X402),"0")</f>
        <v>0</v>
      </c>
      <c r="Y404" s="547">
        <f>IFERROR(SUM(Y401:Y402),"0")</f>
        <v>0</v>
      </c>
      <c r="Z404" s="37"/>
      <c r="AA404" s="548"/>
      <c r="AB404" s="548"/>
      <c r="AC404" s="548"/>
    </row>
    <row r="405" spans="1:68" ht="16.5" hidden="1" customHeight="1" x14ac:dyDescent="0.25">
      <c r="A405" s="569" t="s">
        <v>623</v>
      </c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  <c r="T405" s="559"/>
      <c r="U405" s="559"/>
      <c r="V405" s="559"/>
      <c r="W405" s="559"/>
      <c r="X405" s="559"/>
      <c r="Y405" s="559"/>
      <c r="Z405" s="559"/>
      <c r="AA405" s="540"/>
      <c r="AB405" s="540"/>
      <c r="AC405" s="540"/>
    </row>
    <row r="406" spans="1:68" ht="14.25" hidden="1" customHeight="1" x14ac:dyDescent="0.25">
      <c r="A406" s="558" t="s">
        <v>130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1"/>
      <c r="AB406" s="541"/>
      <c r="AC406" s="541"/>
    </row>
    <row r="407" spans="1:68" ht="27" hidden="1" customHeight="1" x14ac:dyDescent="0.25">
      <c r="A407" s="54" t="s">
        <v>624</v>
      </c>
      <c r="B407" s="54" t="s">
        <v>625</v>
      </c>
      <c r="C407" s="31">
        <v>4301020319</v>
      </c>
      <c r="D407" s="549">
        <v>4680115885240</v>
      </c>
      <c r="E407" s="550"/>
      <c r="F407" s="544">
        <v>0.35</v>
      </c>
      <c r="G407" s="32">
        <v>6</v>
      </c>
      <c r="H407" s="544">
        <v>2.1</v>
      </c>
      <c r="I407" s="544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2"/>
      <c r="R407" s="552"/>
      <c r="S407" s="552"/>
      <c r="T407" s="553"/>
      <c r="U407" s="34"/>
      <c r="V407" s="34"/>
      <c r="W407" s="35" t="s">
        <v>68</v>
      </c>
      <c r="X407" s="545">
        <v>0</v>
      </c>
      <c r="Y407" s="54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626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1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72"/>
      <c r="P408" s="562" t="s">
        <v>70</v>
      </c>
      <c r="Q408" s="563"/>
      <c r="R408" s="563"/>
      <c r="S408" s="563"/>
      <c r="T408" s="563"/>
      <c r="U408" s="563"/>
      <c r="V408" s="564"/>
      <c r="W408" s="37" t="s">
        <v>71</v>
      </c>
      <c r="X408" s="547">
        <f>IFERROR(X407/H407,"0")</f>
        <v>0</v>
      </c>
      <c r="Y408" s="547">
        <f>IFERROR(Y407/H407,"0")</f>
        <v>0</v>
      </c>
      <c r="Z408" s="547">
        <f>IFERROR(IF(Z407="",0,Z407),"0")</f>
        <v>0</v>
      </c>
      <c r="AA408" s="548"/>
      <c r="AB408" s="548"/>
      <c r="AC408" s="548"/>
    </row>
    <row r="409" spans="1:68" hidden="1" x14ac:dyDescent="0.2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2"/>
      <c r="P409" s="562" t="s">
        <v>70</v>
      </c>
      <c r="Q409" s="563"/>
      <c r="R409" s="563"/>
      <c r="S409" s="563"/>
      <c r="T409" s="563"/>
      <c r="U409" s="563"/>
      <c r="V409" s="564"/>
      <c r="W409" s="37" t="s">
        <v>68</v>
      </c>
      <c r="X409" s="547">
        <f>IFERROR(SUM(X407:X407),"0")</f>
        <v>0</v>
      </c>
      <c r="Y409" s="547">
        <f>IFERROR(SUM(Y407:Y407),"0")</f>
        <v>0</v>
      </c>
      <c r="Z409" s="37"/>
      <c r="AA409" s="548"/>
      <c r="AB409" s="548"/>
      <c r="AC409" s="548"/>
    </row>
    <row r="410" spans="1:68" ht="14.25" hidden="1" customHeight="1" x14ac:dyDescent="0.25">
      <c r="A410" s="558" t="s">
        <v>63</v>
      </c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  <c r="T410" s="559"/>
      <c r="U410" s="559"/>
      <c r="V410" s="559"/>
      <c r="W410" s="559"/>
      <c r="X410" s="559"/>
      <c r="Y410" s="559"/>
      <c r="Z410" s="559"/>
      <c r="AA410" s="541"/>
      <c r="AB410" s="541"/>
      <c r="AC410" s="541"/>
    </row>
    <row r="411" spans="1:68" ht="27" hidden="1" customHeight="1" x14ac:dyDescent="0.25">
      <c r="A411" s="54" t="s">
        <v>627</v>
      </c>
      <c r="B411" s="54" t="s">
        <v>628</v>
      </c>
      <c r="C411" s="31">
        <v>4301031403</v>
      </c>
      <c r="D411" s="549">
        <v>4680115886094</v>
      </c>
      <c r="E411" s="550"/>
      <c r="F411" s="544">
        <v>0.9</v>
      </c>
      <c r="G411" s="32">
        <v>6</v>
      </c>
      <c r="H411" s="544">
        <v>5.4</v>
      </c>
      <c r="I411" s="544">
        <v>5.61</v>
      </c>
      <c r="J411" s="32">
        <v>132</v>
      </c>
      <c r="K411" s="32" t="s">
        <v>106</v>
      </c>
      <c r="L411" s="32"/>
      <c r="M411" s="33" t="s">
        <v>102</v>
      </c>
      <c r="N411" s="33"/>
      <c r="O411" s="32">
        <v>50</v>
      </c>
      <c r="P411" s="68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4301031363</v>
      </c>
      <c r="D412" s="549">
        <v>4607091389425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4301031373</v>
      </c>
      <c r="D413" s="549">
        <v>4680115880771</v>
      </c>
      <c r="E413" s="550"/>
      <c r="F413" s="544">
        <v>0.28000000000000003</v>
      </c>
      <c r="G413" s="32">
        <v>6</v>
      </c>
      <c r="H413" s="544">
        <v>1.68</v>
      </c>
      <c r="I413" s="544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4301031359</v>
      </c>
      <c r="D414" s="549">
        <v>4607091389500</v>
      </c>
      <c r="E414" s="550"/>
      <c r="F414" s="544">
        <v>0.35</v>
      </c>
      <c r="G414" s="32">
        <v>6</v>
      </c>
      <c r="H414" s="544">
        <v>2.1</v>
      </c>
      <c r="I414" s="544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71"/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72"/>
      <c r="P415" s="562" t="s">
        <v>70</v>
      </c>
      <c r="Q415" s="563"/>
      <c r="R415" s="563"/>
      <c r="S415" s="563"/>
      <c r="T415" s="563"/>
      <c r="U415" s="563"/>
      <c r="V415" s="564"/>
      <c r="W415" s="37" t="s">
        <v>71</v>
      </c>
      <c r="X415" s="547">
        <f>IFERROR(X411/H411,"0")+IFERROR(X412/H412,"0")+IFERROR(X413/H413,"0")+IFERROR(X414/H414,"0")</f>
        <v>0</v>
      </c>
      <c r="Y415" s="547">
        <f>IFERROR(Y411/H411,"0")+IFERROR(Y412/H412,"0")+IFERROR(Y413/H413,"0")+IFERROR(Y414/H414,"0")</f>
        <v>0</v>
      </c>
      <c r="Z415" s="547">
        <f>IFERROR(IF(Z411="",0,Z411),"0")+IFERROR(IF(Z412="",0,Z412),"0")+IFERROR(IF(Z413="",0,Z413),"0")+IFERROR(IF(Z414="",0,Z414),"0")</f>
        <v>0</v>
      </c>
      <c r="AA415" s="548"/>
      <c r="AB415" s="548"/>
      <c r="AC415" s="548"/>
    </row>
    <row r="416" spans="1:68" hidden="1" x14ac:dyDescent="0.2">
      <c r="A416" s="559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2"/>
      <c r="P416" s="562" t="s">
        <v>70</v>
      </c>
      <c r="Q416" s="563"/>
      <c r="R416" s="563"/>
      <c r="S416" s="563"/>
      <c r="T416" s="563"/>
      <c r="U416" s="563"/>
      <c r="V416" s="564"/>
      <c r="W416" s="37" t="s">
        <v>68</v>
      </c>
      <c r="X416" s="547">
        <f>IFERROR(SUM(X411:X414),"0")</f>
        <v>0</v>
      </c>
      <c r="Y416" s="547">
        <f>IFERROR(SUM(Y411:Y414),"0")</f>
        <v>0</v>
      </c>
      <c r="Z416" s="37"/>
      <c r="AA416" s="548"/>
      <c r="AB416" s="548"/>
      <c r="AC416" s="548"/>
    </row>
    <row r="417" spans="1:68" ht="16.5" hidden="1" customHeight="1" x14ac:dyDescent="0.25">
      <c r="A417" s="569" t="s">
        <v>638</v>
      </c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  <c r="T417" s="559"/>
      <c r="U417" s="559"/>
      <c r="V417" s="559"/>
      <c r="W417" s="559"/>
      <c r="X417" s="559"/>
      <c r="Y417" s="559"/>
      <c r="Z417" s="559"/>
      <c r="AA417" s="540"/>
      <c r="AB417" s="540"/>
      <c r="AC417" s="540"/>
    </row>
    <row r="418" spans="1:68" ht="14.25" hidden="1" customHeight="1" x14ac:dyDescent="0.25">
      <c r="A418" s="558" t="s">
        <v>63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1"/>
      <c r="AB418" s="541"/>
      <c r="AC418" s="541"/>
    </row>
    <row r="419" spans="1:68" ht="27" hidden="1" customHeight="1" x14ac:dyDescent="0.25">
      <c r="A419" s="54" t="s">
        <v>639</v>
      </c>
      <c r="B419" s="54" t="s">
        <v>640</v>
      </c>
      <c r="C419" s="31">
        <v>4301031347</v>
      </c>
      <c r="D419" s="549">
        <v>4680115885110</v>
      </c>
      <c r="E419" s="550"/>
      <c r="F419" s="544">
        <v>0.2</v>
      </c>
      <c r="G419" s="32">
        <v>6</v>
      </c>
      <c r="H419" s="544">
        <v>1.2</v>
      </c>
      <c r="I419" s="544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5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2"/>
      <c r="R419" s="552"/>
      <c r="S419" s="552"/>
      <c r="T419" s="553"/>
      <c r="U419" s="34"/>
      <c r="V419" s="34"/>
      <c r="W419" s="35" t="s">
        <v>68</v>
      </c>
      <c r="X419" s="545">
        <v>0</v>
      </c>
      <c r="Y419" s="54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641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1"/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72"/>
      <c r="P420" s="562" t="s">
        <v>70</v>
      </c>
      <c r="Q420" s="563"/>
      <c r="R420" s="563"/>
      <c r="S420" s="563"/>
      <c r="T420" s="563"/>
      <c r="U420" s="563"/>
      <c r="V420" s="564"/>
      <c r="W420" s="37" t="s">
        <v>71</v>
      </c>
      <c r="X420" s="547">
        <f>IFERROR(X419/H419,"0")</f>
        <v>0</v>
      </c>
      <c r="Y420" s="547">
        <f>IFERROR(Y419/H419,"0")</f>
        <v>0</v>
      </c>
      <c r="Z420" s="547">
        <f>IFERROR(IF(Z419="",0,Z419),"0")</f>
        <v>0</v>
      </c>
      <c r="AA420" s="548"/>
      <c r="AB420" s="548"/>
      <c r="AC420" s="548"/>
    </row>
    <row r="421" spans="1:68" hidden="1" x14ac:dyDescent="0.2">
      <c r="A421" s="559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2"/>
      <c r="P421" s="562" t="s">
        <v>70</v>
      </c>
      <c r="Q421" s="563"/>
      <c r="R421" s="563"/>
      <c r="S421" s="563"/>
      <c r="T421" s="563"/>
      <c r="U421" s="563"/>
      <c r="V421" s="564"/>
      <c r="W421" s="37" t="s">
        <v>68</v>
      </c>
      <c r="X421" s="547">
        <f>IFERROR(SUM(X419:X419),"0")</f>
        <v>0</v>
      </c>
      <c r="Y421" s="547">
        <f>IFERROR(SUM(Y419:Y419),"0")</f>
        <v>0</v>
      </c>
      <c r="Z421" s="37"/>
      <c r="AA421" s="548"/>
      <c r="AB421" s="548"/>
      <c r="AC421" s="548"/>
    </row>
    <row r="422" spans="1:68" ht="16.5" hidden="1" customHeight="1" x14ac:dyDescent="0.25">
      <c r="A422" s="569" t="s">
        <v>642</v>
      </c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59"/>
      <c r="P422" s="559"/>
      <c r="Q422" s="559"/>
      <c r="R422" s="559"/>
      <c r="S422" s="559"/>
      <c r="T422" s="559"/>
      <c r="U422" s="559"/>
      <c r="V422" s="559"/>
      <c r="W422" s="559"/>
      <c r="X422" s="559"/>
      <c r="Y422" s="559"/>
      <c r="Z422" s="559"/>
      <c r="AA422" s="540"/>
      <c r="AB422" s="540"/>
      <c r="AC422" s="540"/>
    </row>
    <row r="423" spans="1:68" ht="14.25" hidden="1" customHeight="1" x14ac:dyDescent="0.25">
      <c r="A423" s="558" t="s">
        <v>63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1"/>
      <c r="AB423" s="541"/>
      <c r="AC423" s="541"/>
    </row>
    <row r="424" spans="1:68" ht="27" hidden="1" customHeight="1" x14ac:dyDescent="0.25">
      <c r="A424" s="54" t="s">
        <v>643</v>
      </c>
      <c r="B424" s="54" t="s">
        <v>644</v>
      </c>
      <c r="C424" s="31">
        <v>4301031261</v>
      </c>
      <c r="D424" s="549">
        <v>4680115885103</v>
      </c>
      <c r="E424" s="550"/>
      <c r="F424" s="544">
        <v>0.27</v>
      </c>
      <c r="G424" s="32">
        <v>6</v>
      </c>
      <c r="H424" s="544">
        <v>1.62</v>
      </c>
      <c r="I424" s="544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2"/>
      <c r="R424" s="552"/>
      <c r="S424" s="552"/>
      <c r="T424" s="553"/>
      <c r="U424" s="34"/>
      <c r="V424" s="34"/>
      <c r="W424" s="35" t="s">
        <v>68</v>
      </c>
      <c r="X424" s="545">
        <v>0</v>
      </c>
      <c r="Y424" s="546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645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1"/>
      <c r="B425" s="559"/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72"/>
      <c r="P425" s="562" t="s">
        <v>70</v>
      </c>
      <c r="Q425" s="563"/>
      <c r="R425" s="563"/>
      <c r="S425" s="563"/>
      <c r="T425" s="563"/>
      <c r="U425" s="563"/>
      <c r="V425" s="564"/>
      <c r="W425" s="37" t="s">
        <v>71</v>
      </c>
      <c r="X425" s="547">
        <f>IFERROR(X424/H424,"0")</f>
        <v>0</v>
      </c>
      <c r="Y425" s="547">
        <f>IFERROR(Y424/H424,"0")</f>
        <v>0</v>
      </c>
      <c r="Z425" s="547">
        <f>IFERROR(IF(Z424="",0,Z424),"0")</f>
        <v>0</v>
      </c>
      <c r="AA425" s="548"/>
      <c r="AB425" s="548"/>
      <c r="AC425" s="548"/>
    </row>
    <row r="426" spans="1:68" hidden="1" x14ac:dyDescent="0.2">
      <c r="A426" s="559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2"/>
      <c r="P426" s="562" t="s">
        <v>70</v>
      </c>
      <c r="Q426" s="563"/>
      <c r="R426" s="563"/>
      <c r="S426" s="563"/>
      <c r="T426" s="563"/>
      <c r="U426" s="563"/>
      <c r="V426" s="564"/>
      <c r="W426" s="37" t="s">
        <v>68</v>
      </c>
      <c r="X426" s="547">
        <f>IFERROR(SUM(X424:X424),"0")</f>
        <v>0</v>
      </c>
      <c r="Y426" s="547">
        <f>IFERROR(SUM(Y424:Y424),"0")</f>
        <v>0</v>
      </c>
      <c r="Z426" s="37"/>
      <c r="AA426" s="548"/>
      <c r="AB426" s="548"/>
      <c r="AC426" s="548"/>
    </row>
    <row r="427" spans="1:68" ht="27.75" hidden="1" customHeight="1" x14ac:dyDescent="0.2">
      <c r="A427" s="599" t="s">
        <v>646</v>
      </c>
      <c r="B427" s="600"/>
      <c r="C427" s="600"/>
      <c r="D427" s="600"/>
      <c r="E427" s="600"/>
      <c r="F427" s="600"/>
      <c r="G427" s="600"/>
      <c r="H427" s="600"/>
      <c r="I427" s="600"/>
      <c r="J427" s="600"/>
      <c r="K427" s="600"/>
      <c r="L427" s="600"/>
      <c r="M427" s="600"/>
      <c r="N427" s="600"/>
      <c r="O427" s="600"/>
      <c r="P427" s="600"/>
      <c r="Q427" s="600"/>
      <c r="R427" s="600"/>
      <c r="S427" s="600"/>
      <c r="T427" s="600"/>
      <c r="U427" s="600"/>
      <c r="V427" s="600"/>
      <c r="W427" s="600"/>
      <c r="X427" s="600"/>
      <c r="Y427" s="600"/>
      <c r="Z427" s="600"/>
      <c r="AA427" s="48"/>
      <c r="AB427" s="48"/>
      <c r="AC427" s="48"/>
    </row>
    <row r="428" spans="1:68" ht="16.5" hidden="1" customHeight="1" x14ac:dyDescent="0.25">
      <c r="A428" s="569" t="s">
        <v>646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540"/>
      <c r="AB428" s="540"/>
      <c r="AC428" s="540"/>
    </row>
    <row r="429" spans="1:68" ht="14.25" hidden="1" customHeight="1" x14ac:dyDescent="0.25">
      <c r="A429" s="558" t="s">
        <v>98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1"/>
      <c r="AB429" s="541"/>
      <c r="AC429" s="541"/>
    </row>
    <row r="430" spans="1:68" ht="27" hidden="1" customHeight="1" x14ac:dyDescent="0.25">
      <c r="A430" s="54" t="s">
        <v>647</v>
      </c>
      <c r="B430" s="54" t="s">
        <v>648</v>
      </c>
      <c r="C430" s="31">
        <v>4301011795</v>
      </c>
      <c r="D430" s="549">
        <v>4607091389067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2"/>
      <c r="R430" s="552"/>
      <c r="S430" s="552"/>
      <c r="T430" s="553"/>
      <c r="U430" s="34"/>
      <c r="V430" s="34"/>
      <c r="W430" s="35" t="s">
        <v>68</v>
      </c>
      <c r="X430" s="545">
        <v>0</v>
      </c>
      <c r="Y430" s="546">
        <f t="shared" ref="Y430:Y441" si="48">IFERROR(IF(X430="",0,CEILING((X430/$H430),1)*$H430),"")</f>
        <v>0</v>
      </c>
      <c r="Z430" s="36" t="str">
        <f t="shared" ref="Z430:Z436" si="49">IFERROR(IF(Y430=0,"",ROUNDUP(Y430/H430,0)*0.01196),"")</f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ref="BM430:BM441" si="50">IFERROR(X430*I430/H430,"0")</f>
        <v>0</v>
      </c>
      <c r="BN430" s="64">
        <f t="shared" ref="BN430:BN441" si="51">IFERROR(Y430*I430/H430,"0")</f>
        <v>0</v>
      </c>
      <c r="BO430" s="64">
        <f t="shared" ref="BO430:BO441" si="52">IFERROR(1/J430*(X430/H430),"0")</f>
        <v>0</v>
      </c>
      <c r="BP430" s="64">
        <f t="shared" ref="BP430:BP441" si="53">IFERROR(1/J430*(Y430/H430),"0")</f>
        <v>0</v>
      </c>
    </row>
    <row r="431" spans="1:68" ht="27" hidden="1" customHeight="1" x14ac:dyDescent="0.25">
      <c r="A431" s="54" t="s">
        <v>650</v>
      </c>
      <c r="B431" s="54" t="s">
        <v>651</v>
      </c>
      <c r="C431" s="31">
        <v>4301011961</v>
      </c>
      <c r="D431" s="549">
        <v>4680115885271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101</v>
      </c>
      <c r="L431" s="32"/>
      <c r="M431" s="33" t="s">
        <v>102</v>
      </c>
      <c r="N431" s="33"/>
      <c r="O431" s="32">
        <v>60</v>
      </c>
      <c r="P431" s="6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0</v>
      </c>
      <c r="Y431" s="546">
        <f t="shared" si="48"/>
        <v>0</v>
      </c>
      <c r="Z431" s="36" t="str">
        <f t="shared" si="49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653</v>
      </c>
      <c r="B432" s="54" t="s">
        <v>654</v>
      </c>
      <c r="C432" s="31">
        <v>4301011376</v>
      </c>
      <c r="D432" s="549">
        <v>4680115885226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101</v>
      </c>
      <c r="L432" s="32"/>
      <c r="M432" s="33" t="s">
        <v>76</v>
      </c>
      <c r="N432" s="33"/>
      <c r="O432" s="32">
        <v>60</v>
      </c>
      <c r="P432" s="5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0</v>
      </c>
      <c r="Y432" s="546">
        <f t="shared" si="48"/>
        <v>0</v>
      </c>
      <c r="Z432" s="36" t="str">
        <f t="shared" si="49"/>
        <v/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hidden="1" customHeight="1" x14ac:dyDescent="0.25">
      <c r="A433" s="54" t="s">
        <v>656</v>
      </c>
      <c r="B433" s="54" t="s">
        <v>657</v>
      </c>
      <c r="C433" s="31">
        <v>4301012145</v>
      </c>
      <c r="D433" s="549">
        <v>4607091383522</v>
      </c>
      <c r="E433" s="55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54" t="s">
        <v>658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48"/>
        <v>0</v>
      </c>
      <c r="Z433" s="36" t="str">
        <f t="shared" si="4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16.5" hidden="1" customHeight="1" x14ac:dyDescent="0.25">
      <c r="A434" s="54" t="s">
        <v>660</v>
      </c>
      <c r="B434" s="54" t="s">
        <v>661</v>
      </c>
      <c r="C434" s="31">
        <v>4301011774</v>
      </c>
      <c r="D434" s="549">
        <v>4680115884502</v>
      </c>
      <c r="E434" s="55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48"/>
        <v>0</v>
      </c>
      <c r="Z434" s="36" t="str">
        <f t="shared" si="4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hidden="1" customHeight="1" x14ac:dyDescent="0.25">
      <c r="A435" s="54" t="s">
        <v>663</v>
      </c>
      <c r="B435" s="54" t="s">
        <v>664</v>
      </c>
      <c r="C435" s="31">
        <v>4301011771</v>
      </c>
      <c r="D435" s="549">
        <v>4607091389104</v>
      </c>
      <c r="E435" s="55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101</v>
      </c>
      <c r="L435" s="32"/>
      <c r="M435" s="33" t="s">
        <v>102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0</v>
      </c>
      <c r="Y435" s="546">
        <f t="shared" si="48"/>
        <v>0</v>
      </c>
      <c r="Z435" s="36" t="str">
        <f t="shared" si="4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16.5" hidden="1" customHeight="1" x14ac:dyDescent="0.25">
      <c r="A436" s="54" t="s">
        <v>666</v>
      </c>
      <c r="B436" s="54" t="s">
        <v>667</v>
      </c>
      <c r="C436" s="31">
        <v>4301011799</v>
      </c>
      <c r="D436" s="549">
        <v>4680115884519</v>
      </c>
      <c r="E436" s="55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101</v>
      </c>
      <c r="L436" s="32"/>
      <c r="M436" s="33" t="s">
        <v>76</v>
      </c>
      <c r="N436" s="33"/>
      <c r="O436" s="32">
        <v>60</v>
      </c>
      <c r="P436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0</v>
      </c>
      <c r="Y436" s="546">
        <f t="shared" si="48"/>
        <v>0</v>
      </c>
      <c r="Z436" s="36" t="str">
        <f t="shared" si="4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669</v>
      </c>
      <c r="B437" s="54" t="s">
        <v>670</v>
      </c>
      <c r="C437" s="31">
        <v>4301012125</v>
      </c>
      <c r="D437" s="549">
        <v>4680115886391</v>
      </c>
      <c r="E437" s="55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48"/>
        <v>0</v>
      </c>
      <c r="Z437" s="36" t="str">
        <f>IFERROR(IF(Y437=0,"",ROUNDUP(Y437/H437,0)*0.00651),"")</f>
        <v/>
      </c>
      <c r="AA437" s="56"/>
      <c r="AB437" s="57"/>
      <c r="AC437" s="477" t="s">
        <v>649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671</v>
      </c>
      <c r="B438" s="54" t="s">
        <v>672</v>
      </c>
      <c r="C438" s="31">
        <v>4301012035</v>
      </c>
      <c r="D438" s="549">
        <v>4680115880603</v>
      </c>
      <c r="E438" s="55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106</v>
      </c>
      <c r="L438" s="32"/>
      <c r="M438" s="33" t="s">
        <v>102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0</v>
      </c>
      <c r="Y438" s="546">
        <f t="shared" si="48"/>
        <v>0</v>
      </c>
      <c r="Z438" s="36" t="str">
        <f>IFERROR(IF(Y438=0,"",ROUNDUP(Y438/H438,0)*0.00902),"")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673</v>
      </c>
      <c r="B439" s="54" t="s">
        <v>674</v>
      </c>
      <c r="C439" s="31">
        <v>4301012036</v>
      </c>
      <c r="D439" s="549">
        <v>4680115882782</v>
      </c>
      <c r="E439" s="55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106</v>
      </c>
      <c r="L439" s="32"/>
      <c r="M439" s="33" t="s">
        <v>102</v>
      </c>
      <c r="N439" s="33"/>
      <c r="O439" s="32">
        <v>60</v>
      </c>
      <c r="P439" s="8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652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t="27" hidden="1" customHeight="1" x14ac:dyDescent="0.25">
      <c r="A440" s="54" t="s">
        <v>675</v>
      </c>
      <c r="B440" s="54" t="s">
        <v>676</v>
      </c>
      <c r="C440" s="31">
        <v>4301012050</v>
      </c>
      <c r="D440" s="549">
        <v>4680115885479</v>
      </c>
      <c r="E440" s="55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102</v>
      </c>
      <c r="N440" s="33"/>
      <c r="O440" s="32">
        <v>60</v>
      </c>
      <c r="P440" s="73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48"/>
        <v>0</v>
      </c>
      <c r="Z440" s="36" t="str">
        <f>IFERROR(IF(Y440=0,"",ROUNDUP(Y440/H440,0)*0.00651),"")</f>
        <v/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50"/>
        <v>0</v>
      </c>
      <c r="BN440" s="64">
        <f t="shared" si="51"/>
        <v>0</v>
      </c>
      <c r="BO440" s="64">
        <f t="shared" si="52"/>
        <v>0</v>
      </c>
      <c r="BP440" s="64">
        <f t="shared" si="53"/>
        <v>0</v>
      </c>
    </row>
    <row r="441" spans="1:68" ht="27" hidden="1" customHeight="1" x14ac:dyDescent="0.25">
      <c r="A441" s="54" t="s">
        <v>677</v>
      </c>
      <c r="B441" s="54" t="s">
        <v>678</v>
      </c>
      <c r="C441" s="31">
        <v>4301012034</v>
      </c>
      <c r="D441" s="549">
        <v>4607091389982</v>
      </c>
      <c r="E441" s="55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106</v>
      </c>
      <c r="L441" s="32"/>
      <c r="M441" s="33" t="s">
        <v>102</v>
      </c>
      <c r="N441" s="33"/>
      <c r="O441" s="32">
        <v>60</v>
      </c>
      <c r="P441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0</v>
      </c>
      <c r="Y441" s="546">
        <f t="shared" si="48"/>
        <v>0</v>
      </c>
      <c r="Z441" s="36" t="str">
        <f>IFERROR(IF(Y441=0,"",ROUNDUP(Y441/H441,0)*0.00937),"")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50"/>
        <v>0</v>
      </c>
      <c r="BN441" s="64">
        <f t="shared" si="51"/>
        <v>0</v>
      </c>
      <c r="BO441" s="64">
        <f t="shared" si="52"/>
        <v>0</v>
      </c>
      <c r="BP441" s="64">
        <f t="shared" si="53"/>
        <v>0</v>
      </c>
    </row>
    <row r="442" spans="1:68" hidden="1" x14ac:dyDescent="0.2">
      <c r="A442" s="571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2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547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547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548"/>
      <c r="AB442" s="548"/>
      <c r="AC442" s="548"/>
    </row>
    <row r="443" spans="1:68" hidden="1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2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IFERROR(SUM(X430:X441),"0")</f>
        <v>0</v>
      </c>
      <c r="Y443" s="547">
        <f>IFERROR(SUM(Y430:Y441),"0")</f>
        <v>0</v>
      </c>
      <c r="Z443" s="37"/>
      <c r="AA443" s="548"/>
      <c r="AB443" s="548"/>
      <c r="AC443" s="548"/>
    </row>
    <row r="444" spans="1:68" ht="14.25" hidden="1" customHeight="1" x14ac:dyDescent="0.25">
      <c r="A444" s="558" t="s">
        <v>130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hidden="1" customHeight="1" x14ac:dyDescent="0.25">
      <c r="A445" s="54" t="s">
        <v>679</v>
      </c>
      <c r="B445" s="54" t="s">
        <v>680</v>
      </c>
      <c r="C445" s="31">
        <v>4301020334</v>
      </c>
      <c r="D445" s="549">
        <v>4607091388930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101</v>
      </c>
      <c r="L445" s="32"/>
      <c r="M445" s="33" t="s">
        <v>76</v>
      </c>
      <c r="N445" s="33"/>
      <c r="O445" s="32">
        <v>70</v>
      </c>
      <c r="P44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0</v>
      </c>
      <c r="Y445" s="546">
        <f>IFERROR(IF(X445="",0,CEILING((X445/$H445),1)*$H445),"")</f>
        <v>0</v>
      </c>
      <c r="Z445" s="36" t="str">
        <f>IFERROR(IF(Y445=0,"",ROUNDUP(Y445/H445,0)*0.01196),"")</f>
        <v/>
      </c>
      <c r="AA445" s="56"/>
      <c r="AB445" s="57"/>
      <c r="AC445" s="487" t="s">
        <v>681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682</v>
      </c>
      <c r="B446" s="54" t="s">
        <v>683</v>
      </c>
      <c r="C446" s="31">
        <v>4301020384</v>
      </c>
      <c r="D446" s="549">
        <v>4680115886407</v>
      </c>
      <c r="E446" s="55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76</v>
      </c>
      <c r="N446" s="33"/>
      <c r="O446" s="32">
        <v>70</v>
      </c>
      <c r="P446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684</v>
      </c>
      <c r="B447" s="54" t="s">
        <v>685</v>
      </c>
      <c r="C447" s="31">
        <v>4301020385</v>
      </c>
      <c r="D447" s="549">
        <v>4680115880054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106</v>
      </c>
      <c r="L447" s="32"/>
      <c r="M447" s="33" t="s">
        <v>102</v>
      </c>
      <c r="N447" s="33"/>
      <c r="O447" s="32">
        <v>70</v>
      </c>
      <c r="P447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571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2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0</v>
      </c>
      <c r="Y448" s="547">
        <f>IFERROR(Y445/H445,"0")+IFERROR(Y446/H446,"0")+IFERROR(Y447/H447,"0")</f>
        <v>0</v>
      </c>
      <c r="Z448" s="547">
        <f>IFERROR(IF(Z445="",0,Z445),"0")+IFERROR(IF(Z446="",0,Z446),"0")+IFERROR(IF(Z447="",0,Z447),"0")</f>
        <v>0</v>
      </c>
      <c r="AA448" s="548"/>
      <c r="AB448" s="548"/>
      <c r="AC448" s="548"/>
    </row>
    <row r="449" spans="1:68" hidden="1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2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0</v>
      </c>
      <c r="Y449" s="547">
        <f>IFERROR(SUM(Y445:Y447),"0")</f>
        <v>0</v>
      </c>
      <c r="Z449" s="37"/>
      <c r="AA449" s="548"/>
      <c r="AB449" s="548"/>
      <c r="AC449" s="548"/>
    </row>
    <row r="450" spans="1:68" ht="14.25" hidden="1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hidden="1" customHeight="1" x14ac:dyDescent="0.25">
      <c r="A451" s="54" t="s">
        <v>686</v>
      </c>
      <c r="B451" s="54" t="s">
        <v>687</v>
      </c>
      <c r="C451" s="31">
        <v>4301031349</v>
      </c>
      <c r="D451" s="549">
        <v>4680115883116</v>
      </c>
      <c r="E451" s="55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101</v>
      </c>
      <c r="L451" s="32"/>
      <c r="M451" s="33" t="s">
        <v>102</v>
      </c>
      <c r="N451" s="33"/>
      <c r="O451" s="32">
        <v>70</v>
      </c>
      <c r="P451" s="85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0</v>
      </c>
      <c r="Y451" s="546">
        <f t="shared" ref="Y451:Y456" si="54"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ref="BM451:BM456" si="55">IFERROR(X451*I451/H451,"0")</f>
        <v>0</v>
      </c>
      <c r="BN451" s="64">
        <f t="shared" ref="BN451:BN456" si="56">IFERROR(Y451*I451/H451,"0")</f>
        <v>0</v>
      </c>
      <c r="BO451" s="64">
        <f t="shared" ref="BO451:BO456" si="57">IFERROR(1/J451*(X451/H451),"0")</f>
        <v>0</v>
      </c>
      <c r="BP451" s="64">
        <f t="shared" ref="BP451:BP456" si="58">IFERROR(1/J451*(Y451/H451),"0")</f>
        <v>0</v>
      </c>
    </row>
    <row r="452" spans="1:68" ht="27" hidden="1" customHeight="1" x14ac:dyDescent="0.25">
      <c r="A452" s="54" t="s">
        <v>689</v>
      </c>
      <c r="B452" s="54" t="s">
        <v>690</v>
      </c>
      <c r="C452" s="31">
        <v>4301031350</v>
      </c>
      <c r="D452" s="549">
        <v>4680115883093</v>
      </c>
      <c r="E452" s="55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0</v>
      </c>
      <c r="Y452" s="546">
        <f t="shared" si="54"/>
        <v>0</v>
      </c>
      <c r="Z452" s="36" t="str">
        <f>IFERROR(IF(Y452=0,"",ROUNDUP(Y452/H452,0)*0.01196),"")</f>
        <v/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692</v>
      </c>
      <c r="B453" s="54" t="s">
        <v>693</v>
      </c>
      <c r="C453" s="31">
        <v>4301031353</v>
      </c>
      <c r="D453" s="549">
        <v>4680115883109</v>
      </c>
      <c r="E453" s="55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101</v>
      </c>
      <c r="L453" s="32"/>
      <c r="M453" s="33" t="s">
        <v>67</v>
      </c>
      <c r="N453" s="33"/>
      <c r="O453" s="32">
        <v>70</v>
      </c>
      <c r="P453" s="63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20</v>
      </c>
      <c r="Y453" s="546">
        <f t="shared" si="54"/>
        <v>21.12</v>
      </c>
      <c r="Z453" s="36">
        <f>IFERROR(IF(Y453=0,"",ROUNDUP(Y453/H453,0)*0.01196),"")</f>
        <v>4.7840000000000001E-2</v>
      </c>
      <c r="AA453" s="56"/>
      <c r="AB453" s="57"/>
      <c r="AC453" s="497" t="s">
        <v>694</v>
      </c>
      <c r="AG453" s="64"/>
      <c r="AJ453" s="68"/>
      <c r="AK453" s="68">
        <v>0</v>
      </c>
      <c r="BB453" s="498" t="s">
        <v>1</v>
      </c>
      <c r="BM453" s="64">
        <f t="shared" si="55"/>
        <v>21.363636363636363</v>
      </c>
      <c r="BN453" s="64">
        <f t="shared" si="56"/>
        <v>22.56</v>
      </c>
      <c r="BO453" s="64">
        <f t="shared" si="57"/>
        <v>3.6421911421911424E-2</v>
      </c>
      <c r="BP453" s="64">
        <f t="shared" si="58"/>
        <v>3.8461538461538464E-2</v>
      </c>
    </row>
    <row r="454" spans="1:68" ht="27" hidden="1" customHeight="1" x14ac:dyDescent="0.25">
      <c r="A454" s="54" t="s">
        <v>695</v>
      </c>
      <c r="B454" s="54" t="s">
        <v>696</v>
      </c>
      <c r="C454" s="31">
        <v>4301031419</v>
      </c>
      <c r="D454" s="549">
        <v>4680115882072</v>
      </c>
      <c r="E454" s="55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106</v>
      </c>
      <c r="L454" s="32"/>
      <c r="M454" s="33" t="s">
        <v>102</v>
      </c>
      <c r="N454" s="33"/>
      <c r="O454" s="32">
        <v>70</v>
      </c>
      <c r="P454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t="27" hidden="1" customHeight="1" x14ac:dyDescent="0.25">
      <c r="A455" s="54" t="s">
        <v>697</v>
      </c>
      <c r="B455" s="54" t="s">
        <v>698</v>
      </c>
      <c r="C455" s="31">
        <v>4301031418</v>
      </c>
      <c r="D455" s="549">
        <v>4680115882102</v>
      </c>
      <c r="E455" s="55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0</v>
      </c>
      <c r="Y455" s="546">
        <f t="shared" si="54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5"/>
        <v>0</v>
      </c>
      <c r="BN455" s="64">
        <f t="shared" si="56"/>
        <v>0</v>
      </c>
      <c r="BO455" s="64">
        <f t="shared" si="57"/>
        <v>0</v>
      </c>
      <c r="BP455" s="64">
        <f t="shared" si="58"/>
        <v>0</v>
      </c>
    </row>
    <row r="456" spans="1:68" ht="27" hidden="1" customHeight="1" x14ac:dyDescent="0.25">
      <c r="A456" s="54" t="s">
        <v>699</v>
      </c>
      <c r="B456" s="54" t="s">
        <v>700</v>
      </c>
      <c r="C456" s="31">
        <v>4301031417</v>
      </c>
      <c r="D456" s="549">
        <v>4680115882096</v>
      </c>
      <c r="E456" s="55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106</v>
      </c>
      <c r="L456" s="32"/>
      <c r="M456" s="33" t="s">
        <v>67</v>
      </c>
      <c r="N456" s="33"/>
      <c r="O456" s="32">
        <v>70</v>
      </c>
      <c r="P456" s="6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0</v>
      </c>
      <c r="Y456" s="546">
        <f t="shared" si="54"/>
        <v>0</v>
      </c>
      <c r="Z456" s="36" t="str">
        <f>IFERROR(IF(Y456=0,"",ROUNDUP(Y456/H456,0)*0.00902),"")</f>
        <v/>
      </c>
      <c r="AA456" s="56"/>
      <c r="AB456" s="57"/>
      <c r="AC456" s="503" t="s">
        <v>694</v>
      </c>
      <c r="AG456" s="64"/>
      <c r="AJ456" s="68"/>
      <c r="AK456" s="68">
        <v>0</v>
      </c>
      <c r="BB456" s="504" t="s">
        <v>1</v>
      </c>
      <c r="BM456" s="64">
        <f t="shared" si="55"/>
        <v>0</v>
      </c>
      <c r="BN456" s="64">
        <f t="shared" si="56"/>
        <v>0</v>
      </c>
      <c r="BO456" s="64">
        <f t="shared" si="57"/>
        <v>0</v>
      </c>
      <c r="BP456" s="64">
        <f t="shared" si="58"/>
        <v>0</v>
      </c>
    </row>
    <row r="457" spans="1:68" x14ac:dyDescent="0.2">
      <c r="A457" s="571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2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3.7878787878787876</v>
      </c>
      <c r="Y457" s="547">
        <f>IFERROR(Y451/H451,"0")+IFERROR(Y452/H452,"0")+IFERROR(Y453/H453,"0")+IFERROR(Y454/H454,"0")+IFERROR(Y455/H455,"0")+IFERROR(Y456/H456,"0")</f>
        <v>4</v>
      </c>
      <c r="Z457" s="547">
        <f>IFERROR(IF(Z451="",0,Z451),"0")+IFERROR(IF(Z452="",0,Z452),"0")+IFERROR(IF(Z453="",0,Z453),"0")+IFERROR(IF(Z454="",0,Z454),"0")+IFERROR(IF(Z455="",0,Z455),"0")+IFERROR(IF(Z456="",0,Z456),"0")</f>
        <v>4.7840000000000001E-2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2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20</v>
      </c>
      <c r="Y458" s="547">
        <f>IFERROR(SUM(Y451:Y456),"0")</f>
        <v>21.12</v>
      </c>
      <c r="Z458" s="37"/>
      <c r="AA458" s="548"/>
      <c r="AB458" s="548"/>
      <c r="AC458" s="548"/>
    </row>
    <row r="459" spans="1:68" ht="14.25" hidden="1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hidden="1" customHeight="1" x14ac:dyDescent="0.25">
      <c r="A460" s="54" t="s">
        <v>701</v>
      </c>
      <c r="B460" s="54" t="s">
        <v>702</v>
      </c>
      <c r="C460" s="31">
        <v>4301051232</v>
      </c>
      <c r="D460" s="549">
        <v>4607091383409</v>
      </c>
      <c r="E460" s="55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704</v>
      </c>
      <c r="B461" s="54" t="s">
        <v>705</v>
      </c>
      <c r="C461" s="31">
        <v>4301051233</v>
      </c>
      <c r="D461" s="549">
        <v>4607091383416</v>
      </c>
      <c r="E461" s="55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101</v>
      </c>
      <c r="L461" s="32"/>
      <c r="M461" s="33" t="s">
        <v>76</v>
      </c>
      <c r="N461" s="33"/>
      <c r="O461" s="32">
        <v>45</v>
      </c>
      <c r="P461" s="7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707</v>
      </c>
      <c r="B462" s="54" t="s">
        <v>708</v>
      </c>
      <c r="C462" s="31">
        <v>4301051064</v>
      </c>
      <c r="D462" s="549">
        <v>4680115883536</v>
      </c>
      <c r="E462" s="55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76</v>
      </c>
      <c r="N462" s="33"/>
      <c r="O462" s="32">
        <v>45</v>
      </c>
      <c r="P462" s="7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709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71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2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hidden="1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2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hidden="1" customHeight="1" x14ac:dyDescent="0.2">
      <c r="A465" s="599" t="s">
        <v>710</v>
      </c>
      <c r="B465" s="600"/>
      <c r="C465" s="600"/>
      <c r="D465" s="600"/>
      <c r="E465" s="600"/>
      <c r="F465" s="600"/>
      <c r="G465" s="600"/>
      <c r="H465" s="600"/>
      <c r="I465" s="600"/>
      <c r="J465" s="600"/>
      <c r="K465" s="600"/>
      <c r="L465" s="600"/>
      <c r="M465" s="600"/>
      <c r="N465" s="600"/>
      <c r="O465" s="600"/>
      <c r="P465" s="600"/>
      <c r="Q465" s="600"/>
      <c r="R465" s="600"/>
      <c r="S465" s="600"/>
      <c r="T465" s="600"/>
      <c r="U465" s="600"/>
      <c r="V465" s="600"/>
      <c r="W465" s="600"/>
      <c r="X465" s="600"/>
      <c r="Y465" s="600"/>
      <c r="Z465" s="600"/>
      <c r="AA465" s="48"/>
      <c r="AB465" s="48"/>
      <c r="AC465" s="48"/>
    </row>
    <row r="466" spans="1:68" ht="16.5" hidden="1" customHeight="1" x14ac:dyDescent="0.25">
      <c r="A466" s="569" t="s">
        <v>710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hidden="1" customHeight="1" x14ac:dyDescent="0.25">
      <c r="A467" s="558" t="s">
        <v>98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hidden="1" customHeight="1" x14ac:dyDescent="0.25">
      <c r="A468" s="54" t="s">
        <v>711</v>
      </c>
      <c r="B468" s="54" t="s">
        <v>712</v>
      </c>
      <c r="C468" s="31">
        <v>4301011763</v>
      </c>
      <c r="D468" s="549">
        <v>4640242181011</v>
      </c>
      <c r="E468" s="55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101</v>
      </c>
      <c r="L468" s="32"/>
      <c r="M468" s="33" t="s">
        <v>76</v>
      </c>
      <c r="N468" s="33"/>
      <c r="O468" s="32">
        <v>55</v>
      </c>
      <c r="P468" s="6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4301011585</v>
      </c>
      <c r="D469" s="549">
        <v>4640242180441</v>
      </c>
      <c r="E469" s="55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7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4301011584</v>
      </c>
      <c r="D470" s="549">
        <v>4640242180564</v>
      </c>
      <c r="E470" s="55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101</v>
      </c>
      <c r="L470" s="32"/>
      <c r="M470" s="33" t="s">
        <v>102</v>
      </c>
      <c r="N470" s="33"/>
      <c r="O470" s="32">
        <v>50</v>
      </c>
      <c r="P470" s="80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719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720</v>
      </c>
      <c r="B471" s="54" t="s">
        <v>721</v>
      </c>
      <c r="C471" s="31">
        <v>4301011764</v>
      </c>
      <c r="D471" s="549">
        <v>4640242181189</v>
      </c>
      <c r="E471" s="55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106</v>
      </c>
      <c r="L471" s="32"/>
      <c r="M471" s="33" t="s">
        <v>76</v>
      </c>
      <c r="N471" s="33"/>
      <c r="O471" s="32">
        <v>55</v>
      </c>
      <c r="P471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71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2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hidden="1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2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hidden="1" customHeight="1" x14ac:dyDescent="0.25">
      <c r="A474" s="558" t="s">
        <v>130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hidden="1" customHeight="1" x14ac:dyDescent="0.25">
      <c r="A475" s="54" t="s">
        <v>722</v>
      </c>
      <c r="B475" s="54" t="s">
        <v>723</v>
      </c>
      <c r="C475" s="31">
        <v>4301020400</v>
      </c>
      <c r="D475" s="549">
        <v>4640242180519</v>
      </c>
      <c r="E475" s="55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7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724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725</v>
      </c>
      <c r="B476" s="54" t="s">
        <v>726</v>
      </c>
      <c r="C476" s="31">
        <v>4301020260</v>
      </c>
      <c r="D476" s="549">
        <v>4640242180526</v>
      </c>
      <c r="E476" s="55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101</v>
      </c>
      <c r="L476" s="32"/>
      <c r="M476" s="33" t="s">
        <v>102</v>
      </c>
      <c r="N476" s="33"/>
      <c r="O476" s="32">
        <v>50</v>
      </c>
      <c r="P476" s="570" t="s">
        <v>727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4301020295</v>
      </c>
      <c r="D477" s="549">
        <v>4640242181363</v>
      </c>
      <c r="E477" s="55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106</v>
      </c>
      <c r="L477" s="32"/>
      <c r="M477" s="33" t="s">
        <v>102</v>
      </c>
      <c r="N477" s="33"/>
      <c r="O477" s="32">
        <v>50</v>
      </c>
      <c r="P477" s="72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731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1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2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hidden="1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2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hidden="1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hidden="1" customHeight="1" x14ac:dyDescent="0.25">
      <c r="A481" s="54" t="s">
        <v>732</v>
      </c>
      <c r="B481" s="54" t="s">
        <v>733</v>
      </c>
      <c r="C481" s="31">
        <v>4301031280</v>
      </c>
      <c r="D481" s="549">
        <v>4640242180816</v>
      </c>
      <c r="E481" s="55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735</v>
      </c>
      <c r="B482" s="54" t="s">
        <v>736</v>
      </c>
      <c r="C482" s="31">
        <v>4301031244</v>
      </c>
      <c r="D482" s="549">
        <v>4640242180595</v>
      </c>
      <c r="E482" s="55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106</v>
      </c>
      <c r="L482" s="32"/>
      <c r="M482" s="33" t="s">
        <v>67</v>
      </c>
      <c r="N482" s="33"/>
      <c r="O482" s="32">
        <v>40</v>
      </c>
      <c r="P482" s="64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737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71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2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hidden="1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2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hidden="1" customHeight="1" x14ac:dyDescent="0.25">
      <c r="A486" s="54" t="s">
        <v>738</v>
      </c>
      <c r="B486" s="54" t="s">
        <v>739</v>
      </c>
      <c r="C486" s="31">
        <v>4301052046</v>
      </c>
      <c r="D486" s="549">
        <v>4640242180533</v>
      </c>
      <c r="E486" s="55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101</v>
      </c>
      <c r="L486" s="32"/>
      <c r="M486" s="33" t="s">
        <v>83</v>
      </c>
      <c r="N486" s="33"/>
      <c r="O486" s="32">
        <v>45</v>
      </c>
      <c r="P486" s="85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29" t="s">
        <v>740</v>
      </c>
      <c r="AG486" s="64"/>
      <c r="AJ486" s="68"/>
      <c r="AK486" s="68">
        <v>0</v>
      </c>
      <c r="BB486" s="53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571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2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0</v>
      </c>
      <c r="Y487" s="547">
        <f>IFERROR(Y486/H486,"0")</f>
        <v>0</v>
      </c>
      <c r="Z487" s="547">
        <f>IFERROR(IF(Z486="",0,Z486),"0")</f>
        <v>0</v>
      </c>
      <c r="AA487" s="548"/>
      <c r="AB487" s="548"/>
      <c r="AC487" s="548"/>
    </row>
    <row r="488" spans="1:68" hidden="1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2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0</v>
      </c>
      <c r="Y488" s="547">
        <f>IFERROR(SUM(Y486:Y486),"0")</f>
        <v>0</v>
      </c>
      <c r="Z488" s="37"/>
      <c r="AA488" s="548"/>
      <c r="AB488" s="548"/>
      <c r="AC488" s="548"/>
    </row>
    <row r="489" spans="1:68" ht="14.25" hidden="1" customHeight="1" x14ac:dyDescent="0.25">
      <c r="A489" s="558" t="s">
        <v>160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hidden="1" customHeight="1" x14ac:dyDescent="0.25">
      <c r="A490" s="54" t="s">
        <v>741</v>
      </c>
      <c r="B490" s="54" t="s">
        <v>742</v>
      </c>
      <c r="C490" s="31">
        <v>4301060491</v>
      </c>
      <c r="D490" s="549">
        <v>4640242180120</v>
      </c>
      <c r="E490" s="55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744</v>
      </c>
      <c r="B491" s="54" t="s">
        <v>745</v>
      </c>
      <c r="C491" s="31">
        <v>4301060493</v>
      </c>
      <c r="D491" s="549">
        <v>4640242180137</v>
      </c>
      <c r="E491" s="55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101</v>
      </c>
      <c r="L491" s="32"/>
      <c r="M491" s="33" t="s">
        <v>76</v>
      </c>
      <c r="N491" s="33"/>
      <c r="O491" s="32">
        <v>40</v>
      </c>
      <c r="P491" s="7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746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571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2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hidden="1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2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hidden="1" customHeight="1" x14ac:dyDescent="0.25">
      <c r="A494" s="569" t="s">
        <v>747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hidden="1" customHeight="1" x14ac:dyDescent="0.25">
      <c r="A495" s="558" t="s">
        <v>130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hidden="1" customHeight="1" x14ac:dyDescent="0.25">
      <c r="A496" s="54" t="s">
        <v>748</v>
      </c>
      <c r="B496" s="54" t="s">
        <v>749</v>
      </c>
      <c r="C496" s="31">
        <v>4301020314</v>
      </c>
      <c r="D496" s="549">
        <v>4640242180090</v>
      </c>
      <c r="E496" s="55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101</v>
      </c>
      <c r="L496" s="32"/>
      <c r="M496" s="33" t="s">
        <v>102</v>
      </c>
      <c r="N496" s="33"/>
      <c r="O496" s="32">
        <v>50</v>
      </c>
      <c r="P496" s="715" t="s">
        <v>750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751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hidden="1" x14ac:dyDescent="0.2">
      <c r="A497" s="571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2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hidden="1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2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6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77"/>
      <c r="P499" s="566" t="s">
        <v>752</v>
      </c>
      <c r="Q499" s="567"/>
      <c r="R499" s="567"/>
      <c r="S499" s="567"/>
      <c r="T499" s="567"/>
      <c r="U499" s="567"/>
      <c r="V499" s="568"/>
      <c r="W499" s="37" t="s">
        <v>68</v>
      </c>
      <c r="X499" s="547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445</v>
      </c>
      <c r="Y499" s="547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467.52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77"/>
      <c r="P500" s="566" t="s">
        <v>753</v>
      </c>
      <c r="Q500" s="567"/>
      <c r="R500" s="567"/>
      <c r="S500" s="567"/>
      <c r="T500" s="567"/>
      <c r="U500" s="567"/>
      <c r="V500" s="568"/>
      <c r="W500" s="37" t="s">
        <v>68</v>
      </c>
      <c r="X500" s="547">
        <f>IFERROR(SUM(BM22:BM496),"0")</f>
        <v>466.64013209013211</v>
      </c>
      <c r="Y500" s="547">
        <f>IFERROR(SUM(BN22:BN496),"0")</f>
        <v>490.42200000000003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77"/>
      <c r="P501" s="566" t="s">
        <v>754</v>
      </c>
      <c r="Q501" s="567"/>
      <c r="R501" s="567"/>
      <c r="S501" s="567"/>
      <c r="T501" s="567"/>
      <c r="U501" s="567"/>
      <c r="V501" s="568"/>
      <c r="W501" s="37" t="s">
        <v>755</v>
      </c>
      <c r="X501" s="38">
        <f>ROUNDUP(SUM(BO22:BO496),0)</f>
        <v>1</v>
      </c>
      <c r="Y501" s="38">
        <f>ROUNDUP(SUM(BP22:BP496),0)</f>
        <v>1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77"/>
      <c r="P502" s="566" t="s">
        <v>756</v>
      </c>
      <c r="Q502" s="567"/>
      <c r="R502" s="567"/>
      <c r="S502" s="567"/>
      <c r="T502" s="567"/>
      <c r="U502" s="567"/>
      <c r="V502" s="568"/>
      <c r="W502" s="37" t="s">
        <v>68</v>
      </c>
      <c r="X502" s="547">
        <f>GrossWeightTotal+PalletQtyTotal*25</f>
        <v>491.64013209013211</v>
      </c>
      <c r="Y502" s="547">
        <f>GrossWeightTotalR+PalletQtyTotalR*25</f>
        <v>515.42200000000003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77"/>
      <c r="P503" s="566" t="s">
        <v>757</v>
      </c>
      <c r="Q503" s="567"/>
      <c r="R503" s="567"/>
      <c r="S503" s="567"/>
      <c r="T503" s="567"/>
      <c r="U503" s="567"/>
      <c r="V503" s="568"/>
      <c r="W503" s="37" t="s">
        <v>755</v>
      </c>
      <c r="X503" s="547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45.364327030993699</v>
      </c>
      <c r="Y503" s="547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48</v>
      </c>
      <c r="Z503" s="37"/>
      <c r="AA503" s="548"/>
      <c r="AB503" s="548"/>
      <c r="AC503" s="548"/>
    </row>
    <row r="504" spans="1:32" ht="14.25" hidden="1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77"/>
      <c r="P504" s="566" t="s">
        <v>758</v>
      </c>
      <c r="Q504" s="567"/>
      <c r="R504" s="567"/>
      <c r="S504" s="567"/>
      <c r="T504" s="567"/>
      <c r="U504" s="567"/>
      <c r="V504" s="568"/>
      <c r="W504" s="39" t="s">
        <v>759</v>
      </c>
      <c r="X504" s="37"/>
      <c r="Y504" s="37"/>
      <c r="Z504" s="37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0.91065999999999991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760</v>
      </c>
      <c r="B506" s="542" t="s">
        <v>62</v>
      </c>
      <c r="C506" s="560" t="s">
        <v>96</v>
      </c>
      <c r="D506" s="645"/>
      <c r="E506" s="645"/>
      <c r="F506" s="645"/>
      <c r="G506" s="645"/>
      <c r="H506" s="644"/>
      <c r="I506" s="560" t="s">
        <v>245</v>
      </c>
      <c r="J506" s="645"/>
      <c r="K506" s="645"/>
      <c r="L506" s="645"/>
      <c r="M506" s="645"/>
      <c r="N506" s="645"/>
      <c r="O506" s="645"/>
      <c r="P506" s="645"/>
      <c r="Q506" s="645"/>
      <c r="R506" s="645"/>
      <c r="S506" s="644"/>
      <c r="T506" s="560" t="s">
        <v>534</v>
      </c>
      <c r="U506" s="644"/>
      <c r="V506" s="560" t="s">
        <v>590</v>
      </c>
      <c r="W506" s="645"/>
      <c r="X506" s="645"/>
      <c r="Y506" s="644"/>
      <c r="Z506" s="542" t="s">
        <v>646</v>
      </c>
      <c r="AA506" s="560" t="s">
        <v>710</v>
      </c>
      <c r="AB506" s="644"/>
      <c r="AC506" s="52"/>
      <c r="AF506" s="543"/>
    </row>
    <row r="507" spans="1:32" ht="14.25" customHeight="1" thickTop="1" x14ac:dyDescent="0.2">
      <c r="A507" s="780" t="s">
        <v>761</v>
      </c>
      <c r="B507" s="560" t="s">
        <v>62</v>
      </c>
      <c r="C507" s="560" t="s">
        <v>97</v>
      </c>
      <c r="D507" s="560" t="s">
        <v>112</v>
      </c>
      <c r="E507" s="560" t="s">
        <v>167</v>
      </c>
      <c r="F507" s="560" t="s">
        <v>187</v>
      </c>
      <c r="G507" s="560" t="s">
        <v>217</v>
      </c>
      <c r="H507" s="560" t="s">
        <v>96</v>
      </c>
      <c r="I507" s="560" t="s">
        <v>246</v>
      </c>
      <c r="J507" s="560" t="s">
        <v>286</v>
      </c>
      <c r="K507" s="560" t="s">
        <v>346</v>
      </c>
      <c r="L507" s="560" t="s">
        <v>390</v>
      </c>
      <c r="M507" s="560" t="s">
        <v>406</v>
      </c>
      <c r="N507" s="543"/>
      <c r="O507" s="560" t="s">
        <v>420</v>
      </c>
      <c r="P507" s="560" t="s">
        <v>430</v>
      </c>
      <c r="Q507" s="560" t="s">
        <v>437</v>
      </c>
      <c r="R507" s="560" t="s">
        <v>442</v>
      </c>
      <c r="S507" s="560" t="s">
        <v>524</v>
      </c>
      <c r="T507" s="560" t="s">
        <v>535</v>
      </c>
      <c r="U507" s="560" t="s">
        <v>570</v>
      </c>
      <c r="V507" s="560" t="s">
        <v>591</v>
      </c>
      <c r="W507" s="560" t="s">
        <v>623</v>
      </c>
      <c r="X507" s="560" t="s">
        <v>638</v>
      </c>
      <c r="Y507" s="560" t="s">
        <v>642</v>
      </c>
      <c r="Z507" s="560" t="s">
        <v>646</v>
      </c>
      <c r="AA507" s="560" t="s">
        <v>710</v>
      </c>
      <c r="AB507" s="560" t="s">
        <v>747</v>
      </c>
      <c r="AC507" s="52"/>
      <c r="AF507" s="543"/>
    </row>
    <row r="508" spans="1:32" ht="13.5" customHeight="1" thickBot="1" x14ac:dyDescent="0.25">
      <c r="A508" s="781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762</v>
      </c>
      <c r="B509" s="46">
        <f>IFERROR(Y22*1,"0")+IFERROR(Y26*1,"0")+IFERROR(Y27*1,"0")+IFERROR(Y28*1,"0")+IFERROR(Y29*1,"0")+IFERROR(Y30*1,"0")+IFERROR(Y34*1,"0")</f>
        <v>0</v>
      </c>
      <c r="C509" s="46">
        <f>IFERROR(Y40*1,"0")+IFERROR(Y41*1,"0")+IFERROR(Y42*1,"0")+IFERROR(Y46*1,"0")</f>
        <v>10.8</v>
      </c>
      <c r="D50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32.400000000000006</v>
      </c>
      <c r="E509" s="46">
        <f>IFERROR(Y86*1,"0")+IFERROR(Y87*1,"0")+IFERROR(Y88*1,"0")+IFERROR(Y92*1,"0")+IFERROR(Y93*1,"0")+IFERROR(Y94*1,"0")+IFERROR(Y95*1,"0")</f>
        <v>10.8</v>
      </c>
      <c r="F509" s="46">
        <f>IFERROR(Y100*1,"0")+IFERROR(Y101*1,"0")+IFERROR(Y102*1,"0")+IFERROR(Y103*1,"0")+IFERROR(Y107*1,"0")+IFERROR(Y108*1,"0")+IFERROR(Y109*1,"0")+IFERROR(Y113*1,"0")+IFERROR(Y114*1,"0")+IFERROR(Y115*1,"0")+IFERROR(Y116*1,"0")+IFERROR(Y120*1,"0")</f>
        <v>32.4</v>
      </c>
      <c r="G509" s="46">
        <f>IFERROR(Y125*1,"0")+IFERROR(Y126*1,"0")+IFERROR(Y130*1,"0")+IFERROR(Y131*1,"0")+IFERROR(Y135*1,"0")+IFERROR(Y136*1,"0")</f>
        <v>0</v>
      </c>
      <c r="H509" s="46">
        <f>IFERROR(Y141*1,"0")+IFERROR(Y142*1,"0")+IFERROR(Y146*1,"0")+IFERROR(Y147*1,"0")+IFERROR(Y148*1,"0")</f>
        <v>0</v>
      </c>
      <c r="I509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9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9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46">
        <f>IFERROR(Y249*1,"0")+IFERROR(Y250*1,"0")+IFERROR(Y251*1,"0")+IFERROR(Y252*1,"0")+IFERROR(Y253*1,"0")</f>
        <v>21.6</v>
      </c>
      <c r="M509" s="46">
        <f>IFERROR(Y258*1,"0")+IFERROR(Y259*1,"0")+IFERROR(Y260*1,"0")+IFERROR(Y261*1,"0")</f>
        <v>0</v>
      </c>
      <c r="N509" s="543"/>
      <c r="O509" s="46">
        <f>IFERROR(Y266*1,"0")+IFERROR(Y267*1,"0")+IFERROR(Y268*1,"0")</f>
        <v>0</v>
      </c>
      <c r="P509" s="46">
        <f>IFERROR(Y273*1,"0")+IFERROR(Y277*1,"0")</f>
        <v>0</v>
      </c>
      <c r="Q509" s="46">
        <f>IFERROR(Y282*1,"0")</f>
        <v>0</v>
      </c>
      <c r="R509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188.4</v>
      </c>
      <c r="S509" s="46">
        <f>IFERROR(Y334*1,"0")+IFERROR(Y335*1,"0")+IFERROR(Y336*1,"0")</f>
        <v>0</v>
      </c>
      <c r="T509" s="46">
        <f>IFERROR(Y342*1,"0")+IFERROR(Y343*1,"0")+IFERROR(Y344*1,"0")+IFERROR(Y345*1,"0")+IFERROR(Y346*1,"0")+IFERROR(Y347*1,"0")+IFERROR(Y348*1,"0")+IFERROR(Y352*1,"0")+IFERROR(Y353*1,"0")+IFERROR(Y357*1,"0")+IFERROR(Y358*1,"0")+IFERROR(Y362*1,"0")</f>
        <v>150</v>
      </c>
      <c r="U509" s="46">
        <f>IFERROR(Y367*1,"0")+IFERROR(Y368*1,"0")+IFERROR(Y369*1,"0")+IFERROR(Y373*1,"0")+IFERROR(Y377*1,"0")+IFERROR(Y378*1,"0")+IFERROR(Y382*1,"0")</f>
        <v>0</v>
      </c>
      <c r="V509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9" s="46">
        <f>IFERROR(Y407*1,"0")+IFERROR(Y411*1,"0")+IFERROR(Y412*1,"0")+IFERROR(Y413*1,"0")+IFERROR(Y414*1,"0")</f>
        <v>0</v>
      </c>
      <c r="X509" s="46">
        <f>IFERROR(Y419*1,"0")</f>
        <v>0</v>
      </c>
      <c r="Y509" s="46">
        <f>IFERROR(Y424*1,"0")</f>
        <v>0</v>
      </c>
      <c r="Z509" s="46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21.12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0</v>
      </c>
      <c r="AB509" s="46">
        <f>IFERROR(Y496*1,"0")</f>
        <v>0</v>
      </c>
      <c r="AC509" s="52"/>
      <c r="AF509" s="543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"/>
        <filter val="1,85"/>
        <filter val="10,00"/>
        <filter val="150,00"/>
        <filter val="19,23"/>
        <filter val="2,78"/>
        <filter val="20,00"/>
        <filter val="25,00"/>
        <filter val="3,09"/>
        <filter val="3,79"/>
        <filter val="30,00"/>
        <filter val="445,00"/>
        <filter val="45,36"/>
        <filter val="466,64"/>
        <filter val="491,64"/>
      </filters>
    </filterColumn>
    <filterColumn colId="29" showButton="0"/>
    <filterColumn colId="30" showButton="0"/>
  </autoFilter>
  <mergeCells count="890">
    <mergeCell ref="X17:X18"/>
    <mergeCell ref="P216:V216"/>
    <mergeCell ref="P493:V493"/>
    <mergeCell ref="D452:E452"/>
    <mergeCell ref="A8:C8"/>
    <mergeCell ref="A153:Z153"/>
    <mergeCell ref="D268:E268"/>
    <mergeCell ref="P138:V13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129:Z129"/>
    <mergeCell ref="D192:E192"/>
    <mergeCell ref="D42:E42"/>
    <mergeCell ref="D344:E344"/>
    <mergeCell ref="D17:E18"/>
    <mergeCell ref="P373:T373"/>
    <mergeCell ref="P307:T307"/>
    <mergeCell ref="P202:T202"/>
    <mergeCell ref="D250:E250"/>
    <mergeCell ref="A188:O189"/>
    <mergeCell ref="D407:E407"/>
    <mergeCell ref="Q6:R6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266:E266"/>
    <mergeCell ref="D95:E95"/>
    <mergeCell ref="A339:Z339"/>
    <mergeCell ref="P447:T447"/>
    <mergeCell ref="Y17:Y18"/>
    <mergeCell ref="U17:V17"/>
    <mergeCell ref="A428:Z428"/>
    <mergeCell ref="P425:V425"/>
    <mergeCell ref="D471:E471"/>
    <mergeCell ref="A494:Z494"/>
    <mergeCell ref="P439:T439"/>
    <mergeCell ref="D249:E249"/>
    <mergeCell ref="P433:T433"/>
    <mergeCell ref="D170:E170"/>
    <mergeCell ref="A233:O234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468:E468"/>
    <mergeCell ref="P303:V303"/>
    <mergeCell ref="P132:V132"/>
    <mergeCell ref="P243:T243"/>
    <mergeCell ref="P436:T436"/>
    <mergeCell ref="P292:T292"/>
    <mergeCell ref="A487:O488"/>
    <mergeCell ref="P379:V379"/>
    <mergeCell ref="D196:E196"/>
    <mergeCell ref="P443:V443"/>
    <mergeCell ref="A231:Z231"/>
    <mergeCell ref="A333:Z333"/>
    <mergeCell ref="P283:V283"/>
    <mergeCell ref="P486:T486"/>
    <mergeCell ref="P403:V403"/>
    <mergeCell ref="A463:O464"/>
    <mergeCell ref="A467:Z467"/>
    <mergeCell ref="P421:V421"/>
    <mergeCell ref="D434:E434"/>
    <mergeCell ref="D461:E461"/>
    <mergeCell ref="D446:E446"/>
    <mergeCell ref="P404:V404"/>
    <mergeCell ref="P451:T451"/>
    <mergeCell ref="P449:V449"/>
    <mergeCell ref="P75:T75"/>
    <mergeCell ref="P342:T342"/>
    <mergeCell ref="P146:T146"/>
    <mergeCell ref="D323:E323"/>
    <mergeCell ref="D394:E394"/>
    <mergeCell ref="D223:E223"/>
    <mergeCell ref="P181:T181"/>
    <mergeCell ref="P357:T357"/>
    <mergeCell ref="P344:T344"/>
    <mergeCell ref="D102:E102"/>
    <mergeCell ref="P117:V117"/>
    <mergeCell ref="D76:E76"/>
    <mergeCell ref="A201:Z201"/>
    <mergeCell ref="P363:V363"/>
    <mergeCell ref="D310:E310"/>
    <mergeCell ref="A245:O246"/>
    <mergeCell ref="P346:T346"/>
    <mergeCell ref="A351:Z351"/>
    <mergeCell ref="P327:T327"/>
    <mergeCell ref="P87:T87"/>
    <mergeCell ref="D335:E335"/>
    <mergeCell ref="P210:T210"/>
    <mergeCell ref="D87:E87"/>
    <mergeCell ref="A376:Z376"/>
    <mergeCell ref="F5:G5"/>
    <mergeCell ref="H507:H508"/>
    <mergeCell ref="P144:V144"/>
    <mergeCell ref="J507:J508"/>
    <mergeCell ref="P442:V442"/>
    <mergeCell ref="A25:Z25"/>
    <mergeCell ref="L507:L508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V11:W11"/>
    <mergeCell ref="A370:O371"/>
    <mergeCell ref="A497:O498"/>
    <mergeCell ref="P367:T367"/>
    <mergeCell ref="D165:E165"/>
    <mergeCell ref="D475:E475"/>
    <mergeCell ref="F10:G10"/>
    <mergeCell ref="P78:V78"/>
    <mergeCell ref="D397:E397"/>
    <mergeCell ref="AD17:AF18"/>
    <mergeCell ref="P167:V167"/>
    <mergeCell ref="D101:E101"/>
    <mergeCell ref="A337:O338"/>
    <mergeCell ref="D29:E29"/>
    <mergeCell ref="A20:Z20"/>
    <mergeCell ref="P72:T72"/>
    <mergeCell ref="A33:Z33"/>
    <mergeCell ref="P23:V23"/>
    <mergeCell ref="D54:E54"/>
    <mergeCell ref="P62:T62"/>
    <mergeCell ref="D292:E292"/>
    <mergeCell ref="D227:E227"/>
    <mergeCell ref="P262:V262"/>
    <mergeCell ref="P321:T321"/>
    <mergeCell ref="P125:T125"/>
    <mergeCell ref="D288:E288"/>
    <mergeCell ref="P130:T130"/>
    <mergeCell ref="A271:Z271"/>
    <mergeCell ref="D136:E136"/>
    <mergeCell ref="P46:T46"/>
    <mergeCell ref="P282:T282"/>
    <mergeCell ref="D154:E154"/>
    <mergeCell ref="D225:E225"/>
    <mergeCell ref="P2:W3"/>
    <mergeCell ref="P498:V498"/>
    <mergeCell ref="A269:O270"/>
    <mergeCell ref="P298:T298"/>
    <mergeCell ref="D437:E437"/>
    <mergeCell ref="P369:T369"/>
    <mergeCell ref="D241:E241"/>
    <mergeCell ref="P347:T347"/>
    <mergeCell ref="A415:O416"/>
    <mergeCell ref="P198:T198"/>
    <mergeCell ref="A57:O58"/>
    <mergeCell ref="D228:E228"/>
    <mergeCell ref="P412:T412"/>
    <mergeCell ref="P54:T54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P490:T490"/>
    <mergeCell ref="T506:U506"/>
    <mergeCell ref="P284:V284"/>
    <mergeCell ref="A110:O111"/>
    <mergeCell ref="D321:E321"/>
    <mergeCell ref="P107:T107"/>
    <mergeCell ref="P101:T101"/>
    <mergeCell ref="P63:V63"/>
    <mergeCell ref="D215:E215"/>
    <mergeCell ref="P492:V492"/>
    <mergeCell ref="P479:V479"/>
    <mergeCell ref="P336:T336"/>
    <mergeCell ref="A248:Z248"/>
    <mergeCell ref="P430:T430"/>
    <mergeCell ref="P174:V174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D226:E226"/>
    <mergeCell ref="A106:Z106"/>
    <mergeCell ref="S507:S508"/>
    <mergeCell ref="A478:O479"/>
    <mergeCell ref="K507:K508"/>
    <mergeCell ref="P348:T348"/>
    <mergeCell ref="P323:T323"/>
    <mergeCell ref="D358:E358"/>
    <mergeCell ref="A91:Z91"/>
    <mergeCell ref="P337:V337"/>
    <mergeCell ref="P70:V70"/>
    <mergeCell ref="B507:B508"/>
    <mergeCell ref="P97:V97"/>
    <mergeCell ref="D389:E389"/>
    <mergeCell ref="C506:H506"/>
    <mergeCell ref="P176:T176"/>
    <mergeCell ref="P114:T114"/>
    <mergeCell ref="P241:T241"/>
    <mergeCell ref="A157:Z157"/>
    <mergeCell ref="D320:E320"/>
    <mergeCell ref="P470:T470"/>
    <mergeCell ref="D447:E447"/>
    <mergeCell ref="A127:O128"/>
    <mergeCell ref="P426:V426"/>
    <mergeCell ref="P301:T301"/>
    <mergeCell ref="P255:V255"/>
    <mergeCell ref="A9:C9"/>
    <mergeCell ref="D373:E373"/>
    <mergeCell ref="D202:E202"/>
    <mergeCell ref="A179:Z179"/>
    <mergeCell ref="P32:V32"/>
    <mergeCell ref="Q13:R13"/>
    <mergeCell ref="P47:V47"/>
    <mergeCell ref="P41:T41"/>
    <mergeCell ref="A35:O36"/>
    <mergeCell ref="D22:E22"/>
    <mergeCell ref="P34:T34"/>
    <mergeCell ref="P214:T214"/>
    <mergeCell ref="D86:E86"/>
    <mergeCell ref="M17:M18"/>
    <mergeCell ref="O17:O18"/>
    <mergeCell ref="D164:E164"/>
    <mergeCell ref="P57:V57"/>
    <mergeCell ref="D314:E314"/>
    <mergeCell ref="P184:V184"/>
    <mergeCell ref="G17:G18"/>
    <mergeCell ref="D159:E159"/>
    <mergeCell ref="P121:V121"/>
    <mergeCell ref="D80:E80"/>
    <mergeCell ref="A169:Z169"/>
    <mergeCell ref="P61:T61"/>
    <mergeCell ref="A444:Z444"/>
    <mergeCell ref="D436:E436"/>
    <mergeCell ref="D462:E462"/>
    <mergeCell ref="H5:M5"/>
    <mergeCell ref="P31:V31"/>
    <mergeCell ref="P473:V473"/>
    <mergeCell ref="D439:E439"/>
    <mergeCell ref="P396:T396"/>
    <mergeCell ref="A341:Z341"/>
    <mergeCell ref="A285:Z285"/>
    <mergeCell ref="P345:T345"/>
    <mergeCell ref="D186:E186"/>
    <mergeCell ref="A155:O156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P173:V173"/>
    <mergeCell ref="P458:V458"/>
    <mergeCell ref="V507:V508"/>
    <mergeCell ref="P461:T461"/>
    <mergeCell ref="A317:O318"/>
    <mergeCell ref="X507:X508"/>
    <mergeCell ref="P225:T225"/>
    <mergeCell ref="D146:E146"/>
    <mergeCell ref="D6:M6"/>
    <mergeCell ref="P162:T162"/>
    <mergeCell ref="P502:V502"/>
    <mergeCell ref="P331:V331"/>
    <mergeCell ref="P460:T460"/>
    <mergeCell ref="A85:Z85"/>
    <mergeCell ref="D441:E441"/>
    <mergeCell ref="P227:T227"/>
    <mergeCell ref="D368:E368"/>
    <mergeCell ref="P475:T475"/>
    <mergeCell ref="D481:E481"/>
    <mergeCell ref="V6:W9"/>
    <mergeCell ref="P234:V234"/>
    <mergeCell ref="P109:T109"/>
    <mergeCell ref="A507:A508"/>
    <mergeCell ref="D435:E435"/>
    <mergeCell ref="D413:E413"/>
    <mergeCell ref="C507:C508"/>
    <mergeCell ref="P44:V44"/>
    <mergeCell ref="P237:V237"/>
    <mergeCell ref="D367:E367"/>
    <mergeCell ref="P105:V105"/>
    <mergeCell ref="A489:Z489"/>
    <mergeCell ref="V506:Y506"/>
    <mergeCell ref="AA17:AA18"/>
    <mergeCell ref="H10:M10"/>
    <mergeCell ref="AC17:AC18"/>
    <mergeCell ref="P108:T108"/>
    <mergeCell ref="D393:E393"/>
    <mergeCell ref="P251:T251"/>
    <mergeCell ref="A104:O105"/>
    <mergeCell ref="P343:T343"/>
    <mergeCell ref="Z17:Z18"/>
    <mergeCell ref="AB17:AB18"/>
    <mergeCell ref="P226:T226"/>
    <mergeCell ref="P335:T335"/>
    <mergeCell ref="D207:E207"/>
    <mergeCell ref="P164:T164"/>
    <mergeCell ref="P462:T462"/>
    <mergeCell ref="P93:T93"/>
    <mergeCell ref="D299:E299"/>
    <mergeCell ref="D222:E222"/>
    <mergeCell ref="A59:Z59"/>
    <mergeCell ref="A466:Z466"/>
    <mergeCell ref="A295:Z295"/>
    <mergeCell ref="P159:T159"/>
    <mergeCell ref="D438:E438"/>
    <mergeCell ref="P395:T395"/>
    <mergeCell ref="A340:Z340"/>
    <mergeCell ref="D267:E267"/>
    <mergeCell ref="H17:H18"/>
    <mergeCell ref="P261:T261"/>
    <mergeCell ref="D204:E204"/>
    <mergeCell ref="P388:T388"/>
    <mergeCell ref="P161:T161"/>
    <mergeCell ref="D198:E198"/>
    <mergeCell ref="D296:E296"/>
    <mergeCell ref="P275:V275"/>
    <mergeCell ref="P104:V104"/>
    <mergeCell ref="P27:T27"/>
    <mergeCell ref="P154:T154"/>
    <mergeCell ref="D75:E75"/>
    <mergeCell ref="D206:E206"/>
    <mergeCell ref="P390:T390"/>
    <mergeCell ref="D298:E298"/>
    <mergeCell ref="D181:E181"/>
    <mergeCell ref="J9:M9"/>
    <mergeCell ref="A356:Z356"/>
    <mergeCell ref="D348:E348"/>
    <mergeCell ref="A283:O284"/>
    <mergeCell ref="P141:T141"/>
    <mergeCell ref="D62:E62"/>
    <mergeCell ref="D56:E56"/>
    <mergeCell ref="D193:E193"/>
    <mergeCell ref="P377:T377"/>
    <mergeCell ref="A363:O364"/>
    <mergeCell ref="P206:T206"/>
    <mergeCell ref="D347:E347"/>
    <mergeCell ref="D176:E176"/>
    <mergeCell ref="P155:V155"/>
    <mergeCell ref="D114:E114"/>
    <mergeCell ref="D362:E362"/>
    <mergeCell ref="D51:E51"/>
    <mergeCell ref="P306:T306"/>
    <mergeCell ref="A38:Z38"/>
    <mergeCell ref="A280:Z280"/>
    <mergeCell ref="P207:T207"/>
    <mergeCell ref="A372:Z372"/>
    <mergeCell ref="P299:T299"/>
    <mergeCell ref="P150:V150"/>
    <mergeCell ref="P51:T51"/>
    <mergeCell ref="P26:T26"/>
    <mergeCell ref="A143:O144"/>
    <mergeCell ref="A199:O200"/>
    <mergeCell ref="P338:V338"/>
    <mergeCell ref="P58:V58"/>
    <mergeCell ref="P500:V500"/>
    <mergeCell ref="A13:M13"/>
    <mergeCell ref="A119:Z119"/>
    <mergeCell ref="A417:Z417"/>
    <mergeCell ref="D61:E61"/>
    <mergeCell ref="P115:T115"/>
    <mergeCell ref="A427:Z427"/>
    <mergeCell ref="A256:Z256"/>
    <mergeCell ref="A15:M15"/>
    <mergeCell ref="D490:E490"/>
    <mergeCell ref="A359:O360"/>
    <mergeCell ref="D346:E346"/>
    <mergeCell ref="D477:E477"/>
    <mergeCell ref="P204:T204"/>
    <mergeCell ref="A264:Z264"/>
    <mergeCell ref="P446:T446"/>
    <mergeCell ref="D125:E125"/>
    <mergeCell ref="P440:T440"/>
    <mergeCell ref="D68:E68"/>
    <mergeCell ref="D424:E424"/>
    <mergeCell ref="P224:T224"/>
    <mergeCell ref="P491:T491"/>
    <mergeCell ref="P322:T322"/>
    <mergeCell ref="P260:T260"/>
    <mergeCell ref="P309:T309"/>
    <mergeCell ref="D172:E172"/>
    <mergeCell ref="P88:T88"/>
    <mergeCell ref="A418:Z418"/>
    <mergeCell ref="D491:E491"/>
    <mergeCell ref="D412:E412"/>
    <mergeCell ref="P441:T441"/>
    <mergeCell ref="P477:T477"/>
    <mergeCell ref="D476:E476"/>
    <mergeCell ref="P384:V384"/>
    <mergeCell ref="P457:V457"/>
    <mergeCell ref="P393:T393"/>
    <mergeCell ref="D203:E203"/>
    <mergeCell ref="P232:T232"/>
    <mergeCell ref="D162:E162"/>
    <mergeCell ref="A69:O70"/>
    <mergeCell ref="D460:E460"/>
    <mergeCell ref="D327:E327"/>
    <mergeCell ref="T5:U5"/>
    <mergeCell ref="P76:T76"/>
    <mergeCell ref="V5:W5"/>
    <mergeCell ref="P496:T496"/>
    <mergeCell ref="P203:T203"/>
    <mergeCell ref="A319:Z319"/>
    <mergeCell ref="P294:V294"/>
    <mergeCell ref="D46:E46"/>
    <mergeCell ref="D40:E40"/>
    <mergeCell ref="D282:E282"/>
    <mergeCell ref="P212:V212"/>
    <mergeCell ref="D469:E469"/>
    <mergeCell ref="Q8:R8"/>
    <mergeCell ref="P438:T438"/>
    <mergeCell ref="P267:T267"/>
    <mergeCell ref="D419:E419"/>
    <mergeCell ref="P254:V254"/>
    <mergeCell ref="P83:V83"/>
    <mergeCell ref="A82:O83"/>
    <mergeCell ref="A349:O350"/>
    <mergeCell ref="A79:Z79"/>
    <mergeCell ref="T6:U9"/>
    <mergeCell ref="Q10:R10"/>
    <mergeCell ref="D41:E41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4:M14"/>
    <mergeCell ref="D109:E109"/>
    <mergeCell ref="P163:T163"/>
    <mergeCell ref="D345:E345"/>
    <mergeCell ref="P296:T296"/>
    <mergeCell ref="P318:V318"/>
    <mergeCell ref="D277:E277"/>
    <mergeCell ref="P383:V383"/>
    <mergeCell ref="A37:Z37"/>
    <mergeCell ref="P149:V149"/>
    <mergeCell ref="A145:Z145"/>
    <mergeCell ref="A272:Z272"/>
    <mergeCell ref="A381:Z381"/>
    <mergeCell ref="A139:Z139"/>
    <mergeCell ref="P360:V360"/>
    <mergeCell ref="D454:E454"/>
    <mergeCell ref="P308:T308"/>
    <mergeCell ref="D93:E93"/>
    <mergeCell ref="P277:T277"/>
    <mergeCell ref="D391:E391"/>
    <mergeCell ref="D220:E220"/>
    <mergeCell ref="P370:V370"/>
    <mergeCell ref="P199:V199"/>
    <mergeCell ref="D328:E328"/>
    <mergeCell ref="P263:V263"/>
    <mergeCell ref="D251:E251"/>
    <mergeCell ref="P355:V355"/>
    <mergeCell ref="A180:Z180"/>
    <mergeCell ref="P293:V293"/>
    <mergeCell ref="P424:T424"/>
    <mergeCell ref="A429:Z429"/>
    <mergeCell ref="A406:Z406"/>
    <mergeCell ref="P380:V380"/>
    <mergeCell ref="D390:E390"/>
    <mergeCell ref="D147:E147"/>
    <mergeCell ref="D445:E445"/>
    <mergeCell ref="P402:T402"/>
    <mergeCell ref="D301:E301"/>
    <mergeCell ref="P116:T116"/>
    <mergeCell ref="D74:E74"/>
    <mergeCell ref="D130:E130"/>
    <mergeCell ref="F9:G9"/>
    <mergeCell ref="P289:T289"/>
    <mergeCell ref="D161:E161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A98:Z98"/>
    <mergeCell ref="D52:E52"/>
    <mergeCell ref="P110:V110"/>
    <mergeCell ref="D27:E27"/>
    <mergeCell ref="P408:V408"/>
    <mergeCell ref="P208:T208"/>
    <mergeCell ref="D396:E396"/>
    <mergeCell ref="P15:T16"/>
    <mergeCell ref="D456:E456"/>
    <mergeCell ref="A5:C5"/>
    <mergeCell ref="P64:V64"/>
    <mergeCell ref="A485:Z485"/>
    <mergeCell ref="A423:Z423"/>
    <mergeCell ref="P349:V349"/>
    <mergeCell ref="P420:V420"/>
    <mergeCell ref="D166:E166"/>
    <mergeCell ref="A410:Z410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01:E401"/>
    <mergeCell ref="A474:Z474"/>
    <mergeCell ref="P66:T66"/>
    <mergeCell ref="A6:C6"/>
    <mergeCell ref="D309:E309"/>
    <mergeCell ref="D113:E113"/>
    <mergeCell ref="P415:V415"/>
    <mergeCell ref="D88:E88"/>
    <mergeCell ref="P142:T142"/>
    <mergeCell ref="A332:Z332"/>
    <mergeCell ref="D148:E148"/>
    <mergeCell ref="D26:E26"/>
    <mergeCell ref="P378:T378"/>
    <mergeCell ref="A324:O325"/>
    <mergeCell ref="D115:E115"/>
    <mergeCell ref="P182:T182"/>
    <mergeCell ref="P55:T55"/>
    <mergeCell ref="Q12:R12"/>
    <mergeCell ref="A274:O275"/>
    <mergeCell ref="D261:E261"/>
    <mergeCell ref="P411:T411"/>
    <mergeCell ref="D388:E388"/>
    <mergeCell ref="P354:V354"/>
    <mergeCell ref="P183:V183"/>
    <mergeCell ref="A43:O44"/>
    <mergeCell ref="P133:V133"/>
    <mergeCell ref="Q9:R9"/>
    <mergeCell ref="G507:G508"/>
    <mergeCell ref="D451:E451"/>
    <mergeCell ref="P36:V36"/>
    <mergeCell ref="P478:V478"/>
    <mergeCell ref="P278:V278"/>
    <mergeCell ref="A219:Z219"/>
    <mergeCell ref="Q11:R11"/>
    <mergeCell ref="D322:E322"/>
    <mergeCell ref="P205:T205"/>
    <mergeCell ref="D260:E260"/>
    <mergeCell ref="D453:E453"/>
    <mergeCell ref="A459:Z459"/>
    <mergeCell ref="A499:O504"/>
    <mergeCell ref="P469:T469"/>
    <mergeCell ref="A123:Z123"/>
    <mergeCell ref="P127:V127"/>
    <mergeCell ref="P507:P508"/>
    <mergeCell ref="D9:E9"/>
    <mergeCell ref="P197:T197"/>
    <mergeCell ref="A354:O355"/>
    <mergeCell ref="A183:O184"/>
    <mergeCell ref="A425:O426"/>
    <mergeCell ref="A254:O255"/>
    <mergeCell ref="P52:T52"/>
    <mergeCell ref="D160:E160"/>
    <mergeCell ref="P481:T481"/>
    <mergeCell ref="I17:I18"/>
    <mergeCell ref="D141:E141"/>
    <mergeCell ref="D306:E306"/>
    <mergeCell ref="D135:E135"/>
    <mergeCell ref="P456:T456"/>
    <mergeCell ref="D377:E377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P463:V463"/>
    <mergeCell ref="P53:T53"/>
    <mergeCell ref="A132:O133"/>
    <mergeCell ref="D116:E116"/>
    <mergeCell ref="D414:E414"/>
    <mergeCell ref="D352:E352"/>
    <mergeCell ref="P419:T419"/>
    <mergeCell ref="P399:V399"/>
    <mergeCell ref="D316:E316"/>
    <mergeCell ref="P273:T273"/>
    <mergeCell ref="A218:Z218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A400:Z400"/>
    <mergeCell ref="P17:T18"/>
    <mergeCell ref="P268:T268"/>
    <mergeCell ref="D382:E382"/>
    <mergeCell ref="P103:T103"/>
    <mergeCell ref="A403:O404"/>
    <mergeCell ref="P131:T131"/>
    <mergeCell ref="P187:T187"/>
    <mergeCell ref="A117:O118"/>
    <mergeCell ref="P258:T258"/>
    <mergeCell ref="D108:E108"/>
    <mergeCell ref="D369:E369"/>
    <mergeCell ref="P223:T223"/>
    <mergeCell ref="P194:T194"/>
    <mergeCell ref="P250:T250"/>
    <mergeCell ref="D329:E329"/>
    <mergeCell ref="A167:O168"/>
    <mergeCell ref="D158:E158"/>
    <mergeCell ref="P371:V371"/>
    <mergeCell ref="D252:E252"/>
    <mergeCell ref="A112:Z112"/>
    <mergeCell ref="P137:V137"/>
    <mergeCell ref="A257:Z257"/>
    <mergeCell ref="D171:E171"/>
    <mergeCell ref="D336:E336"/>
    <mergeCell ref="A149:O150"/>
    <mergeCell ref="Y507:Y508"/>
    <mergeCell ref="D210:E210"/>
    <mergeCell ref="AA507:AA508"/>
    <mergeCell ref="A492:O493"/>
    <mergeCell ref="D308:E308"/>
    <mergeCell ref="E507:E508"/>
    <mergeCell ref="AA506:AB506"/>
    <mergeCell ref="U507:U508"/>
    <mergeCell ref="M507:M508"/>
    <mergeCell ref="O507:O508"/>
    <mergeCell ref="P497:V497"/>
    <mergeCell ref="P484:V484"/>
    <mergeCell ref="P499:V499"/>
    <mergeCell ref="A495:Z495"/>
    <mergeCell ref="A480:Z480"/>
    <mergeCell ref="W507:W508"/>
    <mergeCell ref="D440:E440"/>
    <mergeCell ref="P483:V483"/>
    <mergeCell ref="A457:O458"/>
    <mergeCell ref="D273:E273"/>
    <mergeCell ref="I506:S506"/>
    <mergeCell ref="D224:E224"/>
    <mergeCell ref="A398:O399"/>
    <mergeCell ref="P401:T401"/>
    <mergeCell ref="D5:E5"/>
    <mergeCell ref="P382:T382"/>
    <mergeCell ref="D496:E496"/>
    <mergeCell ref="P453:T453"/>
    <mergeCell ref="D507:D508"/>
    <mergeCell ref="P42:T42"/>
    <mergeCell ref="A303:O304"/>
    <mergeCell ref="F507:F508"/>
    <mergeCell ref="D290:E290"/>
    <mergeCell ref="D94:E94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387:Z387"/>
    <mergeCell ref="A45:Z45"/>
    <mergeCell ref="A281:Z281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D432:E432"/>
    <mergeCell ref="D236:E236"/>
    <mergeCell ref="P171:T171"/>
    <mergeCell ref="A361:Z361"/>
    <mergeCell ref="P413:T413"/>
    <mergeCell ref="P242:T242"/>
    <mergeCell ref="D353:E353"/>
    <mergeCell ref="P407:T407"/>
    <mergeCell ref="D92:E92"/>
    <mergeCell ref="D55:E55"/>
    <mergeCell ref="D67:E67"/>
    <mergeCell ref="D7:M7"/>
    <mergeCell ref="P236:T236"/>
    <mergeCell ref="P156:V156"/>
    <mergeCell ref="A152:Z152"/>
    <mergeCell ref="P334:T334"/>
    <mergeCell ref="P92:T92"/>
    <mergeCell ref="A450:Z450"/>
    <mergeCell ref="P394:T394"/>
    <mergeCell ref="D315:E315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329:T329"/>
    <mergeCell ref="P158:T158"/>
    <mergeCell ref="P118:V118"/>
    <mergeCell ref="P416:V416"/>
    <mergeCell ref="P266:T266"/>
    <mergeCell ref="V10:W10"/>
    <mergeCell ref="A173:O174"/>
    <mergeCell ref="D431:E431"/>
    <mergeCell ref="A229:O230"/>
    <mergeCell ref="A422:Z422"/>
    <mergeCell ref="D287:E287"/>
    <mergeCell ref="P170:T170"/>
    <mergeCell ref="A124:Z124"/>
    <mergeCell ref="P468:T468"/>
    <mergeCell ref="P316:T316"/>
    <mergeCell ref="D66:E66"/>
    <mergeCell ref="D126:E126"/>
    <mergeCell ref="D197:E197"/>
    <mergeCell ref="D253:E253"/>
    <mergeCell ref="D53:E53"/>
    <mergeCell ref="A84:Z84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B17:B18"/>
    <mergeCell ref="A77:O78"/>
    <mergeCell ref="P143:V143"/>
    <mergeCell ref="D131:E131"/>
    <mergeCell ref="D258:E258"/>
    <mergeCell ref="P252:T252"/>
    <mergeCell ref="P81:T81"/>
    <mergeCell ref="D195:E195"/>
    <mergeCell ref="P56:T56"/>
    <mergeCell ref="A50:Z50"/>
    <mergeCell ref="W17:W18"/>
    <mergeCell ref="P96:V96"/>
    <mergeCell ref="P90:V90"/>
    <mergeCell ref="P217:V217"/>
    <mergeCell ref="A213:Z213"/>
    <mergeCell ref="A151:Z151"/>
    <mergeCell ref="D142:E142"/>
    <mergeCell ref="P95:T95"/>
    <mergeCell ref="D30:E30"/>
    <mergeCell ref="A140:Z140"/>
    <mergeCell ref="P35:V35"/>
    <mergeCell ref="D209:E209"/>
    <mergeCell ref="P166:T166"/>
    <mergeCell ref="P188:V188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229:V229"/>
    <mergeCell ref="A89:O90"/>
    <mergeCell ref="D73:E73"/>
    <mergeCell ref="P77:V77"/>
    <mergeCell ref="P30:T30"/>
    <mergeCell ref="P375:V375"/>
    <mergeCell ref="A374:O375"/>
    <mergeCell ref="P464:V464"/>
    <mergeCell ref="P290:T290"/>
    <mergeCell ref="A311:O312"/>
    <mergeCell ref="P452:T452"/>
    <mergeCell ref="P448:V448"/>
    <mergeCell ref="P504:V504"/>
    <mergeCell ref="P233:V233"/>
    <mergeCell ref="P230:V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A216:O217"/>
    <mergeCell ref="P86:T86"/>
    <mergeCell ref="P328:T328"/>
    <mergeCell ref="D205:E205"/>
    <mergeCell ref="A379:O380"/>
    <mergeCell ref="A330:O331"/>
    <mergeCell ref="P249:T249"/>
    <mergeCell ref="A365:Z365"/>
    <mergeCell ref="D357:E357"/>
    <mergeCell ref="P172:T172"/>
    <mergeCell ref="A63:O64"/>
    <mergeCell ref="P168:V168"/>
    <mergeCell ref="D60:E60"/>
    <mergeCell ref="P244:T244"/>
    <mergeCell ref="P73:T73"/>
    <mergeCell ref="P437:T437"/>
    <mergeCell ref="P315:T315"/>
    <mergeCell ref="D187:E187"/>
    <mergeCell ref="P302:T302"/>
    <mergeCell ref="A276:Z276"/>
    <mergeCell ref="AB507:AB508"/>
    <mergeCell ref="R507:R508"/>
    <mergeCell ref="P245:V245"/>
    <mergeCell ref="T507:T508"/>
    <mergeCell ref="D486:E486"/>
    <mergeCell ref="P455:T455"/>
    <mergeCell ref="D482:E482"/>
    <mergeCell ref="P503:V503"/>
    <mergeCell ref="P325:V325"/>
    <mergeCell ref="A386:Z386"/>
    <mergeCell ref="D378:E378"/>
    <mergeCell ref="P472:V472"/>
    <mergeCell ref="P487:V487"/>
    <mergeCell ref="D470:E470"/>
    <mergeCell ref="P476:T476"/>
    <mergeCell ref="A472:O4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763</v>
      </c>
      <c r="H1" s="52"/>
    </row>
    <row r="3" spans="2:8" x14ac:dyDescent="0.2">
      <c r="B3" s="47" t="s">
        <v>764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765</v>
      </c>
      <c r="C6" s="47" t="s">
        <v>766</v>
      </c>
      <c r="D6" s="47" t="s">
        <v>767</v>
      </c>
      <c r="E6" s="47"/>
    </row>
    <row r="7" spans="2:8" x14ac:dyDescent="0.2">
      <c r="B7" s="47" t="s">
        <v>768</v>
      </c>
      <c r="C7" s="47" t="s">
        <v>769</v>
      </c>
      <c r="D7" s="47" t="s">
        <v>770</v>
      </c>
      <c r="E7" s="47"/>
    </row>
    <row r="8" spans="2:8" x14ac:dyDescent="0.2">
      <c r="B8" s="47" t="s">
        <v>771</v>
      </c>
      <c r="C8" s="47" t="s">
        <v>772</v>
      </c>
      <c r="D8" s="47" t="s">
        <v>773</v>
      </c>
      <c r="E8" s="47"/>
    </row>
    <row r="9" spans="2:8" x14ac:dyDescent="0.2">
      <c r="B9" s="47" t="s">
        <v>14</v>
      </c>
      <c r="C9" s="47" t="s">
        <v>774</v>
      </c>
      <c r="D9" s="47" t="s">
        <v>775</v>
      </c>
      <c r="E9" s="47"/>
    </row>
    <row r="11" spans="2:8" x14ac:dyDescent="0.2">
      <c r="B11" s="47" t="s">
        <v>776</v>
      </c>
      <c r="C11" s="47" t="s">
        <v>766</v>
      </c>
      <c r="D11" s="47"/>
      <c r="E11" s="47"/>
    </row>
    <row r="13" spans="2:8" x14ac:dyDescent="0.2">
      <c r="B13" s="47" t="s">
        <v>777</v>
      </c>
      <c r="C13" s="47" t="s">
        <v>769</v>
      </c>
      <c r="D13" s="47"/>
      <c r="E13" s="47"/>
    </row>
    <row r="15" spans="2:8" x14ac:dyDescent="0.2">
      <c r="B15" s="47" t="s">
        <v>778</v>
      </c>
      <c r="C15" s="47" t="s">
        <v>772</v>
      </c>
      <c r="D15" s="47"/>
      <c r="E15" s="47"/>
    </row>
    <row r="17" spans="2:5" x14ac:dyDescent="0.2">
      <c r="B17" s="47" t="s">
        <v>779</v>
      </c>
      <c r="C17" s="47" t="s">
        <v>774</v>
      </c>
      <c r="D17" s="47"/>
      <c r="E17" s="47"/>
    </row>
    <row r="19" spans="2:5" x14ac:dyDescent="0.2">
      <c r="B19" s="47" t="s">
        <v>780</v>
      </c>
      <c r="C19" s="47"/>
      <c r="D19" s="47"/>
      <c r="E19" s="47"/>
    </row>
    <row r="20" spans="2:5" x14ac:dyDescent="0.2">
      <c r="B20" s="47" t="s">
        <v>781</v>
      </c>
      <c r="C20" s="47"/>
      <c r="D20" s="47"/>
      <c r="E20" s="47"/>
    </row>
    <row r="21" spans="2:5" x14ac:dyDescent="0.2">
      <c r="B21" s="47" t="s">
        <v>782</v>
      </c>
      <c r="C21" s="47"/>
      <c r="D21" s="47"/>
      <c r="E21" s="47"/>
    </row>
    <row r="22" spans="2:5" x14ac:dyDescent="0.2">
      <c r="B22" s="47" t="s">
        <v>783</v>
      </c>
      <c r="C22" s="47"/>
      <c r="D22" s="47"/>
      <c r="E22" s="47"/>
    </row>
    <row r="23" spans="2:5" x14ac:dyDescent="0.2">
      <c r="B23" s="47" t="s">
        <v>784</v>
      </c>
      <c r="C23" s="47"/>
      <c r="D23" s="47"/>
      <c r="E23" s="47"/>
    </row>
    <row r="24" spans="2:5" x14ac:dyDescent="0.2">
      <c r="B24" s="47" t="s">
        <v>785</v>
      </c>
      <c r="C24" s="47"/>
      <c r="D24" s="47"/>
      <c r="E24" s="47"/>
    </row>
    <row r="25" spans="2:5" x14ac:dyDescent="0.2">
      <c r="B25" s="47" t="s">
        <v>786</v>
      </c>
      <c r="C25" s="47"/>
      <c r="D25" s="47"/>
      <c r="E25" s="47"/>
    </row>
    <row r="26" spans="2:5" x14ac:dyDescent="0.2">
      <c r="B26" s="47" t="s">
        <v>787</v>
      </c>
      <c r="C26" s="47"/>
      <c r="D26" s="47"/>
      <c r="E26" s="47"/>
    </row>
    <row r="27" spans="2:5" x14ac:dyDescent="0.2">
      <c r="B27" s="47" t="s">
        <v>788</v>
      </c>
      <c r="C27" s="47"/>
      <c r="D27" s="47"/>
      <c r="E27" s="47"/>
    </row>
    <row r="28" spans="2:5" x14ac:dyDescent="0.2">
      <c r="B28" s="47" t="s">
        <v>789</v>
      </c>
      <c r="C28" s="47"/>
      <c r="D28" s="47"/>
      <c r="E28" s="47"/>
    </row>
    <row r="29" spans="2:5" x14ac:dyDescent="0.2">
      <c r="B29" s="47" t="s">
        <v>790</v>
      </c>
      <c r="C29" s="47"/>
      <c r="D29" s="47"/>
      <c r="E29" s="47"/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2025-10-14T10:57:13Z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