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9A4DE3-C772-4ED2-BA53-A7260AD2EC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X420" i="2"/>
  <c r="BO419" i="2"/>
  <c r="BM419" i="2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Z362" i="2"/>
  <c r="Z363" i="2" s="1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Z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BP334" i="2" s="1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BN320" i="2" s="1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BP240" i="2" s="1"/>
  <c r="P240" i="2"/>
  <c r="X238" i="2"/>
  <c r="X237" i="2"/>
  <c r="BO236" i="2"/>
  <c r="BM236" i="2"/>
  <c r="Y236" i="2"/>
  <c r="Y238" i="2" s="1"/>
  <c r="X234" i="2"/>
  <c r="X233" i="2"/>
  <c r="BO232" i="2"/>
  <c r="BM232" i="2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90" i="2" l="1"/>
  <c r="Z75" i="2"/>
  <c r="Z94" i="2"/>
  <c r="BN94" i="2"/>
  <c r="Z95" i="2"/>
  <c r="BN95" i="2"/>
  <c r="Z181" i="2"/>
  <c r="BN181" i="2"/>
  <c r="Z182" i="2"/>
  <c r="BN182" i="2"/>
  <c r="Y183" i="2"/>
  <c r="Z186" i="2"/>
  <c r="Z188" i="2" s="1"/>
  <c r="Z253" i="2"/>
  <c r="BN253" i="2"/>
  <c r="Z266" i="2"/>
  <c r="BN266" i="2"/>
  <c r="Z22" i="2"/>
  <c r="Z23" i="2" s="1"/>
  <c r="BN22" i="2"/>
  <c r="BP22" i="2"/>
  <c r="Y23" i="2"/>
  <c r="BP26" i="2"/>
  <c r="Z141" i="2"/>
  <c r="BN141" i="2"/>
  <c r="Z206" i="2"/>
  <c r="Z320" i="2"/>
  <c r="Z322" i="2"/>
  <c r="BN322" i="2"/>
  <c r="Z334" i="2"/>
  <c r="BN334" i="2"/>
  <c r="Z396" i="2"/>
  <c r="BN396" i="2"/>
  <c r="Z438" i="2"/>
  <c r="BN438" i="2"/>
  <c r="Z56" i="2"/>
  <c r="BN56" i="2"/>
  <c r="BP61" i="2"/>
  <c r="BP115" i="2"/>
  <c r="Z163" i="2"/>
  <c r="Z194" i="2"/>
  <c r="BN194" i="2"/>
  <c r="Z221" i="2"/>
  <c r="Z225" i="2"/>
  <c r="BN225" i="2"/>
  <c r="Z232" i="2"/>
  <c r="Z233" i="2" s="1"/>
  <c r="BN232" i="2"/>
  <c r="Y234" i="2"/>
  <c r="Z240" i="2"/>
  <c r="BN240" i="2"/>
  <c r="Z242" i="2"/>
  <c r="BN242" i="2"/>
  <c r="Z243" i="2"/>
  <c r="BN243" i="2"/>
  <c r="Z298" i="2"/>
  <c r="BN298" i="2"/>
  <c r="Z346" i="2"/>
  <c r="BN346" i="2"/>
  <c r="Z390" i="2"/>
  <c r="Z455" i="2"/>
  <c r="BN455" i="2"/>
  <c r="Y488" i="2"/>
  <c r="Z42" i="2"/>
  <c r="Z68" i="2"/>
  <c r="BN68" i="2"/>
  <c r="Z108" i="2"/>
  <c r="BN108" i="2"/>
  <c r="Z130" i="2"/>
  <c r="BN130" i="2"/>
  <c r="BP130" i="2"/>
  <c r="Z160" i="2"/>
  <c r="BN160" i="2"/>
  <c r="Z170" i="2"/>
  <c r="BN170" i="2"/>
  <c r="BP191" i="2"/>
  <c r="Z203" i="2"/>
  <c r="BN203" i="2"/>
  <c r="BP208" i="2"/>
  <c r="Y246" i="2"/>
  <c r="BP250" i="2"/>
  <c r="Z290" i="2"/>
  <c r="BN290" i="2"/>
  <c r="Z291" i="2"/>
  <c r="BN291" i="2"/>
  <c r="Z302" i="2"/>
  <c r="BN302" i="2"/>
  <c r="Z308" i="2"/>
  <c r="BN308" i="2"/>
  <c r="Z343" i="2"/>
  <c r="Y350" i="2"/>
  <c r="Z369" i="2"/>
  <c r="BN369" i="2"/>
  <c r="Z393" i="2"/>
  <c r="BN393" i="2"/>
  <c r="Z419" i="2"/>
  <c r="Z420" i="2" s="1"/>
  <c r="BN419" i="2"/>
  <c r="BP419" i="2"/>
  <c r="Y420" i="2"/>
  <c r="Z432" i="2"/>
  <c r="Z435" i="2"/>
  <c r="BN435" i="2"/>
  <c r="Z445" i="2"/>
  <c r="BN445" i="2"/>
  <c r="BP462" i="2"/>
  <c r="Z486" i="2"/>
  <c r="Z487" i="2" s="1"/>
  <c r="BN486" i="2"/>
  <c r="BN29" i="2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Z354" i="2" s="1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J509" i="2"/>
  <c r="Y304" i="2"/>
  <c r="Y379" i="2"/>
  <c r="Y399" i="2"/>
  <c r="Z41" i="2"/>
  <c r="Y57" i="2"/>
  <c r="Z74" i="2"/>
  <c r="Z113" i="2"/>
  <c r="Z136" i="2"/>
  <c r="Z142" i="2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BP316" i="2"/>
  <c r="Y325" i="2"/>
  <c r="Z335" i="2"/>
  <c r="Z347" i="2"/>
  <c r="Y360" i="2"/>
  <c r="BP367" i="2"/>
  <c r="BN377" i="2"/>
  <c r="Z389" i="2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54" i="2"/>
  <c r="Z155" i="2" s="1"/>
  <c r="BN154" i="2"/>
  <c r="BN296" i="2"/>
  <c r="BN401" i="2"/>
  <c r="Z55" i="2"/>
  <c r="Z93" i="2"/>
  <c r="Y105" i="2"/>
  <c r="BN142" i="2"/>
  <c r="J9" i="2"/>
  <c r="Y43" i="2"/>
  <c r="Z61" i="2"/>
  <c r="A10" i="2"/>
  <c r="Y32" i="2"/>
  <c r="Z76" i="2"/>
  <c r="Z115" i="2"/>
  <c r="Z158" i="2"/>
  <c r="Z191" i="2"/>
  <c r="Y212" i="2"/>
  <c r="Z222" i="2"/>
  <c r="BP40" i="2"/>
  <c r="Y199" i="2"/>
  <c r="Y498" i="2"/>
  <c r="H509" i="2"/>
  <c r="AA509" i="2"/>
  <c r="Z66" i="2"/>
  <c r="BN66" i="2"/>
  <c r="Z132" i="2" l="1"/>
  <c r="Z183" i="2"/>
  <c r="Z96" i="2"/>
  <c r="Z317" i="2"/>
  <c r="Z110" i="2"/>
  <c r="Z143" i="2"/>
  <c r="X502" i="2"/>
  <c r="Z77" i="2"/>
  <c r="Z104" i="2"/>
  <c r="Z137" i="2"/>
  <c r="Z43" i="2"/>
  <c r="Z330" i="2"/>
  <c r="Z149" i="2"/>
  <c r="Z269" i="2"/>
  <c r="Z398" i="2"/>
  <c r="Z448" i="2"/>
  <c r="Z472" i="2"/>
  <c r="Z324" i="2"/>
  <c r="Z216" i="2"/>
  <c r="Z69" i="2"/>
  <c r="Y500" i="2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<sst xmlns="http://schemas.openxmlformats.org/spreadsheetml/2006/main" count="3661" uniqueCount="793">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</sst>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topLeftCell="A349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 t="s">
        <v>792</v>
      </c>
      <c r="I5" s="559"/>
      <c r="J5" s="559"/>
      <c r="K5" s="559"/>
      <c r="L5" s="559"/>
      <c r="M5" s="559"/>
      <c r="N5" s="72"/>
      <c r="P5" s="27" t="s">
        <v>4</v>
      </c>
      <c r="Q5" s="561">
        <v>45946</v>
      </c>
      <c r="R5" s="561"/>
      <c r="T5" s="562" t="s">
        <v>3</v>
      </c>
      <c r="U5" s="563"/>
      <c r="V5" s="564" t="s">
        <v>764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774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4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0.45833333333333331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hidden="1" customHeight="1" x14ac:dyDescent="0.2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hidden="1" customHeight="1" x14ac:dyDescent="0.25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hidden="1" customHeight="1" x14ac:dyDescent="0.25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hidden="1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hidden="1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hidden="1" customHeight="1" x14ac:dyDescent="0.25">
      <c r="A33" s="624" t="s">
        <v>100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hidden="1" customHeight="1" x14ac:dyDescent="0.25">
      <c r="A34" s="63" t="s">
        <v>101</v>
      </c>
      <c r="B34" s="63" t="s">
        <v>102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idden="1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hidden="1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hidden="1" customHeight="1" x14ac:dyDescent="0.2">
      <c r="A37" s="622" t="s">
        <v>106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hidden="1" customHeight="1" x14ac:dyDescent="0.25">
      <c r="A38" s="623" t="s">
        <v>107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hidden="1" customHeight="1" x14ac:dyDescent="0.25">
      <c r="A39" s="624" t="s">
        <v>108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250</v>
      </c>
      <c r="Y40" s="55">
        <f>IFERROR(IF(X40="",0,CEILING((X40/$H40),1)*$H40),"")</f>
        <v>259.20000000000005</v>
      </c>
      <c r="Z40" s="41">
        <f>IFERROR(IF(Y40=0,"",ROUNDUP(Y40/H40,0)*0.01898),"")</f>
        <v>0.45552000000000004</v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260.0694444444444</v>
      </c>
      <c r="BN40" s="78">
        <f>IFERROR(Y40*I40/H40,"0")</f>
        <v>269.64000000000004</v>
      </c>
      <c r="BO40" s="78">
        <f>IFERROR(1/J40*(X40/H40),"0")</f>
        <v>0.36168981481481477</v>
      </c>
      <c r="BP40" s="78">
        <f>IFERROR(1/J40*(Y40/H40),"0")</f>
        <v>0.37500000000000006</v>
      </c>
    </row>
    <row r="41" spans="1:68" ht="27" hidden="1" customHeight="1" x14ac:dyDescent="0.25">
      <c r="A41" s="63" t="s">
        <v>114</v>
      </c>
      <c r="B41" s="63" t="s">
        <v>115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117</v>
      </c>
      <c r="B42" s="63" t="s">
        <v>118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23.148148148148145</v>
      </c>
      <c r="Y43" s="43">
        <f>IFERROR(Y40/H40,"0")+IFERROR(Y41/H41,"0")+IFERROR(Y42/H42,"0")</f>
        <v>24.000000000000004</v>
      </c>
      <c r="Z43" s="43">
        <f>IFERROR(IF(Z40="",0,Z40),"0")+IFERROR(IF(Z41="",0,Z41),"0")+IFERROR(IF(Z42="",0,Z42),"0")</f>
        <v>0.45552000000000004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250</v>
      </c>
      <c r="Y44" s="43">
        <f>IFERROR(SUM(Y40:Y42),"0")</f>
        <v>259.20000000000005</v>
      </c>
      <c r="Z44" s="42"/>
      <c r="AA44" s="67"/>
      <c r="AB44" s="67"/>
      <c r="AC44" s="67"/>
    </row>
    <row r="45" spans="1:68" ht="14.25" hidden="1" customHeight="1" x14ac:dyDescent="0.25">
      <c r="A45" s="624" t="s">
        <v>82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hidden="1" customHeight="1" x14ac:dyDescent="0.25">
      <c r="A46" s="63" t="s">
        <v>119</v>
      </c>
      <c r="B46" s="63" t="s">
        <v>120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hidden="1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hidden="1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hidden="1" customHeight="1" x14ac:dyDescent="0.25">
      <c r="A49" s="623" t="s">
        <v>122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hidden="1" customHeight="1" x14ac:dyDescent="0.25">
      <c r="A50" s="624" t="s">
        <v>108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hidden="1" customHeight="1" x14ac:dyDescent="0.25">
      <c r="A51" s="63" t="s">
        <v>123</v>
      </c>
      <c r="B51" s="63" t="s">
        <v>124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hidden="1" customHeight="1" x14ac:dyDescent="0.25">
      <c r="A52" s="63" t="s">
        <v>126</v>
      </c>
      <c r="B52" s="63" t="s">
        <v>127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hidden="1" customHeight="1" x14ac:dyDescent="0.25">
      <c r="A53" s="63" t="s">
        <v>129</v>
      </c>
      <c r="B53" s="63" t="s">
        <v>130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hidden="1" customHeight="1" x14ac:dyDescent="0.25">
      <c r="A54" s="63" t="s">
        <v>132</v>
      </c>
      <c r="B54" s="63" t="s">
        <v>133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hidden="1" customHeight="1" x14ac:dyDescent="0.25">
      <c r="A55" s="63" t="s">
        <v>134</v>
      </c>
      <c r="B55" s="63" t="s">
        <v>135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hidden="1" customHeight="1" x14ac:dyDescent="0.25">
      <c r="A56" s="63" t="s">
        <v>137</v>
      </c>
      <c r="B56" s="63" t="s">
        <v>138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hidden="1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hidden="1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hidden="1" customHeight="1" x14ac:dyDescent="0.25">
      <c r="A59" s="624" t="s">
        <v>140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594</v>
      </c>
      <c r="Y60" s="55">
        <f>IFERROR(IF(X60="",0,CEILING((X60/$H60),1)*$H60),"")</f>
        <v>594</v>
      </c>
      <c r="Z60" s="41">
        <f>IFERROR(IF(Y60=0,"",ROUNDUP(Y60/H60,0)*0.01898),"")</f>
        <v>1.0439000000000001</v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617.92499999999984</v>
      </c>
      <c r="BN60" s="78">
        <f>IFERROR(Y60*I60/H60,"0")</f>
        <v>617.92499999999984</v>
      </c>
      <c r="BO60" s="78">
        <f>IFERROR(1/J60*(X60/H60),"0")</f>
        <v>0.85937499999999989</v>
      </c>
      <c r="BP60" s="78">
        <f>IFERROR(1/J60*(Y60/H60),"0")</f>
        <v>0.85937499999999989</v>
      </c>
    </row>
    <row r="61" spans="1:68" ht="16.5" hidden="1" customHeight="1" x14ac:dyDescent="0.25">
      <c r="A61" s="63" t="s">
        <v>144</v>
      </c>
      <c r="B61" s="63" t="s">
        <v>145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162</v>
      </c>
      <c r="Y62" s="55">
        <f>IFERROR(IF(X62="",0,CEILING((X62/$H62),1)*$H62),"")</f>
        <v>162</v>
      </c>
      <c r="Z62" s="41">
        <f>IFERROR(IF(Y62=0,"",ROUNDUP(Y62/H62,0)*0.00651),"")</f>
        <v>0.3906</v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172.79999999999998</v>
      </c>
      <c r="BN62" s="78">
        <f>IFERROR(Y62*I62/H62,"0")</f>
        <v>172.79999999999998</v>
      </c>
      <c r="BO62" s="78">
        <f>IFERROR(1/J62*(X62/H62),"0")</f>
        <v>0.32967032967032966</v>
      </c>
      <c r="BP62" s="78">
        <f>IFERROR(1/J62*(Y62/H62),"0")</f>
        <v>0.32967032967032966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114.99999999999999</v>
      </c>
      <c r="Y63" s="43">
        <f>IFERROR(Y60/H60,"0")+IFERROR(Y61/H61,"0")+IFERROR(Y62/H62,"0")</f>
        <v>114.99999999999999</v>
      </c>
      <c r="Z63" s="43">
        <f>IFERROR(IF(Z60="",0,Z60),"0")+IFERROR(IF(Z61="",0,Z61),"0")+IFERROR(IF(Z62="",0,Z62),"0")</f>
        <v>1.4345000000000001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756</v>
      </c>
      <c r="Y64" s="43">
        <f>IFERROR(SUM(Y60:Y62),"0")</f>
        <v>756</v>
      </c>
      <c r="Z64" s="42"/>
      <c r="AA64" s="67"/>
      <c r="AB64" s="67"/>
      <c r="AC64" s="67"/>
    </row>
    <row r="65" spans="1:68" ht="14.25" hidden="1" customHeight="1" x14ac:dyDescent="0.25">
      <c r="A65" s="624" t="s">
        <v>76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hidden="1" customHeight="1" x14ac:dyDescent="0.25">
      <c r="A66" s="63" t="s">
        <v>148</v>
      </c>
      <c r="B66" s="63" t="s">
        <v>149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hidden="1" customHeight="1" x14ac:dyDescent="0.25">
      <c r="A67" s="63" t="s">
        <v>151</v>
      </c>
      <c r="B67" s="63" t="s">
        <v>152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154</v>
      </c>
      <c r="B68" s="63" t="s">
        <v>155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idden="1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hidden="1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hidden="1" customHeight="1" x14ac:dyDescent="0.25">
      <c r="A71" s="624" t="s">
        <v>82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hidden="1" customHeight="1" x14ac:dyDescent="0.25">
      <c r="A72" s="63" t="s">
        <v>157</v>
      </c>
      <c r="B72" s="63" t="s">
        <v>158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hidden="1" customHeight="1" x14ac:dyDescent="0.25">
      <c r="A73" s="63" t="s">
        <v>160</v>
      </c>
      <c r="B73" s="63" t="s">
        <v>161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hidden="1" customHeight="1" x14ac:dyDescent="0.25">
      <c r="A74" s="63" t="s">
        <v>163</v>
      </c>
      <c r="B74" s="63" t="s">
        <v>164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hidden="1" customHeight="1" x14ac:dyDescent="0.25">
      <c r="A75" s="63" t="s">
        <v>165</v>
      </c>
      <c r="B75" s="63" t="s">
        <v>166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167</v>
      </c>
      <c r="B76" s="63" t="s">
        <v>168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idden="1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hidden="1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hidden="1" customHeight="1" x14ac:dyDescent="0.25">
      <c r="A79" s="624" t="s">
        <v>170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hidden="1" customHeight="1" x14ac:dyDescent="0.25">
      <c r="A80" s="63" t="s">
        <v>171</v>
      </c>
      <c r="B80" s="63" t="s">
        <v>172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hidden="1" customHeight="1" x14ac:dyDescent="0.25">
      <c r="A81" s="63" t="s">
        <v>174</v>
      </c>
      <c r="B81" s="63" t="s">
        <v>175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idden="1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hidden="1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hidden="1" customHeight="1" x14ac:dyDescent="0.25">
      <c r="A84" s="623" t="s">
        <v>177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hidden="1" customHeight="1" x14ac:dyDescent="0.25">
      <c r="A85" s="624" t="s">
        <v>108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200</v>
      </c>
      <c r="Y86" s="55">
        <f>IFERROR(IF(X86="",0,CEILING((X86/$H86),1)*$H86),"")</f>
        <v>205.20000000000002</v>
      </c>
      <c r="Z86" s="41">
        <f>IFERROR(IF(Y86=0,"",ROUNDUP(Y86/H86,0)*0.01898),"")</f>
        <v>0.36062</v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208.05555555555554</v>
      </c>
      <c r="BN86" s="78">
        <f>IFERROR(Y86*I86/H86,"0")</f>
        <v>213.46499999999997</v>
      </c>
      <c r="BO86" s="78">
        <f>IFERROR(1/J86*(X86/H86),"0")</f>
        <v>0.28935185185185186</v>
      </c>
      <c r="BP86" s="78">
        <f>IFERROR(1/J86*(Y86/H86),"0")</f>
        <v>0.296875</v>
      </c>
    </row>
    <row r="87" spans="1:68" ht="27" hidden="1" customHeight="1" x14ac:dyDescent="0.25">
      <c r="A87" s="63" t="s">
        <v>181</v>
      </c>
      <c r="B87" s="63" t="s">
        <v>182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90</v>
      </c>
      <c r="Y88" s="55">
        <f>IFERROR(IF(X88="",0,CEILING((X88/$H88),1)*$H88),"")</f>
        <v>90</v>
      </c>
      <c r="Z88" s="41">
        <f>IFERROR(IF(Y88=0,"",ROUNDUP(Y88/H88,0)*0.00902),"")</f>
        <v>0.1804</v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94.199999999999989</v>
      </c>
      <c r="BN88" s="78">
        <f>IFERROR(Y88*I88/H88,"0")</f>
        <v>94.199999999999989</v>
      </c>
      <c r="BO88" s="78">
        <f>IFERROR(1/J88*(X88/H88),"0")</f>
        <v>0.15151515151515152</v>
      </c>
      <c r="BP88" s="78">
        <f>IFERROR(1/J88*(Y88/H88),"0")</f>
        <v>0.15151515151515152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38.518518518518519</v>
      </c>
      <c r="Y89" s="43">
        <f>IFERROR(Y86/H86,"0")+IFERROR(Y87/H87,"0")+IFERROR(Y88/H88,"0")</f>
        <v>39</v>
      </c>
      <c r="Z89" s="43">
        <f>IFERROR(IF(Z86="",0,Z86),"0")+IFERROR(IF(Z87="",0,Z87),"0")+IFERROR(IF(Z88="",0,Z88),"0")</f>
        <v>0.54102000000000006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290</v>
      </c>
      <c r="Y90" s="43">
        <f>IFERROR(SUM(Y86:Y88),"0")</f>
        <v>295.20000000000005</v>
      </c>
      <c r="Z90" s="42"/>
      <c r="AA90" s="67"/>
      <c r="AB90" s="67"/>
      <c r="AC90" s="67"/>
    </row>
    <row r="91" spans="1:68" ht="14.25" hidden="1" customHeight="1" x14ac:dyDescent="0.25">
      <c r="A91" s="624" t="s">
        <v>82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6" t="s">
        <v>187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200</v>
      </c>
      <c r="Y92" s="55">
        <f>IFERROR(IF(X92="",0,CEILING((X92/$H92),1)*$H92),"")</f>
        <v>202.5</v>
      </c>
      <c r="Z92" s="41">
        <f>IFERROR(IF(Y92=0,"",ROUNDUP(Y92/H92,0)*0.01898),"")</f>
        <v>0.47450000000000003</v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212.81481481481481</v>
      </c>
      <c r="BN92" s="78">
        <f>IFERROR(Y92*I92/H92,"0")</f>
        <v>215.47499999999999</v>
      </c>
      <c r="BO92" s="78">
        <f>IFERROR(1/J92*(X92/H92),"0")</f>
        <v>0.38580246913580246</v>
      </c>
      <c r="BP92" s="78">
        <f>IFERROR(1/J92*(Y92/H92),"0")</f>
        <v>0.390625</v>
      </c>
    </row>
    <row r="93" spans="1:68" ht="27" hidden="1" customHeight="1" x14ac:dyDescent="0.25">
      <c r="A93" s="63" t="s">
        <v>189</v>
      </c>
      <c r="B93" s="63" t="s">
        <v>190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192</v>
      </c>
      <c r="B94" s="63" t="s">
        <v>193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hidden="1" customHeight="1" x14ac:dyDescent="0.25">
      <c r="A95" s="63" t="s">
        <v>194</v>
      </c>
      <c r="B95" s="63" t="s">
        <v>195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24.691358024691358</v>
      </c>
      <c r="Y96" s="43">
        <f>IFERROR(Y92/H92,"0")+IFERROR(Y93/H93,"0")+IFERROR(Y94/H94,"0")+IFERROR(Y95/H95,"0")</f>
        <v>25</v>
      </c>
      <c r="Z96" s="43">
        <f>IFERROR(IF(Z92="",0,Z92),"0")+IFERROR(IF(Z93="",0,Z93),"0")+IFERROR(IF(Z94="",0,Z94),"0")+IFERROR(IF(Z95="",0,Z95),"0")</f>
        <v>0.47450000000000003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200</v>
      </c>
      <c r="Y97" s="43">
        <f>IFERROR(SUM(Y92:Y95),"0")</f>
        <v>202.5</v>
      </c>
      <c r="Z97" s="42"/>
      <c r="AA97" s="67"/>
      <c r="AB97" s="67"/>
      <c r="AC97" s="67"/>
    </row>
    <row r="98" spans="1:68" ht="16.5" hidden="1" customHeight="1" x14ac:dyDescent="0.25">
      <c r="A98" s="623" t="s">
        <v>197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hidden="1" customHeight="1" x14ac:dyDescent="0.25">
      <c r="A99" s="624" t="s">
        <v>108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27" hidden="1" customHeight="1" x14ac:dyDescent="0.25">
      <c r="A100" s="63" t="s">
        <v>198</v>
      </c>
      <c r="B100" s="63" t="s">
        <v>199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hidden="1" customHeight="1" x14ac:dyDescent="0.25">
      <c r="A101" s="63" t="s">
        <v>201</v>
      </c>
      <c r="B101" s="63" t="s">
        <v>202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203</v>
      </c>
      <c r="B102" s="63" t="s">
        <v>204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205</v>
      </c>
      <c r="B103" s="63" t="s">
        <v>206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idden="1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hidden="1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hidden="1" customHeight="1" x14ac:dyDescent="0.25">
      <c r="A106" s="624" t="s">
        <v>140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hidden="1" customHeight="1" x14ac:dyDescent="0.25">
      <c r="A107" s="63" t="s">
        <v>207</v>
      </c>
      <c r="B107" s="63" t="s">
        <v>208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210</v>
      </c>
      <c r="B108" s="63" t="s">
        <v>211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212</v>
      </c>
      <c r="B109" s="63" t="s">
        <v>213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624" t="s">
        <v>82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598</v>
      </c>
      <c r="Y113" s="55">
        <f>IFERROR(IF(X113="",0,CEILING((X113/$H113),1)*$H113),"")</f>
        <v>599.4</v>
      </c>
      <c r="Z113" s="41">
        <f>IFERROR(IF(Y113=0,"",ROUNDUP(Y113/H113,0)*0.01898),"")</f>
        <v>1.40452</v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635.87333333333333</v>
      </c>
      <c r="BN113" s="78">
        <f>IFERROR(Y113*I113/H113,"0")</f>
        <v>637.36199999999997</v>
      </c>
      <c r="BO113" s="78">
        <f>IFERROR(1/J113*(X113/H113),"0")</f>
        <v>1.1535493827160495</v>
      </c>
      <c r="BP113" s="78">
        <f>IFERROR(1/J113*(Y113/H113),"0")</f>
        <v>1.15625</v>
      </c>
    </row>
    <row r="114" spans="1:68" ht="27" hidden="1" customHeight="1" x14ac:dyDescent="0.25">
      <c r="A114" s="63" t="s">
        <v>217</v>
      </c>
      <c r="B114" s="63" t="s">
        <v>218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219</v>
      </c>
      <c r="B115" s="63" t="s">
        <v>220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221</v>
      </c>
      <c r="B116" s="63" t="s">
        <v>222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73.827160493827165</v>
      </c>
      <c r="Y117" s="43">
        <f>IFERROR(Y113/H113,"0")+IFERROR(Y114/H114,"0")+IFERROR(Y115/H115,"0")+IFERROR(Y116/H116,"0")</f>
        <v>74</v>
      </c>
      <c r="Z117" s="43">
        <f>IFERROR(IF(Z113="",0,Z113),"0")+IFERROR(IF(Z114="",0,Z114),"0")+IFERROR(IF(Z115="",0,Z115),"0")+IFERROR(IF(Z116="",0,Z116),"0")</f>
        <v>1.40452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598</v>
      </c>
      <c r="Y118" s="43">
        <f>IFERROR(SUM(Y113:Y116),"0")</f>
        <v>599.4</v>
      </c>
      <c r="Z118" s="42"/>
      <c r="AA118" s="67"/>
      <c r="AB118" s="67"/>
      <c r="AC118" s="67"/>
    </row>
    <row r="119" spans="1:68" ht="14.25" hidden="1" customHeight="1" x14ac:dyDescent="0.25">
      <c r="A119" s="624" t="s">
        <v>170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hidden="1" customHeight="1" x14ac:dyDescent="0.25">
      <c r="A120" s="63" t="s">
        <v>224</v>
      </c>
      <c r="B120" s="63" t="s">
        <v>225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hidden="1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hidden="1" customHeight="1" x14ac:dyDescent="0.25">
      <c r="A123" s="623" t="s">
        <v>227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hidden="1" customHeight="1" x14ac:dyDescent="0.25">
      <c r="A124" s="624" t="s">
        <v>108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hidden="1" customHeight="1" x14ac:dyDescent="0.25">
      <c r="A125" s="63" t="s">
        <v>228</v>
      </c>
      <c r="B125" s="63" t="s">
        <v>229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228</v>
      </c>
      <c r="B126" s="63" t="s">
        <v>231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hidden="1" customHeight="1" x14ac:dyDescent="0.25">
      <c r="A129" s="624" t="s">
        <v>76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hidden="1" customHeight="1" x14ac:dyDescent="0.25">
      <c r="A130" s="63" t="s">
        <v>232</v>
      </c>
      <c r="B130" s="63" t="s">
        <v>233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232</v>
      </c>
      <c r="B131" s="63" t="s">
        <v>235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24" t="s">
        <v>82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hidden="1" customHeight="1" x14ac:dyDescent="0.25">
      <c r="A135" s="63" t="s">
        <v>236</v>
      </c>
      <c r="B135" s="63" t="s">
        <v>237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hidden="1" customHeight="1" x14ac:dyDescent="0.25">
      <c r="A136" s="63" t="s">
        <v>236</v>
      </c>
      <c r="B136" s="63" t="s">
        <v>238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hidden="1" customHeight="1" x14ac:dyDescent="0.25">
      <c r="A139" s="623" t="s">
        <v>106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hidden="1" customHeight="1" x14ac:dyDescent="0.25">
      <c r="A140" s="624" t="s">
        <v>108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hidden="1" customHeight="1" x14ac:dyDescent="0.25">
      <c r="A141" s="63" t="s">
        <v>239</v>
      </c>
      <c r="B141" s="63" t="s">
        <v>240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242</v>
      </c>
      <c r="B142" s="63" t="s">
        <v>243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9" t="s">
        <v>244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24" t="s">
        <v>76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25</v>
      </c>
      <c r="Y147" s="55">
        <f>IFERROR(IF(X147="",0,CEILING((X147/$H147),1)*$H147),"")</f>
        <v>25.200000000000003</v>
      </c>
      <c r="Z147" s="41">
        <f>IFERROR(IF(Y147=0,"",ROUNDUP(Y147/H147,0)*0.00651),"")</f>
        <v>3.9059999999999997E-2</v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26.607142857142858</v>
      </c>
      <c r="BN147" s="78">
        <f>IFERROR(Y147*I147/H147,"0")</f>
        <v>26.82</v>
      </c>
      <c r="BO147" s="78">
        <f>IFERROR(1/J147*(X147/H147),"0")</f>
        <v>3.2705389848246995E-2</v>
      </c>
      <c r="BP147" s="78">
        <f>IFERROR(1/J147*(Y147/H147),"0")</f>
        <v>3.2967032967032968E-2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150</v>
      </c>
      <c r="Y148" s="55">
        <f>IFERROR(IF(X148="",0,CEILING((X148/$H148),1)*$H148),"")</f>
        <v>153</v>
      </c>
      <c r="Z148" s="41">
        <f>IFERROR(IF(Y148=0,"",ROUNDUP(Y148/H148,0)*0.01898),"")</f>
        <v>0.32266</v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159.75000000000003</v>
      </c>
      <c r="BN148" s="78">
        <f>IFERROR(Y148*I148/H148,"0")</f>
        <v>162.94500000000002</v>
      </c>
      <c r="BO148" s="78">
        <f>IFERROR(1/J148*(X148/H148),"0")</f>
        <v>0.26041666666666669</v>
      </c>
      <c r="BP148" s="78">
        <f>IFERROR(1/J148*(Y148/H148),"0")</f>
        <v>0.265625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29.285714285714288</v>
      </c>
      <c r="Y149" s="43">
        <f>IFERROR(Y146/H146,"0")+IFERROR(Y147/H147,"0")+IFERROR(Y148/H148,"0")</f>
        <v>30</v>
      </c>
      <c r="Z149" s="43">
        <f>IFERROR(IF(Z146="",0,Z146),"0")+IFERROR(IF(Z147="",0,Z147),"0")+IFERROR(IF(Z148="",0,Z148),"0")</f>
        <v>0.49458000000000002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235</v>
      </c>
      <c r="Y150" s="43">
        <f>IFERROR(SUM(Y146:Y148),"0")</f>
        <v>241.2</v>
      </c>
      <c r="Z150" s="42"/>
      <c r="AA150" s="67"/>
      <c r="AB150" s="67"/>
      <c r="AC150" s="67"/>
    </row>
    <row r="151" spans="1:68" ht="27.75" hidden="1" customHeight="1" x14ac:dyDescent="0.2">
      <c r="A151" s="622" t="s">
        <v>255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hidden="1" customHeight="1" x14ac:dyDescent="0.25">
      <c r="A152" s="623" t="s">
        <v>256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hidden="1" customHeight="1" x14ac:dyDescent="0.25">
      <c r="A153" s="624" t="s">
        <v>140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hidden="1" customHeight="1" x14ac:dyDescent="0.25">
      <c r="A154" s="63" t="s">
        <v>257</v>
      </c>
      <c r="B154" s="63" t="s">
        <v>258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24" t="s">
        <v>76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hidden="1" customHeight="1" x14ac:dyDescent="0.25">
      <c r="A158" s="63" t="s">
        <v>260</v>
      </c>
      <c r="B158" s="63" t="s">
        <v>261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hidden="1" customHeight="1" x14ac:dyDescent="0.25">
      <c r="A159" s="63" t="s">
        <v>263</v>
      </c>
      <c r="B159" s="63" t="s">
        <v>264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hidden="1" customHeight="1" x14ac:dyDescent="0.25">
      <c r="A160" s="63" t="s">
        <v>266</v>
      </c>
      <c r="B160" s="63" t="s">
        <v>267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hidden="1" customHeight="1" x14ac:dyDescent="0.25">
      <c r="A161" s="63" t="s">
        <v>269</v>
      </c>
      <c r="B161" s="63" t="s">
        <v>270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hidden="1" customHeight="1" x14ac:dyDescent="0.25">
      <c r="A162" s="63" t="s">
        <v>271</v>
      </c>
      <c r="B162" s="63" t="s">
        <v>272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hidden="1" customHeight="1" x14ac:dyDescent="0.25">
      <c r="A163" s="63" t="s">
        <v>273</v>
      </c>
      <c r="B163" s="63" t="s">
        <v>274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hidden="1" customHeight="1" x14ac:dyDescent="0.25">
      <c r="A164" s="63" t="s">
        <v>276</v>
      </c>
      <c r="B164" s="63" t="s">
        <v>277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hidden="1" customHeight="1" x14ac:dyDescent="0.25">
      <c r="A165" s="63" t="s">
        <v>278</v>
      </c>
      <c r="B165" s="63" t="s">
        <v>279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hidden="1" customHeight="1" x14ac:dyDescent="0.25">
      <c r="A166" s="63" t="s">
        <v>280</v>
      </c>
      <c r="B166" s="63" t="s">
        <v>281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idden="1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624" t="s">
        <v>100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hidden="1" customHeight="1" x14ac:dyDescent="0.25">
      <c r="A170" s="63" t="s">
        <v>283</v>
      </c>
      <c r="B170" s="63" t="s">
        <v>284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288</v>
      </c>
      <c r="B171" s="63" t="s">
        <v>289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291</v>
      </c>
      <c r="B172" s="63" t="s">
        <v>292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24" t="s">
        <v>293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hidden="1" customHeight="1" x14ac:dyDescent="0.25">
      <c r="A176" s="63" t="s">
        <v>294</v>
      </c>
      <c r="B176" s="63" t="s">
        <v>295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23" t="s">
        <v>296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hidden="1" customHeight="1" x14ac:dyDescent="0.25">
      <c r="A180" s="624" t="s">
        <v>108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hidden="1" customHeight="1" x14ac:dyDescent="0.25">
      <c r="A181" s="63" t="s">
        <v>297</v>
      </c>
      <c r="B181" s="63" t="s">
        <v>298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300</v>
      </c>
      <c r="B182" s="63" t="s">
        <v>301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24" t="s">
        <v>140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hidden="1" customHeight="1" x14ac:dyDescent="0.25">
      <c r="A186" s="63" t="s">
        <v>302</v>
      </c>
      <c r="B186" s="63" t="s">
        <v>303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305</v>
      </c>
      <c r="B187" s="63" t="s">
        <v>306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24" t="s">
        <v>76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hidden="1" customHeight="1" x14ac:dyDescent="0.25">
      <c r="A191" s="63" t="s">
        <v>307</v>
      </c>
      <c r="B191" s="63" t="s">
        <v>308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10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103.88888888888889</v>
      </c>
      <c r="BN192" s="78">
        <f t="shared" si="12"/>
        <v>106.59000000000002</v>
      </c>
      <c r="BO192" s="78">
        <f t="shared" si="13"/>
        <v>0.14029180695847362</v>
      </c>
      <c r="BP192" s="78">
        <f t="shared" si="14"/>
        <v>0.14393939393939395</v>
      </c>
    </row>
    <row r="193" spans="1:68" ht="27" hidden="1" customHeight="1" x14ac:dyDescent="0.25">
      <c r="A193" s="63" t="s">
        <v>313</v>
      </c>
      <c r="B193" s="63" t="s">
        <v>314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200</v>
      </c>
      <c r="Y194" s="55">
        <f t="shared" si="10"/>
        <v>205.20000000000002</v>
      </c>
      <c r="Z194" s="41">
        <f>IFERROR(IF(Y194=0,"",ROUNDUP(Y194/H194,0)*0.00902),"")</f>
        <v>0.34276000000000001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207.77777777777777</v>
      </c>
      <c r="BN194" s="78">
        <f t="shared" si="12"/>
        <v>213.18000000000004</v>
      </c>
      <c r="BO194" s="78">
        <f t="shared" si="13"/>
        <v>0.28058361391694725</v>
      </c>
      <c r="BP194" s="78">
        <f t="shared" si="14"/>
        <v>0.2878787878787879</v>
      </c>
    </row>
    <row r="195" spans="1:68" ht="27" hidden="1" customHeight="1" x14ac:dyDescent="0.25">
      <c r="A195" s="63" t="s">
        <v>319</v>
      </c>
      <c r="B195" s="63" t="s">
        <v>320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hidden="1" customHeight="1" x14ac:dyDescent="0.25">
      <c r="A196" s="63" t="s">
        <v>321</v>
      </c>
      <c r="B196" s="63" t="s">
        <v>322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hidden="1" customHeight="1" x14ac:dyDescent="0.25">
      <c r="A197" s="63" t="s">
        <v>323</v>
      </c>
      <c r="B197" s="63" t="s">
        <v>324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hidden="1" customHeight="1" x14ac:dyDescent="0.25">
      <c r="A198" s="63" t="s">
        <v>325</v>
      </c>
      <c r="B198" s="63" t="s">
        <v>326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55.555555555555557</v>
      </c>
      <c r="Y199" s="43">
        <f>IFERROR(Y191/H191,"0")+IFERROR(Y192/H192,"0")+IFERROR(Y193/H193,"0")+IFERROR(Y194/H194,"0")+IFERROR(Y195/H195,"0")+IFERROR(Y196/H196,"0")+IFERROR(Y197/H197,"0")+IFERROR(Y198/H198,"0")</f>
        <v>57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0.51414000000000004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300</v>
      </c>
      <c r="Y200" s="43">
        <f>IFERROR(SUM(Y191:Y198),"0")</f>
        <v>307.8</v>
      </c>
      <c r="Z200" s="42"/>
      <c r="AA200" s="67"/>
      <c r="AB200" s="67"/>
      <c r="AC200" s="67"/>
    </row>
    <row r="201" spans="1:68" ht="14.25" hidden="1" customHeight="1" x14ac:dyDescent="0.25">
      <c r="A201" s="624" t="s">
        <v>82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hidden="1" customHeight="1" x14ac:dyDescent="0.25">
      <c r="A202" s="63" t="s">
        <v>327</v>
      </c>
      <c r="B202" s="63" t="s">
        <v>328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hidden="1" customHeight="1" x14ac:dyDescent="0.25">
      <c r="A203" s="63" t="s">
        <v>330</v>
      </c>
      <c r="B203" s="63" t="s">
        <v>331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hidden="1" customHeight="1" x14ac:dyDescent="0.25">
      <c r="A204" s="63" t="s">
        <v>333</v>
      </c>
      <c r="B204" s="63" t="s">
        <v>334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hidden="1" customHeight="1" x14ac:dyDescent="0.25">
      <c r="A205" s="63" t="s">
        <v>336</v>
      </c>
      <c r="B205" s="63" t="s">
        <v>337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hidden="1" customHeight="1" x14ac:dyDescent="0.25">
      <c r="A206" s="63" t="s">
        <v>338</v>
      </c>
      <c r="B206" s="63" t="s">
        <v>339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hidden="1" customHeight="1" x14ac:dyDescent="0.25">
      <c r="A207" s="63" t="s">
        <v>341</v>
      </c>
      <c r="B207" s="63" t="s">
        <v>342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hidden="1" customHeight="1" x14ac:dyDescent="0.25">
      <c r="A208" s="63" t="s">
        <v>343</v>
      </c>
      <c r="B208" s="63" t="s">
        <v>344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hidden="1" customHeight="1" x14ac:dyDescent="0.25">
      <c r="A209" s="63" t="s">
        <v>345</v>
      </c>
      <c r="B209" s="63" t="s">
        <v>346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hidden="1" customHeight="1" x14ac:dyDescent="0.25">
      <c r="A210" s="63" t="s">
        <v>348</v>
      </c>
      <c r="B210" s="63" t="s">
        <v>349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idden="1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624" t="s">
        <v>170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hidden="1" customHeight="1" x14ac:dyDescent="0.25">
      <c r="A214" s="63" t="s">
        <v>350</v>
      </c>
      <c r="B214" s="63" t="s">
        <v>351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353</v>
      </c>
      <c r="B215" s="63" t="s">
        <v>354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623" t="s">
        <v>356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hidden="1" customHeight="1" x14ac:dyDescent="0.25">
      <c r="A219" s="624" t="s">
        <v>108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hidden="1" customHeight="1" x14ac:dyDescent="0.25">
      <c r="A220" s="63" t="s">
        <v>357</v>
      </c>
      <c r="B220" s="63" t="s">
        <v>358</v>
      </c>
      <c r="C220" s="36">
        <v>4301011826</v>
      </c>
      <c r="D220" s="625">
        <v>4680115884137</v>
      </c>
      <c r="E220" s="625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hidden="1" customHeight="1" x14ac:dyDescent="0.25">
      <c r="A221" s="63" t="s">
        <v>360</v>
      </c>
      <c r="B221" s="63" t="s">
        <v>361</v>
      </c>
      <c r="C221" s="36">
        <v>4301011724</v>
      </c>
      <c r="D221" s="625">
        <v>4680115884236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hidden="1" customHeight="1" x14ac:dyDescent="0.25">
      <c r="A222" s="63" t="s">
        <v>363</v>
      </c>
      <c r="B222" s="63" t="s">
        <v>364</v>
      </c>
      <c r="C222" s="36">
        <v>4301011721</v>
      </c>
      <c r="D222" s="625">
        <v>4680115884175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hidden="1" customHeight="1" x14ac:dyDescent="0.25">
      <c r="A223" s="63" t="s">
        <v>366</v>
      </c>
      <c r="B223" s="63" t="s">
        <v>367</v>
      </c>
      <c r="C223" s="36">
        <v>4301011824</v>
      </c>
      <c r="D223" s="625">
        <v>4680115884144</v>
      </c>
      <c r="E223" s="625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hidden="1" customHeight="1" x14ac:dyDescent="0.25">
      <c r="A224" s="63" t="s">
        <v>366</v>
      </c>
      <c r="B224" s="63" t="s">
        <v>368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4" t="s">
        <v>369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hidden="1" customHeight="1" x14ac:dyDescent="0.25">
      <c r="A225" s="63" t="s">
        <v>370</v>
      </c>
      <c r="B225" s="63" t="s">
        <v>371</v>
      </c>
      <c r="C225" s="36">
        <v>4301012149</v>
      </c>
      <c r="D225" s="625">
        <v>4680115886551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hidden="1" customHeight="1" x14ac:dyDescent="0.25">
      <c r="A226" s="63" t="s">
        <v>373</v>
      </c>
      <c r="B226" s="63" t="s">
        <v>374</v>
      </c>
      <c r="C226" s="36">
        <v>4301011726</v>
      </c>
      <c r="D226" s="625">
        <v>4680115884182</v>
      </c>
      <c r="E226" s="625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hidden="1" customHeight="1" x14ac:dyDescent="0.25">
      <c r="A227" s="63" t="s">
        <v>375</v>
      </c>
      <c r="B227" s="63" t="s">
        <v>376</v>
      </c>
      <c r="C227" s="36">
        <v>4301011722</v>
      </c>
      <c r="D227" s="625">
        <v>4680115884205</v>
      </c>
      <c r="E227" s="62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hidden="1" customHeight="1" x14ac:dyDescent="0.25">
      <c r="A228" s="63" t="s">
        <v>375</v>
      </c>
      <c r="B228" s="63" t="s">
        <v>377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8" t="s">
        <v>378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idden="1" x14ac:dyDescent="0.2">
      <c r="A229" s="632"/>
      <c r="B229" s="632"/>
      <c r="C229" s="632"/>
      <c r="D229" s="632"/>
      <c r="E229" s="632"/>
      <c r="F229" s="632"/>
      <c r="G229" s="632"/>
      <c r="H229" s="632"/>
      <c r="I229" s="632"/>
      <c r="J229" s="632"/>
      <c r="K229" s="632"/>
      <c r="L229" s="632"/>
      <c r="M229" s="632"/>
      <c r="N229" s="632"/>
      <c r="O229" s="633"/>
      <c r="P229" s="629" t="s">
        <v>40</v>
      </c>
      <c r="Q229" s="630"/>
      <c r="R229" s="630"/>
      <c r="S229" s="630"/>
      <c r="T229" s="630"/>
      <c r="U229" s="630"/>
      <c r="V229" s="631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hidden="1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hidden="1" customHeight="1" x14ac:dyDescent="0.25">
      <c r="A231" s="624" t="s">
        <v>140</v>
      </c>
      <c r="B231" s="624"/>
      <c r="C231" s="624"/>
      <c r="D231" s="624"/>
      <c r="E231" s="624"/>
      <c r="F231" s="624"/>
      <c r="G231" s="624"/>
      <c r="H231" s="624"/>
      <c r="I231" s="624"/>
      <c r="J231" s="624"/>
      <c r="K231" s="624"/>
      <c r="L231" s="624"/>
      <c r="M231" s="624"/>
      <c r="N231" s="624"/>
      <c r="O231" s="624"/>
      <c r="P231" s="624"/>
      <c r="Q231" s="624"/>
      <c r="R231" s="624"/>
      <c r="S231" s="624"/>
      <c r="T231" s="624"/>
      <c r="U231" s="624"/>
      <c r="V231" s="624"/>
      <c r="W231" s="624"/>
      <c r="X231" s="624"/>
      <c r="Y231" s="624"/>
      <c r="Z231" s="624"/>
      <c r="AA231" s="66"/>
      <c r="AB231" s="66"/>
      <c r="AC231" s="80"/>
    </row>
    <row r="232" spans="1:68" ht="27" hidden="1" customHeight="1" x14ac:dyDescent="0.25">
      <c r="A232" s="63" t="s">
        <v>379</v>
      </c>
      <c r="B232" s="63" t="s">
        <v>380</v>
      </c>
      <c r="C232" s="36">
        <v>4301020377</v>
      </c>
      <c r="D232" s="625">
        <v>4680115885981</v>
      </c>
      <c r="E232" s="625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7"/>
      <c r="R232" s="627"/>
      <c r="S232" s="627"/>
      <c r="T232" s="628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idden="1" x14ac:dyDescent="0.2">
      <c r="A233" s="632"/>
      <c r="B233" s="632"/>
      <c r="C233" s="632"/>
      <c r="D233" s="632"/>
      <c r="E233" s="632"/>
      <c r="F233" s="632"/>
      <c r="G233" s="632"/>
      <c r="H233" s="632"/>
      <c r="I233" s="632"/>
      <c r="J233" s="632"/>
      <c r="K233" s="632"/>
      <c r="L233" s="632"/>
      <c r="M233" s="632"/>
      <c r="N233" s="632"/>
      <c r="O233" s="633"/>
      <c r="P233" s="629" t="s">
        <v>40</v>
      </c>
      <c r="Q233" s="630"/>
      <c r="R233" s="630"/>
      <c r="S233" s="630"/>
      <c r="T233" s="630"/>
      <c r="U233" s="630"/>
      <c r="V233" s="631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24" t="s">
        <v>382</v>
      </c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4"/>
      <c r="P235" s="624"/>
      <c r="Q235" s="624"/>
      <c r="R235" s="624"/>
      <c r="S235" s="624"/>
      <c r="T235" s="624"/>
      <c r="U235" s="624"/>
      <c r="V235" s="624"/>
      <c r="W235" s="624"/>
      <c r="X235" s="624"/>
      <c r="Y235" s="624"/>
      <c r="Z235" s="624"/>
      <c r="AA235" s="66"/>
      <c r="AB235" s="66"/>
      <c r="AC235" s="80"/>
    </row>
    <row r="236" spans="1:68" ht="27" hidden="1" customHeight="1" x14ac:dyDescent="0.25">
      <c r="A236" s="63" t="s">
        <v>383</v>
      </c>
      <c r="B236" s="63" t="s">
        <v>384</v>
      </c>
      <c r="C236" s="36">
        <v>4301040362</v>
      </c>
      <c r="D236" s="625">
        <v>4680115886803</v>
      </c>
      <c r="E236" s="625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40" t="s">
        <v>385</v>
      </c>
      <c r="Q236" s="627"/>
      <c r="R236" s="627"/>
      <c r="S236" s="627"/>
      <c r="T236" s="62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632"/>
      <c r="B237" s="632"/>
      <c r="C237" s="632"/>
      <c r="D237" s="632"/>
      <c r="E237" s="632"/>
      <c r="F237" s="632"/>
      <c r="G237" s="632"/>
      <c r="H237" s="632"/>
      <c r="I237" s="632"/>
      <c r="J237" s="632"/>
      <c r="K237" s="632"/>
      <c r="L237" s="632"/>
      <c r="M237" s="632"/>
      <c r="N237" s="632"/>
      <c r="O237" s="633"/>
      <c r="P237" s="629" t="s">
        <v>40</v>
      </c>
      <c r="Q237" s="630"/>
      <c r="R237" s="630"/>
      <c r="S237" s="630"/>
      <c r="T237" s="630"/>
      <c r="U237" s="630"/>
      <c r="V237" s="631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24" t="s">
        <v>387</v>
      </c>
      <c r="B239" s="624"/>
      <c r="C239" s="624"/>
      <c r="D239" s="624"/>
      <c r="E239" s="624"/>
      <c r="F239" s="624"/>
      <c r="G239" s="624"/>
      <c r="H239" s="624"/>
      <c r="I239" s="624"/>
      <c r="J239" s="624"/>
      <c r="K239" s="624"/>
      <c r="L239" s="624"/>
      <c r="M239" s="624"/>
      <c r="N239" s="624"/>
      <c r="O239" s="624"/>
      <c r="P239" s="624"/>
      <c r="Q239" s="624"/>
      <c r="R239" s="624"/>
      <c r="S239" s="624"/>
      <c r="T239" s="624"/>
      <c r="U239" s="624"/>
      <c r="V239" s="624"/>
      <c r="W239" s="624"/>
      <c r="X239" s="624"/>
      <c r="Y239" s="624"/>
      <c r="Z239" s="624"/>
      <c r="AA239" s="66"/>
      <c r="AB239" s="66"/>
      <c r="AC239" s="80"/>
    </row>
    <row r="240" spans="1:68" ht="27" hidden="1" customHeight="1" x14ac:dyDescent="0.25">
      <c r="A240" s="63" t="s">
        <v>388</v>
      </c>
      <c r="B240" s="63" t="s">
        <v>389</v>
      </c>
      <c r="C240" s="36">
        <v>4301041004</v>
      </c>
      <c r="D240" s="625">
        <v>4680115886704</v>
      </c>
      <c r="E240" s="625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7"/>
      <c r="R240" s="627"/>
      <c r="S240" s="627"/>
      <c r="T240" s="62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391</v>
      </c>
      <c r="B241" s="63" t="s">
        <v>392</v>
      </c>
      <c r="C241" s="36">
        <v>4301041008</v>
      </c>
      <c r="D241" s="625">
        <v>4680115886681</v>
      </c>
      <c r="E241" s="62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2" t="s">
        <v>393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394</v>
      </c>
      <c r="B242" s="63" t="s">
        <v>395</v>
      </c>
      <c r="C242" s="36">
        <v>4301041007</v>
      </c>
      <c r="D242" s="625">
        <v>4680115886735</v>
      </c>
      <c r="E242" s="625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396</v>
      </c>
      <c r="B243" s="63" t="s">
        <v>397</v>
      </c>
      <c r="C243" s="36">
        <v>4301041006</v>
      </c>
      <c r="D243" s="625">
        <v>4680115886728</v>
      </c>
      <c r="E243" s="625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398</v>
      </c>
      <c r="B244" s="63" t="s">
        <v>399</v>
      </c>
      <c r="C244" s="36">
        <v>4301041005</v>
      </c>
      <c r="D244" s="625">
        <v>4680115886711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idden="1" x14ac:dyDescent="0.2">
      <c r="A245" s="632"/>
      <c r="B245" s="632"/>
      <c r="C245" s="632"/>
      <c r="D245" s="632"/>
      <c r="E245" s="632"/>
      <c r="F245" s="632"/>
      <c r="G245" s="632"/>
      <c r="H245" s="632"/>
      <c r="I245" s="632"/>
      <c r="J245" s="632"/>
      <c r="K245" s="632"/>
      <c r="L245" s="632"/>
      <c r="M245" s="632"/>
      <c r="N245" s="632"/>
      <c r="O245" s="633"/>
      <c r="P245" s="629" t="s">
        <v>40</v>
      </c>
      <c r="Q245" s="630"/>
      <c r="R245" s="630"/>
      <c r="S245" s="630"/>
      <c r="T245" s="630"/>
      <c r="U245" s="630"/>
      <c r="V245" s="631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hidden="1" customHeight="1" x14ac:dyDescent="0.25">
      <c r="A247" s="623" t="s">
        <v>400</v>
      </c>
      <c r="B247" s="623"/>
      <c r="C247" s="623"/>
      <c r="D247" s="623"/>
      <c r="E247" s="623"/>
      <c r="F247" s="623"/>
      <c r="G247" s="623"/>
      <c r="H247" s="623"/>
      <c r="I247" s="623"/>
      <c r="J247" s="623"/>
      <c r="K247" s="623"/>
      <c r="L247" s="623"/>
      <c r="M247" s="623"/>
      <c r="N247" s="623"/>
      <c r="O247" s="623"/>
      <c r="P247" s="623"/>
      <c r="Q247" s="623"/>
      <c r="R247" s="623"/>
      <c r="S247" s="623"/>
      <c r="T247" s="623"/>
      <c r="U247" s="623"/>
      <c r="V247" s="623"/>
      <c r="W247" s="623"/>
      <c r="X247" s="623"/>
      <c r="Y247" s="623"/>
      <c r="Z247" s="623"/>
      <c r="AA247" s="65"/>
      <c r="AB247" s="65"/>
      <c r="AC247" s="79"/>
    </row>
    <row r="248" spans="1:68" ht="14.25" hidden="1" customHeight="1" x14ac:dyDescent="0.25">
      <c r="A248" s="624" t="s">
        <v>108</v>
      </c>
      <c r="B248" s="624"/>
      <c r="C248" s="624"/>
      <c r="D248" s="624"/>
      <c r="E248" s="624"/>
      <c r="F248" s="624"/>
      <c r="G248" s="624"/>
      <c r="H248" s="624"/>
      <c r="I248" s="624"/>
      <c r="J248" s="624"/>
      <c r="K248" s="624"/>
      <c r="L248" s="624"/>
      <c r="M248" s="624"/>
      <c r="N248" s="624"/>
      <c r="O248" s="624"/>
      <c r="P248" s="624"/>
      <c r="Q248" s="624"/>
      <c r="R248" s="624"/>
      <c r="S248" s="624"/>
      <c r="T248" s="624"/>
      <c r="U248" s="624"/>
      <c r="V248" s="624"/>
      <c r="W248" s="624"/>
      <c r="X248" s="624"/>
      <c r="Y248" s="624"/>
      <c r="Z248" s="624"/>
      <c r="AA248" s="66"/>
      <c r="AB248" s="66"/>
      <c r="AC248" s="80"/>
    </row>
    <row r="249" spans="1:68" ht="27" hidden="1" customHeight="1" x14ac:dyDescent="0.25">
      <c r="A249" s="63" t="s">
        <v>401</v>
      </c>
      <c r="B249" s="63" t="s">
        <v>402</v>
      </c>
      <c r="C249" s="36">
        <v>4301011855</v>
      </c>
      <c r="D249" s="625">
        <v>4680115885837</v>
      </c>
      <c r="E249" s="625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7"/>
      <c r="R249" s="627"/>
      <c r="S249" s="627"/>
      <c r="T249" s="62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404</v>
      </c>
      <c r="B250" s="63" t="s">
        <v>405</v>
      </c>
      <c r="C250" s="36">
        <v>4301011853</v>
      </c>
      <c r="D250" s="625">
        <v>4680115885851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5">
        <v>4680115885806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250</v>
      </c>
      <c r="Y251" s="55">
        <f>IFERROR(IF(X251="",0,CEILING((X251/$H251),1)*$H251),"")</f>
        <v>259.20000000000005</v>
      </c>
      <c r="Z251" s="41">
        <f>IFERROR(IF(Y251=0,"",ROUNDUP(Y251/H251,0)*0.01898),"")</f>
        <v>0.45552000000000004</v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260.0694444444444</v>
      </c>
      <c r="BN251" s="78">
        <f>IFERROR(Y251*I251/H251,"0")</f>
        <v>269.64000000000004</v>
      </c>
      <c r="BO251" s="78">
        <f>IFERROR(1/J251*(X251/H251),"0")</f>
        <v>0.36168981481481477</v>
      </c>
      <c r="BP251" s="78">
        <f>IFERROR(1/J251*(Y251/H251),"0")</f>
        <v>0.37500000000000006</v>
      </c>
    </row>
    <row r="252" spans="1:68" ht="27" hidden="1" customHeight="1" x14ac:dyDescent="0.25">
      <c r="A252" s="63" t="s">
        <v>410</v>
      </c>
      <c r="B252" s="63" t="s">
        <v>411</v>
      </c>
      <c r="C252" s="36">
        <v>4301011852</v>
      </c>
      <c r="D252" s="625">
        <v>4680115885844</v>
      </c>
      <c r="E252" s="625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413</v>
      </c>
      <c r="B253" s="63" t="s">
        <v>414</v>
      </c>
      <c r="C253" s="36">
        <v>4301011851</v>
      </c>
      <c r="D253" s="625">
        <v>4680115885820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2"/>
      <c r="B254" s="632"/>
      <c r="C254" s="632"/>
      <c r="D254" s="632"/>
      <c r="E254" s="632"/>
      <c r="F254" s="632"/>
      <c r="G254" s="632"/>
      <c r="H254" s="632"/>
      <c r="I254" s="632"/>
      <c r="J254" s="632"/>
      <c r="K254" s="632"/>
      <c r="L254" s="632"/>
      <c r="M254" s="632"/>
      <c r="N254" s="632"/>
      <c r="O254" s="633"/>
      <c r="P254" s="629" t="s">
        <v>40</v>
      </c>
      <c r="Q254" s="630"/>
      <c r="R254" s="630"/>
      <c r="S254" s="630"/>
      <c r="T254" s="630"/>
      <c r="U254" s="630"/>
      <c r="V254" s="631"/>
      <c r="W254" s="42" t="s">
        <v>39</v>
      </c>
      <c r="X254" s="43">
        <f>IFERROR(X249/H249,"0")+IFERROR(X250/H250,"0")+IFERROR(X251/H251,"0")+IFERROR(X252/H252,"0")+IFERROR(X253/H253,"0")</f>
        <v>23.148148148148145</v>
      </c>
      <c r="Y254" s="43">
        <f>IFERROR(Y249/H249,"0")+IFERROR(Y250/H250,"0")+IFERROR(Y251/H251,"0")+IFERROR(Y252/H252,"0")+IFERROR(Y253/H253,"0")</f>
        <v>24.000000000000004</v>
      </c>
      <c r="Z254" s="43">
        <f>IFERROR(IF(Z249="",0,Z249),"0")+IFERROR(IF(Z250="",0,Z250),"0")+IFERROR(IF(Z251="",0,Z251),"0")+IFERROR(IF(Z252="",0,Z252),"0")+IFERROR(IF(Z253="",0,Z253),"0")</f>
        <v>0.45552000000000004</v>
      </c>
      <c r="AA254" s="67"/>
      <c r="AB254" s="67"/>
      <c r="AC254" s="67"/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0</v>
      </c>
      <c r="X255" s="43">
        <f>IFERROR(SUM(X249:X253),"0")</f>
        <v>250</v>
      </c>
      <c r="Y255" s="43">
        <f>IFERROR(SUM(Y249:Y253),"0")</f>
        <v>259.20000000000005</v>
      </c>
      <c r="Z255" s="42"/>
      <c r="AA255" s="67"/>
      <c r="AB255" s="67"/>
      <c r="AC255" s="67"/>
    </row>
    <row r="256" spans="1:68" ht="16.5" hidden="1" customHeight="1" x14ac:dyDescent="0.25">
      <c r="A256" s="623" t="s">
        <v>416</v>
      </c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23"/>
      <c r="P256" s="623"/>
      <c r="Q256" s="623"/>
      <c r="R256" s="623"/>
      <c r="S256" s="623"/>
      <c r="T256" s="623"/>
      <c r="U256" s="623"/>
      <c r="V256" s="623"/>
      <c r="W256" s="623"/>
      <c r="X256" s="623"/>
      <c r="Y256" s="623"/>
      <c r="Z256" s="623"/>
      <c r="AA256" s="65"/>
      <c r="AB256" s="65"/>
      <c r="AC256" s="79"/>
    </row>
    <row r="257" spans="1:68" ht="14.25" hidden="1" customHeight="1" x14ac:dyDescent="0.25">
      <c r="A257" s="624" t="s">
        <v>108</v>
      </c>
      <c r="B257" s="624"/>
      <c r="C257" s="624"/>
      <c r="D257" s="624"/>
      <c r="E257" s="624"/>
      <c r="F257" s="624"/>
      <c r="G257" s="624"/>
      <c r="H257" s="624"/>
      <c r="I257" s="624"/>
      <c r="J257" s="624"/>
      <c r="K257" s="624"/>
      <c r="L257" s="624"/>
      <c r="M257" s="624"/>
      <c r="N257" s="624"/>
      <c r="O257" s="624"/>
      <c r="P257" s="624"/>
      <c r="Q257" s="624"/>
      <c r="R257" s="624"/>
      <c r="S257" s="624"/>
      <c r="T257" s="624"/>
      <c r="U257" s="624"/>
      <c r="V257" s="624"/>
      <c r="W257" s="624"/>
      <c r="X257" s="624"/>
      <c r="Y257" s="624"/>
      <c r="Z257" s="624"/>
      <c r="AA257" s="66"/>
      <c r="AB257" s="66"/>
      <c r="AC257" s="80"/>
    </row>
    <row r="258" spans="1:68" ht="27" hidden="1" customHeight="1" x14ac:dyDescent="0.25">
      <c r="A258" s="63" t="s">
        <v>417</v>
      </c>
      <c r="B258" s="63" t="s">
        <v>418</v>
      </c>
      <c r="C258" s="36">
        <v>4301011223</v>
      </c>
      <c r="D258" s="625">
        <v>4607091383423</v>
      </c>
      <c r="E258" s="625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7"/>
      <c r="R258" s="627"/>
      <c r="S258" s="627"/>
      <c r="T258" s="62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419</v>
      </c>
      <c r="B259" s="63" t="s">
        <v>420</v>
      </c>
      <c r="C259" s="36">
        <v>4301012199</v>
      </c>
      <c r="D259" s="625">
        <v>4680115886957</v>
      </c>
      <c r="E259" s="625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2" t="s">
        <v>421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423</v>
      </c>
      <c r="B260" s="63" t="s">
        <v>424</v>
      </c>
      <c r="C260" s="36">
        <v>4301012098</v>
      </c>
      <c r="D260" s="625">
        <v>4680115885660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426</v>
      </c>
      <c r="B261" s="63" t="s">
        <v>427</v>
      </c>
      <c r="C261" s="36">
        <v>4301012176</v>
      </c>
      <c r="D261" s="625">
        <v>4680115886773</v>
      </c>
      <c r="E261" s="625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4" t="s">
        <v>428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idden="1" x14ac:dyDescent="0.2">
      <c r="A262" s="632"/>
      <c r="B262" s="632"/>
      <c r="C262" s="632"/>
      <c r="D262" s="632"/>
      <c r="E262" s="632"/>
      <c r="F262" s="632"/>
      <c r="G262" s="632"/>
      <c r="H262" s="632"/>
      <c r="I262" s="632"/>
      <c r="J262" s="632"/>
      <c r="K262" s="632"/>
      <c r="L262" s="632"/>
      <c r="M262" s="632"/>
      <c r="N262" s="632"/>
      <c r="O262" s="633"/>
      <c r="P262" s="629" t="s">
        <v>40</v>
      </c>
      <c r="Q262" s="630"/>
      <c r="R262" s="630"/>
      <c r="S262" s="630"/>
      <c r="T262" s="630"/>
      <c r="U262" s="630"/>
      <c r="V262" s="631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hidden="1" customHeight="1" x14ac:dyDescent="0.25">
      <c r="A264" s="623" t="s">
        <v>430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5"/>
      <c r="AB264" s="65"/>
      <c r="AC264" s="79"/>
    </row>
    <row r="265" spans="1:68" ht="14.25" hidden="1" customHeight="1" x14ac:dyDescent="0.25">
      <c r="A265" s="624" t="s">
        <v>82</v>
      </c>
      <c r="B265" s="624"/>
      <c r="C265" s="624"/>
      <c r="D265" s="624"/>
      <c r="E265" s="624"/>
      <c r="F265" s="624"/>
      <c r="G265" s="624"/>
      <c r="H265" s="624"/>
      <c r="I265" s="624"/>
      <c r="J265" s="624"/>
      <c r="K265" s="624"/>
      <c r="L265" s="624"/>
      <c r="M265" s="624"/>
      <c r="N265" s="624"/>
      <c r="O265" s="624"/>
      <c r="P265" s="624"/>
      <c r="Q265" s="624"/>
      <c r="R265" s="624"/>
      <c r="S265" s="624"/>
      <c r="T265" s="624"/>
      <c r="U265" s="624"/>
      <c r="V265" s="624"/>
      <c r="W265" s="624"/>
      <c r="X265" s="624"/>
      <c r="Y265" s="624"/>
      <c r="Z265" s="624"/>
      <c r="AA265" s="66"/>
      <c r="AB265" s="66"/>
      <c r="AC265" s="80"/>
    </row>
    <row r="266" spans="1:68" ht="27" hidden="1" customHeight="1" x14ac:dyDescent="0.25">
      <c r="A266" s="63" t="s">
        <v>431</v>
      </c>
      <c r="B266" s="63" t="s">
        <v>432</v>
      </c>
      <c r="C266" s="36">
        <v>4301051893</v>
      </c>
      <c r="D266" s="625">
        <v>4680115886186</v>
      </c>
      <c r="E266" s="625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7"/>
      <c r="R266" s="627"/>
      <c r="S266" s="627"/>
      <c r="T266" s="62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434</v>
      </c>
      <c r="B267" s="63" t="s">
        <v>435</v>
      </c>
      <c r="C267" s="36">
        <v>4301051795</v>
      </c>
      <c r="D267" s="625">
        <v>4680115881228</v>
      </c>
      <c r="E267" s="625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437</v>
      </c>
      <c r="B268" s="63" t="s">
        <v>438</v>
      </c>
      <c r="C268" s="36">
        <v>4301051388</v>
      </c>
      <c r="D268" s="625">
        <v>4680115881211</v>
      </c>
      <c r="E268" s="625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32"/>
      <c r="B269" s="632"/>
      <c r="C269" s="632"/>
      <c r="D269" s="632"/>
      <c r="E269" s="632"/>
      <c r="F269" s="632"/>
      <c r="G269" s="632"/>
      <c r="H269" s="632"/>
      <c r="I269" s="632"/>
      <c r="J269" s="632"/>
      <c r="K269" s="632"/>
      <c r="L269" s="632"/>
      <c r="M269" s="632"/>
      <c r="N269" s="632"/>
      <c r="O269" s="633"/>
      <c r="P269" s="629" t="s">
        <v>40</v>
      </c>
      <c r="Q269" s="630"/>
      <c r="R269" s="630"/>
      <c r="S269" s="630"/>
      <c r="T269" s="630"/>
      <c r="U269" s="630"/>
      <c r="V269" s="631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23" t="s">
        <v>440</v>
      </c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  <c r="Q271" s="623"/>
      <c r="R271" s="623"/>
      <c r="S271" s="623"/>
      <c r="T271" s="623"/>
      <c r="U271" s="623"/>
      <c r="V271" s="623"/>
      <c r="W271" s="623"/>
      <c r="X271" s="623"/>
      <c r="Y271" s="623"/>
      <c r="Z271" s="623"/>
      <c r="AA271" s="65"/>
      <c r="AB271" s="65"/>
      <c r="AC271" s="79"/>
    </row>
    <row r="272" spans="1:68" ht="14.25" hidden="1" customHeight="1" x14ac:dyDescent="0.25">
      <c r="A272" s="624" t="s">
        <v>76</v>
      </c>
      <c r="B272" s="624"/>
      <c r="C272" s="624"/>
      <c r="D272" s="624"/>
      <c r="E272" s="624"/>
      <c r="F272" s="624"/>
      <c r="G272" s="624"/>
      <c r="H272" s="624"/>
      <c r="I272" s="624"/>
      <c r="J272" s="624"/>
      <c r="K272" s="624"/>
      <c r="L272" s="624"/>
      <c r="M272" s="624"/>
      <c r="N272" s="624"/>
      <c r="O272" s="624"/>
      <c r="P272" s="624"/>
      <c r="Q272" s="624"/>
      <c r="R272" s="624"/>
      <c r="S272" s="624"/>
      <c r="T272" s="624"/>
      <c r="U272" s="624"/>
      <c r="V272" s="624"/>
      <c r="W272" s="624"/>
      <c r="X272" s="624"/>
      <c r="Y272" s="624"/>
      <c r="Z272" s="624"/>
      <c r="AA272" s="66"/>
      <c r="AB272" s="66"/>
      <c r="AC272" s="80"/>
    </row>
    <row r="273" spans="1:68" ht="27" hidden="1" customHeight="1" x14ac:dyDescent="0.25">
      <c r="A273" s="63" t="s">
        <v>441</v>
      </c>
      <c r="B273" s="63" t="s">
        <v>442</v>
      </c>
      <c r="C273" s="36">
        <v>4301031307</v>
      </c>
      <c r="D273" s="625">
        <v>4680115880344</v>
      </c>
      <c r="E273" s="625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7"/>
      <c r="R273" s="627"/>
      <c r="S273" s="627"/>
      <c r="T273" s="62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32"/>
      <c r="B274" s="632"/>
      <c r="C274" s="632"/>
      <c r="D274" s="632"/>
      <c r="E274" s="632"/>
      <c r="F274" s="632"/>
      <c r="G274" s="632"/>
      <c r="H274" s="632"/>
      <c r="I274" s="632"/>
      <c r="J274" s="632"/>
      <c r="K274" s="632"/>
      <c r="L274" s="632"/>
      <c r="M274" s="632"/>
      <c r="N274" s="632"/>
      <c r="O274" s="633"/>
      <c r="P274" s="629" t="s">
        <v>40</v>
      </c>
      <c r="Q274" s="630"/>
      <c r="R274" s="630"/>
      <c r="S274" s="630"/>
      <c r="T274" s="630"/>
      <c r="U274" s="630"/>
      <c r="V274" s="631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624" t="s">
        <v>82</v>
      </c>
      <c r="B276" s="624"/>
      <c r="C276" s="624"/>
      <c r="D276" s="624"/>
      <c r="E276" s="624"/>
      <c r="F276" s="624"/>
      <c r="G276" s="624"/>
      <c r="H276" s="624"/>
      <c r="I276" s="624"/>
      <c r="J276" s="624"/>
      <c r="K276" s="624"/>
      <c r="L276" s="624"/>
      <c r="M276" s="624"/>
      <c r="N276" s="624"/>
      <c r="O276" s="624"/>
      <c r="P276" s="624"/>
      <c r="Q276" s="624"/>
      <c r="R276" s="624"/>
      <c r="S276" s="624"/>
      <c r="T276" s="624"/>
      <c r="U276" s="624"/>
      <c r="V276" s="624"/>
      <c r="W276" s="624"/>
      <c r="X276" s="624"/>
      <c r="Y276" s="624"/>
      <c r="Z276" s="624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5">
        <v>4680115884618</v>
      </c>
      <c r="E277" s="625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7"/>
      <c r="R277" s="627"/>
      <c r="S277" s="627"/>
      <c r="T277" s="628"/>
      <c r="U277" s="39" t="s">
        <v>45</v>
      </c>
      <c r="V277" s="39" t="s">
        <v>45</v>
      </c>
      <c r="W277" s="40" t="s">
        <v>0</v>
      </c>
      <c r="X277" s="58">
        <v>36</v>
      </c>
      <c r="Y277" s="55">
        <f>IFERROR(IF(X277="",0,CEILING((X277/$H277),1)*$H277),"")</f>
        <v>36</v>
      </c>
      <c r="Z277" s="41">
        <f>IFERROR(IF(Y277=0,"",ROUNDUP(Y277/H277,0)*0.00902),"")</f>
        <v>9.0200000000000002E-2</v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38.1</v>
      </c>
      <c r="BN277" s="78">
        <f>IFERROR(Y277*I277/H277,"0")</f>
        <v>38.1</v>
      </c>
      <c r="BO277" s="78">
        <f>IFERROR(1/J277*(X277/H277),"0")</f>
        <v>7.575757575757576E-2</v>
      </c>
      <c r="BP277" s="78">
        <f>IFERROR(1/J277*(Y277/H277),"0")</f>
        <v>7.575757575757576E-2</v>
      </c>
    </row>
    <row r="278" spans="1:68" x14ac:dyDescent="0.2">
      <c r="A278" s="632"/>
      <c r="B278" s="632"/>
      <c r="C278" s="632"/>
      <c r="D278" s="632"/>
      <c r="E278" s="632"/>
      <c r="F278" s="632"/>
      <c r="G278" s="632"/>
      <c r="H278" s="632"/>
      <c r="I278" s="632"/>
      <c r="J278" s="632"/>
      <c r="K278" s="632"/>
      <c r="L278" s="632"/>
      <c r="M278" s="632"/>
      <c r="N278" s="632"/>
      <c r="O278" s="633"/>
      <c r="P278" s="629" t="s">
        <v>40</v>
      </c>
      <c r="Q278" s="630"/>
      <c r="R278" s="630"/>
      <c r="S278" s="630"/>
      <c r="T278" s="630"/>
      <c r="U278" s="630"/>
      <c r="V278" s="631"/>
      <c r="W278" s="42" t="s">
        <v>39</v>
      </c>
      <c r="X278" s="43">
        <f>IFERROR(X277/H277,"0")</f>
        <v>10</v>
      </c>
      <c r="Y278" s="43">
        <f>IFERROR(Y277/H277,"0")</f>
        <v>10</v>
      </c>
      <c r="Z278" s="43">
        <f>IFERROR(IF(Z277="",0,Z277),"0")</f>
        <v>9.0200000000000002E-2</v>
      </c>
      <c r="AA278" s="67"/>
      <c r="AB278" s="67"/>
      <c r="AC278" s="67"/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0</v>
      </c>
      <c r="X279" s="43">
        <f>IFERROR(SUM(X277:X277),"0")</f>
        <v>36</v>
      </c>
      <c r="Y279" s="43">
        <f>IFERROR(SUM(Y277:Y277),"0")</f>
        <v>36</v>
      </c>
      <c r="Z279" s="42"/>
      <c r="AA279" s="67"/>
      <c r="AB279" s="67"/>
      <c r="AC279" s="67"/>
    </row>
    <row r="280" spans="1:68" ht="16.5" hidden="1" customHeight="1" x14ac:dyDescent="0.25">
      <c r="A280" s="623" t="s">
        <v>447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5"/>
      <c r="AB280" s="65"/>
      <c r="AC280" s="79"/>
    </row>
    <row r="281" spans="1:68" ht="14.25" hidden="1" customHeight="1" x14ac:dyDescent="0.25">
      <c r="A281" s="624" t="s">
        <v>108</v>
      </c>
      <c r="B281" s="624"/>
      <c r="C281" s="624"/>
      <c r="D281" s="624"/>
      <c r="E281" s="624"/>
      <c r="F281" s="624"/>
      <c r="G281" s="624"/>
      <c r="H281" s="624"/>
      <c r="I281" s="624"/>
      <c r="J281" s="624"/>
      <c r="K281" s="624"/>
      <c r="L281" s="624"/>
      <c r="M281" s="624"/>
      <c r="N281" s="624"/>
      <c r="O281" s="624"/>
      <c r="P281" s="624"/>
      <c r="Q281" s="624"/>
      <c r="R281" s="624"/>
      <c r="S281" s="624"/>
      <c r="T281" s="624"/>
      <c r="U281" s="624"/>
      <c r="V281" s="624"/>
      <c r="W281" s="624"/>
      <c r="X281" s="624"/>
      <c r="Y281" s="624"/>
      <c r="Z281" s="624"/>
      <c r="AA281" s="66"/>
      <c r="AB281" s="66"/>
      <c r="AC281" s="80"/>
    </row>
    <row r="282" spans="1:68" ht="27" hidden="1" customHeight="1" x14ac:dyDescent="0.25">
      <c r="A282" s="63" t="s">
        <v>448</v>
      </c>
      <c r="B282" s="63" t="s">
        <v>449</v>
      </c>
      <c r="C282" s="36">
        <v>4301011662</v>
      </c>
      <c r="D282" s="625">
        <v>4680115883703</v>
      </c>
      <c r="E282" s="625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7"/>
      <c r="R282" s="627"/>
      <c r="S282" s="627"/>
      <c r="T282" s="62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32"/>
      <c r="B283" s="632"/>
      <c r="C283" s="632"/>
      <c r="D283" s="632"/>
      <c r="E283" s="632"/>
      <c r="F283" s="632"/>
      <c r="G283" s="632"/>
      <c r="H283" s="632"/>
      <c r="I283" s="632"/>
      <c r="J283" s="632"/>
      <c r="K283" s="632"/>
      <c r="L283" s="632"/>
      <c r="M283" s="632"/>
      <c r="N283" s="632"/>
      <c r="O283" s="633"/>
      <c r="P283" s="629" t="s">
        <v>40</v>
      </c>
      <c r="Q283" s="630"/>
      <c r="R283" s="630"/>
      <c r="S283" s="630"/>
      <c r="T283" s="630"/>
      <c r="U283" s="630"/>
      <c r="V283" s="631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23" t="s">
        <v>452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5"/>
      <c r="AB285" s="65"/>
      <c r="AC285" s="79"/>
    </row>
    <row r="286" spans="1:68" ht="14.25" hidden="1" customHeight="1" x14ac:dyDescent="0.25">
      <c r="A286" s="624" t="s">
        <v>108</v>
      </c>
      <c r="B286" s="624"/>
      <c r="C286" s="624"/>
      <c r="D286" s="624"/>
      <c r="E286" s="624"/>
      <c r="F286" s="624"/>
      <c r="G286" s="624"/>
      <c r="H286" s="624"/>
      <c r="I286" s="624"/>
      <c r="J286" s="624"/>
      <c r="K286" s="624"/>
      <c r="L286" s="624"/>
      <c r="M286" s="624"/>
      <c r="N286" s="624"/>
      <c r="O286" s="624"/>
      <c r="P286" s="624"/>
      <c r="Q286" s="624"/>
      <c r="R286" s="624"/>
      <c r="S286" s="624"/>
      <c r="T286" s="624"/>
      <c r="U286" s="624"/>
      <c r="V286" s="624"/>
      <c r="W286" s="624"/>
      <c r="X286" s="624"/>
      <c r="Y286" s="624"/>
      <c r="Z286" s="624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4301012126</v>
      </c>
      <c r="D287" s="625">
        <v>4607091386004</v>
      </c>
      <c r="E287" s="62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7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627"/>
      <c r="R287" s="627"/>
      <c r="S287" s="627"/>
      <c r="T287" s="628"/>
      <c r="U287" s="39" t="s">
        <v>45</v>
      </c>
      <c r="V287" s="39" t="s">
        <v>45</v>
      </c>
      <c r="W287" s="40" t="s">
        <v>0</v>
      </c>
      <c r="X287" s="58">
        <v>1790</v>
      </c>
      <c r="Y287" s="55">
        <f t="shared" ref="Y287:Y292" si="27">IFERROR(IF(X287="",0,CEILING((X287/$H287),1)*$H287),"")</f>
        <v>1792.8000000000002</v>
      </c>
      <c r="Z287" s="41">
        <f>IFERROR(IF(Y287=0,"",ROUNDUP(Y287/H287,0)*0.01898),"")</f>
        <v>3.1506799999999999</v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1862.0972222222219</v>
      </c>
      <c r="BN287" s="78">
        <f t="shared" ref="BN287:BN292" si="29">IFERROR(Y287*I287/H287,"0")</f>
        <v>1865.01</v>
      </c>
      <c r="BO287" s="78">
        <f t="shared" ref="BO287:BO292" si="30">IFERROR(1/J287*(X287/H287),"0")</f>
        <v>2.589699074074074</v>
      </c>
      <c r="BP287" s="78">
        <f t="shared" ref="BP287:BP292" si="31">IFERROR(1/J287*(Y287/H287),"0")</f>
        <v>2.59375</v>
      </c>
    </row>
    <row r="288" spans="1:68" ht="27" customHeight="1" x14ac:dyDescent="0.25">
      <c r="A288" s="63" t="s">
        <v>456</v>
      </c>
      <c r="B288" s="63" t="s">
        <v>457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300</v>
      </c>
      <c r="Y288" s="55">
        <f t="shared" si="27"/>
        <v>302.40000000000003</v>
      </c>
      <c r="Z288" s="41">
        <f>IFERROR(IF(Y288=0,"",ROUNDUP(Y288/H288,0)*0.01898),"")</f>
        <v>0.53144000000000002</v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312.08333333333331</v>
      </c>
      <c r="BN288" s="78">
        <f t="shared" si="29"/>
        <v>314.58000000000004</v>
      </c>
      <c r="BO288" s="78">
        <f t="shared" si="30"/>
        <v>0.43402777777777773</v>
      </c>
      <c r="BP288" s="78">
        <f t="shared" si="31"/>
        <v>0.4375</v>
      </c>
    </row>
    <row r="289" spans="1:68" ht="37.5" customHeight="1" x14ac:dyDescent="0.25">
      <c r="A289" s="63" t="s">
        <v>459</v>
      </c>
      <c r="B289" s="63" t="s">
        <v>460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300</v>
      </c>
      <c r="Y289" s="55">
        <f t="shared" si="27"/>
        <v>302.40000000000003</v>
      </c>
      <c r="Z289" s="41">
        <f>IFERROR(IF(Y289=0,"",ROUNDUP(Y289/H289,0)*0.01898),"")</f>
        <v>0.53144000000000002</v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312.08333333333331</v>
      </c>
      <c r="BN289" s="78">
        <f t="shared" si="29"/>
        <v>314.58000000000004</v>
      </c>
      <c r="BO289" s="78">
        <f t="shared" si="30"/>
        <v>0.43402777777777773</v>
      </c>
      <c r="BP289" s="78">
        <f t="shared" si="31"/>
        <v>0.4375</v>
      </c>
    </row>
    <row r="290" spans="1:68" ht="27" hidden="1" customHeight="1" x14ac:dyDescent="0.25">
      <c r="A290" s="63" t="s">
        <v>462</v>
      </c>
      <c r="B290" s="63" t="s">
        <v>463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hidden="1" customHeight="1" x14ac:dyDescent="0.25">
      <c r="A291" s="63" t="s">
        <v>465</v>
      </c>
      <c r="B291" s="63" t="s">
        <v>466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hidden="1" customHeight="1" x14ac:dyDescent="0.25">
      <c r="A292" s="63" t="s">
        <v>467</v>
      </c>
      <c r="B292" s="63" t="s">
        <v>468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IFERROR(X287/H287,"0")+IFERROR(X288/H288,"0")+IFERROR(X289/H289,"0")+IFERROR(X290/H290,"0")+IFERROR(X291/H291,"0")+IFERROR(X292/H292,"0")</f>
        <v>221.29629629629628</v>
      </c>
      <c r="Y293" s="43">
        <f>IFERROR(Y287/H287,"0")+IFERROR(Y288/H288,"0")+IFERROR(Y289/H289,"0")+IFERROR(Y290/H290,"0")+IFERROR(Y291/H291,"0")+IFERROR(Y292/H292,"0")</f>
        <v>222</v>
      </c>
      <c r="Z293" s="43">
        <f>IFERROR(IF(Z287="",0,Z287),"0")+IFERROR(IF(Z288="",0,Z288),"0")+IFERROR(IF(Z289="",0,Z289),"0")+IFERROR(IF(Z290="",0,Z290),"0")+IFERROR(IF(Z291="",0,Z291),"0")+IFERROR(IF(Z292="",0,Z292),"0")</f>
        <v>4.2135600000000002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IFERROR(SUM(X287:X292),"0")</f>
        <v>2390</v>
      </c>
      <c r="Y294" s="43">
        <f>IFERROR(SUM(Y287:Y292),"0")</f>
        <v>2397.6000000000004</v>
      </c>
      <c r="Z294" s="42"/>
      <c r="AA294" s="67"/>
      <c r="AB294" s="67"/>
      <c r="AC294" s="67"/>
    </row>
    <row r="295" spans="1:68" ht="14.25" hidden="1" customHeight="1" x14ac:dyDescent="0.25">
      <c r="A295" s="624" t="s">
        <v>76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470</v>
      </c>
      <c r="B296" s="63" t="s">
        <v>471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300</v>
      </c>
      <c r="Y296" s="55">
        <f t="shared" ref="Y296:Y302" si="32">IFERROR(IF(X296="",0,CEILING((X296/$H296),1)*$H296),"")</f>
        <v>302.40000000000003</v>
      </c>
      <c r="Z296" s="41">
        <f>IFERROR(IF(Y296=0,"",ROUNDUP(Y296/H296,0)*0.00902),"")</f>
        <v>0.64944000000000002</v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319.28571428571428</v>
      </c>
      <c r="BN296" s="78">
        <f t="shared" ref="BN296:BN302" si="34">IFERROR(Y296*I296/H296,"0")</f>
        <v>321.83999999999997</v>
      </c>
      <c r="BO296" s="78">
        <f t="shared" ref="BO296:BO302" si="35">IFERROR(1/J296*(X296/H296),"0")</f>
        <v>0.54112554112554112</v>
      </c>
      <c r="BP296" s="78">
        <f t="shared" ref="BP296:BP302" si="36">IFERROR(1/J296*(Y296/H296),"0")</f>
        <v>0.54545454545454541</v>
      </c>
    </row>
    <row r="297" spans="1:68" ht="27" customHeight="1" x14ac:dyDescent="0.25">
      <c r="A297" s="63" t="s">
        <v>473</v>
      </c>
      <c r="B297" s="63" t="s">
        <v>474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32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319.28571428571428</v>
      </c>
      <c r="BN297" s="78">
        <f t="shared" si="34"/>
        <v>321.83999999999997</v>
      </c>
      <c r="BO297" s="78">
        <f t="shared" si="35"/>
        <v>0.54112554112554112</v>
      </c>
      <c r="BP297" s="78">
        <f t="shared" si="36"/>
        <v>0.54545454545454541</v>
      </c>
    </row>
    <row r="298" spans="1:68" ht="27" hidden="1" customHeight="1" x14ac:dyDescent="0.25">
      <c r="A298" s="63" t="s">
        <v>476</v>
      </c>
      <c r="B298" s="63" t="s">
        <v>477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hidden="1" customHeight="1" x14ac:dyDescent="0.25">
      <c r="A299" s="63" t="s">
        <v>479</v>
      </c>
      <c r="B299" s="63" t="s">
        <v>480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hidden="1" customHeight="1" x14ac:dyDescent="0.25">
      <c r="A300" s="63" t="s">
        <v>481</v>
      </c>
      <c r="B300" s="63" t="s">
        <v>482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hidden="1" customHeight="1" x14ac:dyDescent="0.25">
      <c r="A301" s="63" t="s">
        <v>484</v>
      </c>
      <c r="B301" s="63" t="s">
        <v>485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hidden="1" customHeight="1" x14ac:dyDescent="0.25">
      <c r="A302" s="63" t="s">
        <v>486</v>
      </c>
      <c r="B302" s="63" t="s">
        <v>487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142.85714285714286</v>
      </c>
      <c r="Y303" s="43">
        <f>IFERROR(Y296/H296,"0")+IFERROR(Y297/H297,"0")+IFERROR(Y298/H298,"0")+IFERROR(Y299/H299,"0")+IFERROR(Y300/H300,"0")+IFERROR(Y301/H301,"0")+IFERROR(Y302/H302,"0")</f>
        <v>144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1.29888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600</v>
      </c>
      <c r="Y304" s="43">
        <f>IFERROR(SUM(Y296:Y302),"0")</f>
        <v>604.80000000000007</v>
      </c>
      <c r="Z304" s="42"/>
      <c r="AA304" s="67"/>
      <c r="AB304" s="67"/>
      <c r="AC304" s="67"/>
    </row>
    <row r="305" spans="1:68" ht="14.25" hidden="1" customHeight="1" x14ac:dyDescent="0.25">
      <c r="A305" s="624" t="s">
        <v>82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5020</v>
      </c>
      <c r="Y306" s="55">
        <f>IFERROR(IF(X306="",0,CEILING((X306/$H306),1)*$H306),"")</f>
        <v>5023.2</v>
      </c>
      <c r="Z306" s="41">
        <f>IFERROR(IF(Y306=0,"",ROUNDUP(Y306/H306,0)*0.01898),"")</f>
        <v>12.22312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5350.1615384615388</v>
      </c>
      <c r="BN306" s="78">
        <f>IFERROR(Y306*I306/H306,"0")</f>
        <v>5353.572000000001</v>
      </c>
      <c r="BO306" s="78">
        <f>IFERROR(1/J306*(X306/H306),"0")</f>
        <v>10.056089743589745</v>
      </c>
      <c r="BP306" s="78">
        <f>IFERROR(1/J306*(Y306/H306),"0")</f>
        <v>10.0625</v>
      </c>
    </row>
    <row r="307" spans="1:68" ht="27" hidden="1" customHeight="1" x14ac:dyDescent="0.25">
      <c r="A307" s="63" t="s">
        <v>492</v>
      </c>
      <c r="B307" s="63" t="s">
        <v>493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495</v>
      </c>
      <c r="B308" s="63" t="s">
        <v>496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120</v>
      </c>
      <c r="Y309" s="55">
        <f>IFERROR(IF(X309="",0,CEILING((X309/$H309),1)*$H309),"")</f>
        <v>120</v>
      </c>
      <c r="Z309" s="41">
        <f>IFERROR(IF(Y309=0,"",ROUNDUP(Y309/H309,0)*0.00651),"")</f>
        <v>0.26040000000000002</v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129.84</v>
      </c>
      <c r="BN309" s="78">
        <f>IFERROR(Y309*I309/H309,"0")</f>
        <v>129.84</v>
      </c>
      <c r="BO309" s="78">
        <f>IFERROR(1/J309*(X309/H309),"0")</f>
        <v>0.2197802197802198</v>
      </c>
      <c r="BP309" s="78">
        <f>IFERROR(1/J309*(Y309/H309),"0")</f>
        <v>0.2197802197802198</v>
      </c>
    </row>
    <row r="310" spans="1:68" ht="27" hidden="1" customHeight="1" x14ac:dyDescent="0.25">
      <c r="A310" s="63" t="s">
        <v>501</v>
      </c>
      <c r="B310" s="63" t="s">
        <v>502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683.58974358974365</v>
      </c>
      <c r="Y311" s="43">
        <f>IFERROR(Y306/H306,"0")+IFERROR(Y307/H307,"0")+IFERROR(Y308/H308,"0")+IFERROR(Y309/H309,"0")+IFERROR(Y310/H310,"0")</f>
        <v>684</v>
      </c>
      <c r="Z311" s="43">
        <f>IFERROR(IF(Z306="",0,Z306),"0")+IFERROR(IF(Z307="",0,Z307),"0")+IFERROR(IF(Z308="",0,Z308),"0")+IFERROR(IF(Z309="",0,Z309),"0")+IFERROR(IF(Z310="",0,Z310),"0")</f>
        <v>12.48352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5140</v>
      </c>
      <c r="Y312" s="43">
        <f>IFERROR(SUM(Y306:Y310),"0")</f>
        <v>5143.2</v>
      </c>
      <c r="Z312" s="42"/>
      <c r="AA312" s="67"/>
      <c r="AB312" s="67"/>
      <c r="AC312" s="67"/>
    </row>
    <row r="313" spans="1:68" ht="14.25" hidden="1" customHeight="1" x14ac:dyDescent="0.25">
      <c r="A313" s="624" t="s">
        <v>170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hidden="1" customHeight="1" x14ac:dyDescent="0.25">
      <c r="A314" s="63" t="s">
        <v>504</v>
      </c>
      <c r="B314" s="63" t="s">
        <v>505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499</v>
      </c>
      <c r="Y315" s="55">
        <f>IFERROR(IF(X315="",0,CEILING((X315/$H315),1)*$H315),"")</f>
        <v>499.2</v>
      </c>
      <c r="Z315" s="41">
        <f>IFERROR(IF(Y315=0,"",ROUNDUP(Y315/H315,0)*0.01898),"")</f>
        <v>1.21472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532.20269230769236</v>
      </c>
      <c r="BN315" s="78">
        <f>IFERROR(Y315*I315/H315,"0")</f>
        <v>532.41600000000005</v>
      </c>
      <c r="BO315" s="78">
        <f>IFERROR(1/J315*(X315/H315),"0")</f>
        <v>0.99959935897435903</v>
      </c>
      <c r="BP315" s="78">
        <f>IFERROR(1/J315*(Y315/H315),"0")</f>
        <v>1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80</v>
      </c>
      <c r="Y316" s="55">
        <f>IFERROR(IF(X316="",0,CEILING((X316/$H316),1)*$H316),"")</f>
        <v>84</v>
      </c>
      <c r="Z316" s="41">
        <f>IFERROR(IF(Y316=0,"",ROUNDUP(Y316/H316,0)*0.01898),"")</f>
        <v>0.1898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84.942857142857136</v>
      </c>
      <c r="BN316" s="78">
        <f>IFERROR(Y316*I316/H316,"0")</f>
        <v>89.19</v>
      </c>
      <c r="BO316" s="78">
        <f>IFERROR(1/J316*(X316/H316),"0")</f>
        <v>0.14880952380952381</v>
      </c>
      <c r="BP316" s="78">
        <f>IFERROR(1/J316*(Y316/H316),"0")</f>
        <v>0.15625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73.498168498168496</v>
      </c>
      <c r="Y317" s="43">
        <f>IFERROR(Y314/H314,"0")+IFERROR(Y315/H315,"0")+IFERROR(Y316/H316,"0")</f>
        <v>74</v>
      </c>
      <c r="Z317" s="43">
        <f>IFERROR(IF(Z314="",0,Z314),"0")+IFERROR(IF(Z315="",0,Z315),"0")+IFERROR(IF(Z316="",0,Z316),"0")</f>
        <v>1.40452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579</v>
      </c>
      <c r="Y318" s="43">
        <f>IFERROR(SUM(Y314:Y316),"0")</f>
        <v>583.20000000000005</v>
      </c>
      <c r="Z318" s="42"/>
      <c r="AA318" s="67"/>
      <c r="AB318" s="67"/>
      <c r="AC318" s="67"/>
    </row>
    <row r="319" spans="1:68" ht="14.25" hidden="1" customHeight="1" x14ac:dyDescent="0.25">
      <c r="A319" s="624" t="s">
        <v>100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hidden="1" customHeight="1" x14ac:dyDescent="0.25">
      <c r="A320" s="63" t="s">
        <v>513</v>
      </c>
      <c r="B320" s="63" t="s">
        <v>514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2" t="s">
        <v>515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517</v>
      </c>
      <c r="B321" s="63" t="s">
        <v>518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783" t="s">
        <v>519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520</v>
      </c>
      <c r="B322" s="63" t="s">
        <v>521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523</v>
      </c>
      <c r="B323" s="63" t="s">
        <v>524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24" t="s">
        <v>525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hidden="1" customHeight="1" x14ac:dyDescent="0.25">
      <c r="A327" s="63" t="s">
        <v>526</v>
      </c>
      <c r="B327" s="63" t="s">
        <v>527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530</v>
      </c>
      <c r="B328" s="63" t="s">
        <v>531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532</v>
      </c>
      <c r="B329" s="63" t="s">
        <v>533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hidden="1" customHeight="1" x14ac:dyDescent="0.25">
      <c r="A332" s="623" t="s">
        <v>534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hidden="1" customHeight="1" x14ac:dyDescent="0.25">
      <c r="A333" s="624" t="s">
        <v>82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200</v>
      </c>
      <c r="Y334" s="55">
        <f>IFERROR(IF(X334="",0,CEILING((X334/$H334),1)*$H334),"")</f>
        <v>202.5</v>
      </c>
      <c r="Z334" s="41">
        <f>IFERROR(IF(Y334=0,"",ROUNDUP(Y334/H334,0)*0.01898),"")</f>
        <v>0.47450000000000003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212.81481481481481</v>
      </c>
      <c r="BN334" s="78">
        <f>IFERROR(Y334*I334/H334,"0")</f>
        <v>215.47499999999999</v>
      </c>
      <c r="BO334" s="78">
        <f>IFERROR(1/J334*(X334/H334),"0")</f>
        <v>0.38580246913580246</v>
      </c>
      <c r="BP334" s="78">
        <f>IFERROR(1/J334*(Y334/H334),"0")</f>
        <v>0.390625</v>
      </c>
    </row>
    <row r="335" spans="1:68" ht="27" customHeight="1" x14ac:dyDescent="0.25">
      <c r="A335" s="63" t="s">
        <v>538</v>
      </c>
      <c r="B335" s="63" t="s">
        <v>539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70</v>
      </c>
      <c r="Y335" s="55">
        <f>IFERROR(IF(X335="",0,CEILING((X335/$H335),1)*$H335),"")</f>
        <v>71.400000000000006</v>
      </c>
      <c r="Z335" s="41">
        <f>IFERROR(IF(Y335=0,"",ROUNDUP(Y335/H335,0)*0.00651),"")</f>
        <v>0.22134000000000001</v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78.399999999999991</v>
      </c>
      <c r="BN335" s="78">
        <f>IFERROR(Y335*I335/H335,"0")</f>
        <v>79.968000000000004</v>
      </c>
      <c r="BO335" s="78">
        <f>IFERROR(1/J335*(X335/H335),"0")</f>
        <v>0.18315018315018314</v>
      </c>
      <c r="BP335" s="78">
        <f>IFERROR(1/J335*(Y335/H335),"0")</f>
        <v>0.18681318681318682</v>
      </c>
    </row>
    <row r="336" spans="1:68" ht="27" customHeight="1" x14ac:dyDescent="0.25">
      <c r="A336" s="63" t="s">
        <v>541</v>
      </c>
      <c r="B336" s="63" t="s">
        <v>542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35</v>
      </c>
      <c r="Y336" s="55">
        <f>IFERROR(IF(X336="",0,CEILING((X336/$H336),1)*$H336),"")</f>
        <v>35.700000000000003</v>
      </c>
      <c r="Z336" s="41">
        <f>IFERROR(IF(Y336=0,"",ROUNDUP(Y336/H336,0)*0.00651),"")</f>
        <v>0.11067</v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38.999999999999993</v>
      </c>
      <c r="BN336" s="78">
        <f>IFERROR(Y336*I336/H336,"0")</f>
        <v>39.779999999999994</v>
      </c>
      <c r="BO336" s="78">
        <f>IFERROR(1/J336*(X336/H336),"0")</f>
        <v>9.1575091575091569E-2</v>
      </c>
      <c r="BP336" s="78">
        <f>IFERROR(1/J336*(Y336/H336),"0")</f>
        <v>9.3406593406593408E-2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74.69135802469134</v>
      </c>
      <c r="Y337" s="43">
        <f>IFERROR(Y334/H334,"0")+IFERROR(Y335/H335,"0")+IFERROR(Y336/H336,"0")</f>
        <v>76</v>
      </c>
      <c r="Z337" s="43">
        <f>IFERROR(IF(Z334="",0,Z334),"0")+IFERROR(IF(Z335="",0,Z335),"0")+IFERROR(IF(Z336="",0,Z336),"0")</f>
        <v>0.80651000000000006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305</v>
      </c>
      <c r="Y338" s="43">
        <f>IFERROR(SUM(Y334:Y336),"0")</f>
        <v>309.59999999999997</v>
      </c>
      <c r="Z338" s="42"/>
      <c r="AA338" s="67"/>
      <c r="AB338" s="67"/>
      <c r="AC338" s="67"/>
    </row>
    <row r="339" spans="1:68" ht="27.75" hidden="1" customHeight="1" x14ac:dyDescent="0.2">
      <c r="A339" s="622" t="s">
        <v>544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hidden="1" customHeight="1" x14ac:dyDescent="0.25">
      <c r="A340" s="623" t="s">
        <v>545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hidden="1" customHeight="1" x14ac:dyDescent="0.25">
      <c r="A341" s="624" t="s">
        <v>108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hidden="1" customHeight="1" x14ac:dyDescent="0.25">
      <c r="A342" s="63" t="s">
        <v>546</v>
      </c>
      <c r="B342" s="63" t="s">
        <v>547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7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0</v>
      </c>
      <c r="BN342" s="78">
        <f t="shared" ref="BN342:BN348" si="39">IFERROR(Y342*I342/H342,"0")</f>
        <v>0</v>
      </c>
      <c r="BO342" s="78">
        <f t="shared" ref="BO342:BO348" si="40">IFERROR(1/J342*(X342/H342),"0")</f>
        <v>0</v>
      </c>
      <c r="BP342" s="78">
        <f t="shared" ref="BP342:BP348" si="41">IFERROR(1/J342*(Y342/H342),"0")</f>
        <v>0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1485</v>
      </c>
      <c r="Y343" s="55">
        <f t="shared" si="37"/>
        <v>1485</v>
      </c>
      <c r="Z343" s="41">
        <f>IFERROR(IF(Y343=0,"",ROUNDUP(Y343/H343,0)*0.02175),"")</f>
        <v>2.1532499999999999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1532.52</v>
      </c>
      <c r="BN343" s="78">
        <f t="shared" si="39"/>
        <v>1532.52</v>
      </c>
      <c r="BO343" s="78">
        <f t="shared" si="40"/>
        <v>2.0625</v>
      </c>
      <c r="BP343" s="78">
        <f t="shared" si="41"/>
        <v>2.0625</v>
      </c>
    </row>
    <row r="344" spans="1:68" ht="37.5" hidden="1" customHeight="1" x14ac:dyDescent="0.25">
      <c r="A344" s="63" t="s">
        <v>552</v>
      </c>
      <c r="B344" s="63" t="s">
        <v>553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hidden="1" customHeight="1" x14ac:dyDescent="0.25">
      <c r="A345" s="63" t="s">
        <v>555</v>
      </c>
      <c r="B345" s="63" t="s">
        <v>556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hidden="1" customHeight="1" x14ac:dyDescent="0.25">
      <c r="A346" s="63" t="s">
        <v>558</v>
      </c>
      <c r="B346" s="63" t="s">
        <v>559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hidden="1" customHeight="1" x14ac:dyDescent="0.25">
      <c r="A347" s="63" t="s">
        <v>561</v>
      </c>
      <c r="B347" s="63" t="s">
        <v>562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hidden="1" customHeight="1" x14ac:dyDescent="0.25">
      <c r="A348" s="63" t="s">
        <v>563</v>
      </c>
      <c r="B348" s="63" t="s">
        <v>564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99</v>
      </c>
      <c r="Y349" s="43">
        <f>IFERROR(Y342/H342,"0")+IFERROR(Y343/H343,"0")+IFERROR(Y344/H344,"0")+IFERROR(Y345/H345,"0")+IFERROR(Y346/H346,"0")+IFERROR(Y347/H347,"0")+IFERROR(Y348/H348,"0")</f>
        <v>99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2.1532499999999999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1485</v>
      </c>
      <c r="Y350" s="43">
        <f>IFERROR(SUM(Y342:Y348),"0")</f>
        <v>1485</v>
      </c>
      <c r="Z350" s="42"/>
      <c r="AA350" s="67"/>
      <c r="AB350" s="67"/>
      <c r="AC350" s="67"/>
    </row>
    <row r="351" spans="1:68" ht="14.25" hidden="1" customHeight="1" x14ac:dyDescent="0.25">
      <c r="A351" s="624" t="s">
        <v>140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hidden="1" customHeight="1" x14ac:dyDescent="0.25">
      <c r="A352" s="63" t="s">
        <v>565</v>
      </c>
      <c r="B352" s="63" t="s">
        <v>566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hidden="1" customHeight="1" x14ac:dyDescent="0.25">
      <c r="A353" s="63" t="s">
        <v>568</v>
      </c>
      <c r="B353" s="63" t="s">
        <v>569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idden="1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hidden="1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hidden="1" customHeight="1" x14ac:dyDescent="0.25">
      <c r="A356" s="624" t="s">
        <v>82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hidden="1" customHeight="1" x14ac:dyDescent="0.25">
      <c r="A357" s="63" t="s">
        <v>570</v>
      </c>
      <c r="B357" s="63" t="s">
        <v>571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40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42.306666666666665</v>
      </c>
      <c r="BN358" s="78">
        <f>IFERROR(Y358*I358/H358,"0")</f>
        <v>47.594999999999999</v>
      </c>
      <c r="BO358" s="78">
        <f>IFERROR(1/J358*(X358/H358),"0")</f>
        <v>6.9444444444444448E-2</v>
      </c>
      <c r="BP358" s="78">
        <f>IFERROR(1/J358*(Y358/H358),"0")</f>
        <v>7.8125E-2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4.4444444444444446</v>
      </c>
      <c r="Y359" s="43">
        <f>IFERROR(Y357/H357,"0")+IFERROR(Y358/H358,"0")</f>
        <v>5</v>
      </c>
      <c r="Z359" s="43">
        <f>IFERROR(IF(Z357="",0,Z357),"0")+IFERROR(IF(Z358="",0,Z358),"0")</f>
        <v>9.4899999999999998E-2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40</v>
      </c>
      <c r="Y360" s="43">
        <f>IFERROR(SUM(Y357:Y358),"0")</f>
        <v>45</v>
      </c>
      <c r="Z360" s="42"/>
      <c r="AA360" s="67"/>
      <c r="AB360" s="67"/>
      <c r="AC360" s="67"/>
    </row>
    <row r="361" spans="1:68" ht="14.25" hidden="1" customHeight="1" x14ac:dyDescent="0.25">
      <c r="A361" s="624" t="s">
        <v>170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hidden="1" customHeight="1" x14ac:dyDescent="0.25">
      <c r="A362" s="63" t="s">
        <v>576</v>
      </c>
      <c r="B362" s="63" t="s">
        <v>577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803" t="s">
        <v>578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idden="1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hidden="1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hidden="1" customHeight="1" x14ac:dyDescent="0.25">
      <c r="A365" s="623" t="s">
        <v>580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hidden="1" customHeight="1" x14ac:dyDescent="0.25">
      <c r="A366" s="624" t="s">
        <v>108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hidden="1" customHeight="1" x14ac:dyDescent="0.25">
      <c r="A367" s="63" t="s">
        <v>581</v>
      </c>
      <c r="B367" s="63" t="s">
        <v>582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584</v>
      </c>
      <c r="B368" s="63" t="s">
        <v>585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587</v>
      </c>
      <c r="B369" s="63" t="s">
        <v>588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624" t="s">
        <v>76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hidden="1" customHeight="1" x14ac:dyDescent="0.25">
      <c r="A373" s="63" t="s">
        <v>589</v>
      </c>
      <c r="B373" s="63" t="s">
        <v>590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632"/>
      <c r="B374" s="632"/>
      <c r="C374" s="632"/>
      <c r="D374" s="632"/>
      <c r="E374" s="632"/>
      <c r="F374" s="632"/>
      <c r="G374" s="632"/>
      <c r="H374" s="632"/>
      <c r="I374" s="632"/>
      <c r="J374" s="632"/>
      <c r="K374" s="632"/>
      <c r="L374" s="632"/>
      <c r="M374" s="632"/>
      <c r="N374" s="632"/>
      <c r="O374" s="633"/>
      <c r="P374" s="629" t="s">
        <v>40</v>
      </c>
      <c r="Q374" s="630"/>
      <c r="R374" s="630"/>
      <c r="S374" s="630"/>
      <c r="T374" s="630"/>
      <c r="U374" s="630"/>
      <c r="V374" s="631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hidden="1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624" t="s">
        <v>82</v>
      </c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4"/>
      <c r="P376" s="624"/>
      <c r="Q376" s="624"/>
      <c r="R376" s="624"/>
      <c r="S376" s="624"/>
      <c r="T376" s="624"/>
      <c r="U376" s="624"/>
      <c r="V376" s="624"/>
      <c r="W376" s="624"/>
      <c r="X376" s="624"/>
      <c r="Y376" s="624"/>
      <c r="Z376" s="624"/>
      <c r="AA376" s="66"/>
      <c r="AB376" s="66"/>
      <c r="AC376" s="80"/>
    </row>
    <row r="377" spans="1:68" ht="27" hidden="1" customHeight="1" x14ac:dyDescent="0.25">
      <c r="A377" s="63" t="s">
        <v>592</v>
      </c>
      <c r="B377" s="63" t="s">
        <v>593</v>
      </c>
      <c r="C377" s="36">
        <v>4301051899</v>
      </c>
      <c r="D377" s="625">
        <v>4607091384246</v>
      </c>
      <c r="E377" s="625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8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7"/>
      <c r="R377" s="627"/>
      <c r="S377" s="627"/>
      <c r="T377" s="62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hidden="1" customHeight="1" x14ac:dyDescent="0.25">
      <c r="A378" s="63" t="s">
        <v>595</v>
      </c>
      <c r="B378" s="63" t="s">
        <v>596</v>
      </c>
      <c r="C378" s="36">
        <v>4301051660</v>
      </c>
      <c r="D378" s="625">
        <v>4607091384253</v>
      </c>
      <c r="E378" s="625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32"/>
      <c r="B379" s="632"/>
      <c r="C379" s="632"/>
      <c r="D379" s="632"/>
      <c r="E379" s="632"/>
      <c r="F379" s="632"/>
      <c r="G379" s="632"/>
      <c r="H379" s="632"/>
      <c r="I379" s="632"/>
      <c r="J379" s="632"/>
      <c r="K379" s="632"/>
      <c r="L379" s="632"/>
      <c r="M379" s="632"/>
      <c r="N379" s="632"/>
      <c r="O379" s="633"/>
      <c r="P379" s="629" t="s">
        <v>40</v>
      </c>
      <c r="Q379" s="630"/>
      <c r="R379" s="630"/>
      <c r="S379" s="630"/>
      <c r="T379" s="630"/>
      <c r="U379" s="630"/>
      <c r="V379" s="631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hidden="1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24" t="s">
        <v>170</v>
      </c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6"/>
      <c r="AB381" s="66"/>
      <c r="AC381" s="80"/>
    </row>
    <row r="382" spans="1:68" ht="27" hidden="1" customHeight="1" x14ac:dyDescent="0.25">
      <c r="A382" s="63" t="s">
        <v>597</v>
      </c>
      <c r="B382" s="63" t="s">
        <v>598</v>
      </c>
      <c r="C382" s="36">
        <v>4301060441</v>
      </c>
      <c r="D382" s="625">
        <v>4607091389357</v>
      </c>
      <c r="E382" s="625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7"/>
      <c r="R382" s="627"/>
      <c r="S382" s="627"/>
      <c r="T382" s="62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32"/>
      <c r="B383" s="632"/>
      <c r="C383" s="632"/>
      <c r="D383" s="632"/>
      <c r="E383" s="632"/>
      <c r="F383" s="632"/>
      <c r="G383" s="632"/>
      <c r="H383" s="632"/>
      <c r="I383" s="632"/>
      <c r="J383" s="632"/>
      <c r="K383" s="632"/>
      <c r="L383" s="632"/>
      <c r="M383" s="632"/>
      <c r="N383" s="632"/>
      <c r="O383" s="633"/>
      <c r="P383" s="629" t="s">
        <v>40</v>
      </c>
      <c r="Q383" s="630"/>
      <c r="R383" s="630"/>
      <c r="S383" s="630"/>
      <c r="T383" s="630"/>
      <c r="U383" s="630"/>
      <c r="V383" s="63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hidden="1" customHeight="1" x14ac:dyDescent="0.2">
      <c r="A385" s="622" t="s">
        <v>600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54"/>
      <c r="AB385" s="54"/>
      <c r="AC385" s="54"/>
    </row>
    <row r="386" spans="1:68" ht="16.5" hidden="1" customHeight="1" x14ac:dyDescent="0.25">
      <c r="A386" s="623" t="s">
        <v>601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5"/>
      <c r="AB386" s="65"/>
      <c r="AC386" s="79"/>
    </row>
    <row r="387" spans="1:68" ht="14.25" hidden="1" customHeight="1" x14ac:dyDescent="0.25">
      <c r="A387" s="624" t="s">
        <v>76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66"/>
      <c r="AB387" s="66"/>
      <c r="AC387" s="80"/>
    </row>
    <row r="388" spans="1:68" ht="27" hidden="1" customHeight="1" x14ac:dyDescent="0.25">
      <c r="A388" s="63" t="s">
        <v>602</v>
      </c>
      <c r="B388" s="63" t="s">
        <v>603</v>
      </c>
      <c r="C388" s="36">
        <v>4301031405</v>
      </c>
      <c r="D388" s="625">
        <v>4680115886100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2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0</v>
      </c>
      <c r="BN388" s="78">
        <f t="shared" ref="BN388:BN397" si="44">IFERROR(Y388*I388/H388,"0")</f>
        <v>0</v>
      </c>
      <c r="BO388" s="78">
        <f t="shared" ref="BO388:BO397" si="45">IFERROR(1/J388*(X388/H388),"0")</f>
        <v>0</v>
      </c>
      <c r="BP388" s="78">
        <f t="shared" ref="BP388:BP397" si="46">IFERROR(1/J388*(Y388/H388),"0")</f>
        <v>0</v>
      </c>
    </row>
    <row r="389" spans="1:68" ht="27" hidden="1" customHeight="1" x14ac:dyDescent="0.25">
      <c r="A389" s="63" t="s">
        <v>605</v>
      </c>
      <c r="B389" s="63" t="s">
        <v>606</v>
      </c>
      <c r="C389" s="36">
        <v>4301031382</v>
      </c>
      <c r="D389" s="625">
        <v>4680115886117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hidden="1" customHeight="1" x14ac:dyDescent="0.25">
      <c r="A390" s="63" t="s">
        <v>605</v>
      </c>
      <c r="B390" s="63" t="s">
        <v>608</v>
      </c>
      <c r="C390" s="36">
        <v>4301031406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hidden="1" customHeight="1" x14ac:dyDescent="0.25">
      <c r="A391" s="63" t="s">
        <v>609</v>
      </c>
      <c r="B391" s="63" t="s">
        <v>610</v>
      </c>
      <c r="C391" s="36">
        <v>4301031402</v>
      </c>
      <c r="D391" s="625">
        <v>4680115886124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hidden="1" customHeight="1" x14ac:dyDescent="0.25">
      <c r="A392" s="63" t="s">
        <v>612</v>
      </c>
      <c r="B392" s="63" t="s">
        <v>613</v>
      </c>
      <c r="C392" s="36">
        <v>4301031366</v>
      </c>
      <c r="D392" s="625">
        <v>4680115883147</v>
      </c>
      <c r="E392" s="625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hidden="1" customHeight="1" x14ac:dyDescent="0.25">
      <c r="A393" s="63" t="s">
        <v>614</v>
      </c>
      <c r="B393" s="63" t="s">
        <v>615</v>
      </c>
      <c r="C393" s="36">
        <v>4301031362</v>
      </c>
      <c r="D393" s="625">
        <v>4607091384338</v>
      </c>
      <c r="E393" s="625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hidden="1" customHeight="1" x14ac:dyDescent="0.25">
      <c r="A394" s="63" t="s">
        <v>616</v>
      </c>
      <c r="B394" s="63" t="s">
        <v>617</v>
      </c>
      <c r="C394" s="36">
        <v>4301031361</v>
      </c>
      <c r="D394" s="625">
        <v>4607091389524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hidden="1" customHeight="1" x14ac:dyDescent="0.25">
      <c r="A395" s="63" t="s">
        <v>619</v>
      </c>
      <c r="B395" s="63" t="s">
        <v>620</v>
      </c>
      <c r="C395" s="36">
        <v>4301031364</v>
      </c>
      <c r="D395" s="625">
        <v>4680115883161</v>
      </c>
      <c r="E395" s="625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hidden="1" customHeight="1" x14ac:dyDescent="0.25">
      <c r="A396" s="63" t="s">
        <v>622</v>
      </c>
      <c r="B396" s="63" t="s">
        <v>623</v>
      </c>
      <c r="C396" s="36">
        <v>4301031358</v>
      </c>
      <c r="D396" s="625">
        <v>4607091389531</v>
      </c>
      <c r="E396" s="625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hidden="1" customHeight="1" x14ac:dyDescent="0.25">
      <c r="A397" s="63" t="s">
        <v>625</v>
      </c>
      <c r="B397" s="63" t="s">
        <v>626</v>
      </c>
      <c r="C397" s="36">
        <v>4301031360</v>
      </c>
      <c r="D397" s="625">
        <v>4607091384345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idden="1" x14ac:dyDescent="0.2">
      <c r="A398" s="632"/>
      <c r="B398" s="632"/>
      <c r="C398" s="632"/>
      <c r="D398" s="632"/>
      <c r="E398" s="632"/>
      <c r="F398" s="632"/>
      <c r="G398" s="632"/>
      <c r="H398" s="632"/>
      <c r="I398" s="632"/>
      <c r="J398" s="632"/>
      <c r="K398" s="632"/>
      <c r="L398" s="632"/>
      <c r="M398" s="632"/>
      <c r="N398" s="632"/>
      <c r="O398" s="633"/>
      <c r="P398" s="629" t="s">
        <v>40</v>
      </c>
      <c r="Q398" s="630"/>
      <c r="R398" s="630"/>
      <c r="S398" s="630"/>
      <c r="T398" s="630"/>
      <c r="U398" s="630"/>
      <c r="V398" s="631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624" t="s">
        <v>82</v>
      </c>
      <c r="B400" s="624"/>
      <c r="C400" s="624"/>
      <c r="D400" s="624"/>
      <c r="E400" s="624"/>
      <c r="F400" s="624"/>
      <c r="G400" s="624"/>
      <c r="H400" s="624"/>
      <c r="I400" s="624"/>
      <c r="J400" s="624"/>
      <c r="K400" s="624"/>
      <c r="L400" s="624"/>
      <c r="M400" s="624"/>
      <c r="N400" s="624"/>
      <c r="O400" s="624"/>
      <c r="P400" s="624"/>
      <c r="Q400" s="624"/>
      <c r="R400" s="624"/>
      <c r="S400" s="624"/>
      <c r="T400" s="624"/>
      <c r="U400" s="624"/>
      <c r="V400" s="624"/>
      <c r="W400" s="624"/>
      <c r="X400" s="624"/>
      <c r="Y400" s="624"/>
      <c r="Z400" s="624"/>
      <c r="AA400" s="66"/>
      <c r="AB400" s="66"/>
      <c r="AC400" s="80"/>
    </row>
    <row r="401" spans="1:68" ht="27" hidden="1" customHeight="1" x14ac:dyDescent="0.25">
      <c r="A401" s="63" t="s">
        <v>627</v>
      </c>
      <c r="B401" s="63" t="s">
        <v>628</v>
      </c>
      <c r="C401" s="36">
        <v>4301051284</v>
      </c>
      <c r="D401" s="625">
        <v>4607091384352</v>
      </c>
      <c r="E401" s="625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8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7"/>
      <c r="R401" s="627"/>
      <c r="S401" s="627"/>
      <c r="T401" s="62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630</v>
      </c>
      <c r="B402" s="63" t="s">
        <v>631</v>
      </c>
      <c r="C402" s="36">
        <v>4301051431</v>
      </c>
      <c r="D402" s="625">
        <v>4607091389654</v>
      </c>
      <c r="E402" s="625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632"/>
      <c r="B403" s="632"/>
      <c r="C403" s="632"/>
      <c r="D403" s="632"/>
      <c r="E403" s="632"/>
      <c r="F403" s="632"/>
      <c r="G403" s="632"/>
      <c r="H403" s="632"/>
      <c r="I403" s="632"/>
      <c r="J403" s="632"/>
      <c r="K403" s="632"/>
      <c r="L403" s="632"/>
      <c r="M403" s="632"/>
      <c r="N403" s="632"/>
      <c r="O403" s="633"/>
      <c r="P403" s="629" t="s">
        <v>40</v>
      </c>
      <c r="Q403" s="630"/>
      <c r="R403" s="630"/>
      <c r="S403" s="630"/>
      <c r="T403" s="630"/>
      <c r="U403" s="630"/>
      <c r="V403" s="631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623" t="s">
        <v>633</v>
      </c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3"/>
      <c r="P405" s="623"/>
      <c r="Q405" s="623"/>
      <c r="R405" s="623"/>
      <c r="S405" s="623"/>
      <c r="T405" s="623"/>
      <c r="U405" s="623"/>
      <c r="V405" s="623"/>
      <c r="W405" s="623"/>
      <c r="X405" s="623"/>
      <c r="Y405" s="623"/>
      <c r="Z405" s="623"/>
      <c r="AA405" s="65"/>
      <c r="AB405" s="65"/>
      <c r="AC405" s="79"/>
    </row>
    <row r="406" spans="1:68" ht="14.25" hidden="1" customHeight="1" x14ac:dyDescent="0.25">
      <c r="A406" s="624" t="s">
        <v>140</v>
      </c>
      <c r="B406" s="624"/>
      <c r="C406" s="624"/>
      <c r="D406" s="624"/>
      <c r="E406" s="624"/>
      <c r="F406" s="624"/>
      <c r="G406" s="624"/>
      <c r="H406" s="624"/>
      <c r="I406" s="624"/>
      <c r="J406" s="624"/>
      <c r="K406" s="624"/>
      <c r="L406" s="624"/>
      <c r="M406" s="624"/>
      <c r="N406" s="624"/>
      <c r="O406" s="624"/>
      <c r="P406" s="624"/>
      <c r="Q406" s="624"/>
      <c r="R406" s="624"/>
      <c r="S406" s="624"/>
      <c r="T406" s="624"/>
      <c r="U406" s="624"/>
      <c r="V406" s="624"/>
      <c r="W406" s="624"/>
      <c r="X406" s="624"/>
      <c r="Y406" s="624"/>
      <c r="Z406" s="624"/>
      <c r="AA406" s="66"/>
      <c r="AB406" s="66"/>
      <c r="AC406" s="80"/>
    </row>
    <row r="407" spans="1:68" ht="27" hidden="1" customHeight="1" x14ac:dyDescent="0.25">
      <c r="A407" s="63" t="s">
        <v>634</v>
      </c>
      <c r="B407" s="63" t="s">
        <v>635</v>
      </c>
      <c r="C407" s="36">
        <v>4301020319</v>
      </c>
      <c r="D407" s="625">
        <v>4680115885240</v>
      </c>
      <c r="E407" s="625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7"/>
      <c r="R407" s="627"/>
      <c r="S407" s="627"/>
      <c r="T407" s="62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632"/>
      <c r="B408" s="632"/>
      <c r="C408" s="632"/>
      <c r="D408" s="632"/>
      <c r="E408" s="632"/>
      <c r="F408" s="632"/>
      <c r="G408" s="632"/>
      <c r="H408" s="632"/>
      <c r="I408" s="632"/>
      <c r="J408" s="632"/>
      <c r="K408" s="632"/>
      <c r="L408" s="632"/>
      <c r="M408" s="632"/>
      <c r="N408" s="632"/>
      <c r="O408" s="633"/>
      <c r="P408" s="629" t="s">
        <v>40</v>
      </c>
      <c r="Q408" s="630"/>
      <c r="R408" s="630"/>
      <c r="S408" s="630"/>
      <c r="T408" s="630"/>
      <c r="U408" s="630"/>
      <c r="V408" s="63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624" t="s">
        <v>76</v>
      </c>
      <c r="B410" s="624"/>
      <c r="C410" s="624"/>
      <c r="D410" s="624"/>
      <c r="E410" s="624"/>
      <c r="F410" s="624"/>
      <c r="G410" s="624"/>
      <c r="H410" s="624"/>
      <c r="I410" s="624"/>
      <c r="J410" s="624"/>
      <c r="K410" s="624"/>
      <c r="L410" s="624"/>
      <c r="M410" s="624"/>
      <c r="N410" s="624"/>
      <c r="O410" s="624"/>
      <c r="P410" s="624"/>
      <c r="Q410" s="624"/>
      <c r="R410" s="624"/>
      <c r="S410" s="624"/>
      <c r="T410" s="624"/>
      <c r="U410" s="624"/>
      <c r="V410" s="624"/>
      <c r="W410" s="624"/>
      <c r="X410" s="624"/>
      <c r="Y410" s="624"/>
      <c r="Z410" s="624"/>
      <c r="AA410" s="66"/>
      <c r="AB410" s="66"/>
      <c r="AC410" s="80"/>
    </row>
    <row r="411" spans="1:68" ht="27" hidden="1" customHeight="1" x14ac:dyDescent="0.25">
      <c r="A411" s="63" t="s">
        <v>637</v>
      </c>
      <c r="B411" s="63" t="s">
        <v>638</v>
      </c>
      <c r="C411" s="36">
        <v>4301031403</v>
      </c>
      <c r="D411" s="625">
        <v>4680115886094</v>
      </c>
      <c r="E411" s="625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640</v>
      </c>
      <c r="B412" s="63" t="s">
        <v>641</v>
      </c>
      <c r="C412" s="36">
        <v>4301031363</v>
      </c>
      <c r="D412" s="625">
        <v>4607091389425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643</v>
      </c>
      <c r="B413" s="63" t="s">
        <v>644</v>
      </c>
      <c r="C413" s="36">
        <v>4301031373</v>
      </c>
      <c r="D413" s="625">
        <v>4680115880771</v>
      </c>
      <c r="E413" s="625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646</v>
      </c>
      <c r="B414" s="63" t="s">
        <v>647</v>
      </c>
      <c r="C414" s="36">
        <v>4301031359</v>
      </c>
      <c r="D414" s="625">
        <v>4607091389500</v>
      </c>
      <c r="E414" s="625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632"/>
      <c r="B415" s="632"/>
      <c r="C415" s="632"/>
      <c r="D415" s="632"/>
      <c r="E415" s="632"/>
      <c r="F415" s="632"/>
      <c r="G415" s="632"/>
      <c r="H415" s="632"/>
      <c r="I415" s="632"/>
      <c r="J415" s="632"/>
      <c r="K415" s="632"/>
      <c r="L415" s="632"/>
      <c r="M415" s="632"/>
      <c r="N415" s="632"/>
      <c r="O415" s="633"/>
      <c r="P415" s="629" t="s">
        <v>40</v>
      </c>
      <c r="Q415" s="630"/>
      <c r="R415" s="630"/>
      <c r="S415" s="630"/>
      <c r="T415" s="630"/>
      <c r="U415" s="630"/>
      <c r="V415" s="631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623" t="s">
        <v>648</v>
      </c>
      <c r="B417" s="623"/>
      <c r="C417" s="623"/>
      <c r="D417" s="623"/>
      <c r="E417" s="623"/>
      <c r="F417" s="623"/>
      <c r="G417" s="623"/>
      <c r="H417" s="623"/>
      <c r="I417" s="623"/>
      <c r="J417" s="623"/>
      <c r="K417" s="623"/>
      <c r="L417" s="623"/>
      <c r="M417" s="623"/>
      <c r="N417" s="623"/>
      <c r="O417" s="623"/>
      <c r="P417" s="623"/>
      <c r="Q417" s="623"/>
      <c r="R417" s="623"/>
      <c r="S417" s="623"/>
      <c r="T417" s="623"/>
      <c r="U417" s="623"/>
      <c r="V417" s="623"/>
      <c r="W417" s="623"/>
      <c r="X417" s="623"/>
      <c r="Y417" s="623"/>
      <c r="Z417" s="623"/>
      <c r="AA417" s="65"/>
      <c r="AB417" s="65"/>
      <c r="AC417" s="79"/>
    </row>
    <row r="418" spans="1:68" ht="14.25" hidden="1" customHeight="1" x14ac:dyDescent="0.25">
      <c r="A418" s="624" t="s">
        <v>76</v>
      </c>
      <c r="B418" s="624"/>
      <c r="C418" s="624"/>
      <c r="D418" s="624"/>
      <c r="E418" s="624"/>
      <c r="F418" s="624"/>
      <c r="G418" s="624"/>
      <c r="H418" s="624"/>
      <c r="I418" s="624"/>
      <c r="J418" s="624"/>
      <c r="K418" s="624"/>
      <c r="L418" s="624"/>
      <c r="M418" s="624"/>
      <c r="N418" s="624"/>
      <c r="O418" s="624"/>
      <c r="P418" s="624"/>
      <c r="Q418" s="624"/>
      <c r="R418" s="624"/>
      <c r="S418" s="624"/>
      <c r="T418" s="624"/>
      <c r="U418" s="624"/>
      <c r="V418" s="624"/>
      <c r="W418" s="624"/>
      <c r="X418" s="624"/>
      <c r="Y418" s="624"/>
      <c r="Z418" s="624"/>
      <c r="AA418" s="66"/>
      <c r="AB418" s="66"/>
      <c r="AC418" s="80"/>
    </row>
    <row r="419" spans="1:68" ht="27" hidden="1" customHeight="1" x14ac:dyDescent="0.25">
      <c r="A419" s="63" t="s">
        <v>649</v>
      </c>
      <c r="B419" s="63" t="s">
        <v>650</v>
      </c>
      <c r="C419" s="36">
        <v>4301031347</v>
      </c>
      <c r="D419" s="625">
        <v>4680115885110</v>
      </c>
      <c r="E419" s="625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7"/>
      <c r="R419" s="627"/>
      <c r="S419" s="627"/>
      <c r="T419" s="62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632"/>
      <c r="B420" s="632"/>
      <c r="C420" s="632"/>
      <c r="D420" s="632"/>
      <c r="E420" s="632"/>
      <c r="F420" s="632"/>
      <c r="G420" s="632"/>
      <c r="H420" s="632"/>
      <c r="I420" s="632"/>
      <c r="J420" s="632"/>
      <c r="K420" s="632"/>
      <c r="L420" s="632"/>
      <c r="M420" s="632"/>
      <c r="N420" s="632"/>
      <c r="O420" s="633"/>
      <c r="P420" s="629" t="s">
        <v>40</v>
      </c>
      <c r="Q420" s="630"/>
      <c r="R420" s="630"/>
      <c r="S420" s="630"/>
      <c r="T420" s="630"/>
      <c r="U420" s="630"/>
      <c r="V420" s="631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623" t="s">
        <v>652</v>
      </c>
      <c r="B422" s="623"/>
      <c r="C422" s="623"/>
      <c r="D422" s="623"/>
      <c r="E422" s="623"/>
      <c r="F422" s="623"/>
      <c r="G422" s="623"/>
      <c r="H422" s="623"/>
      <c r="I422" s="623"/>
      <c r="J422" s="623"/>
      <c r="K422" s="623"/>
      <c r="L422" s="623"/>
      <c r="M422" s="623"/>
      <c r="N422" s="623"/>
      <c r="O422" s="623"/>
      <c r="P422" s="623"/>
      <c r="Q422" s="623"/>
      <c r="R422" s="623"/>
      <c r="S422" s="623"/>
      <c r="T422" s="623"/>
      <c r="U422" s="623"/>
      <c r="V422" s="623"/>
      <c r="W422" s="623"/>
      <c r="X422" s="623"/>
      <c r="Y422" s="623"/>
      <c r="Z422" s="623"/>
      <c r="AA422" s="65"/>
      <c r="AB422" s="65"/>
      <c r="AC422" s="79"/>
    </row>
    <row r="423" spans="1:68" ht="14.25" hidden="1" customHeight="1" x14ac:dyDescent="0.25">
      <c r="A423" s="624" t="s">
        <v>76</v>
      </c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4"/>
      <c r="P423" s="624"/>
      <c r="Q423" s="624"/>
      <c r="R423" s="624"/>
      <c r="S423" s="624"/>
      <c r="T423" s="624"/>
      <c r="U423" s="624"/>
      <c r="V423" s="624"/>
      <c r="W423" s="624"/>
      <c r="X423" s="624"/>
      <c r="Y423" s="624"/>
      <c r="Z423" s="624"/>
      <c r="AA423" s="66"/>
      <c r="AB423" s="66"/>
      <c r="AC423" s="80"/>
    </row>
    <row r="424" spans="1:68" ht="27" hidden="1" customHeight="1" x14ac:dyDescent="0.25">
      <c r="A424" s="63" t="s">
        <v>653</v>
      </c>
      <c r="B424" s="63" t="s">
        <v>654</v>
      </c>
      <c r="C424" s="36">
        <v>4301031261</v>
      </c>
      <c r="D424" s="625">
        <v>4680115885103</v>
      </c>
      <c r="E424" s="625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32"/>
      <c r="B425" s="632"/>
      <c r="C425" s="632"/>
      <c r="D425" s="632"/>
      <c r="E425" s="632"/>
      <c r="F425" s="632"/>
      <c r="G425" s="632"/>
      <c r="H425" s="632"/>
      <c r="I425" s="632"/>
      <c r="J425" s="632"/>
      <c r="K425" s="632"/>
      <c r="L425" s="632"/>
      <c r="M425" s="632"/>
      <c r="N425" s="632"/>
      <c r="O425" s="633"/>
      <c r="P425" s="629" t="s">
        <v>40</v>
      </c>
      <c r="Q425" s="630"/>
      <c r="R425" s="630"/>
      <c r="S425" s="630"/>
      <c r="T425" s="630"/>
      <c r="U425" s="630"/>
      <c r="V425" s="631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632"/>
      <c r="B426" s="632"/>
      <c r="C426" s="632"/>
      <c r="D426" s="632"/>
      <c r="E426" s="632"/>
      <c r="F426" s="632"/>
      <c r="G426" s="632"/>
      <c r="H426" s="632"/>
      <c r="I426" s="632"/>
      <c r="J426" s="632"/>
      <c r="K426" s="632"/>
      <c r="L426" s="632"/>
      <c r="M426" s="632"/>
      <c r="N426" s="632"/>
      <c r="O426" s="633"/>
      <c r="P426" s="629" t="s">
        <v>40</v>
      </c>
      <c r="Q426" s="630"/>
      <c r="R426" s="630"/>
      <c r="S426" s="630"/>
      <c r="T426" s="630"/>
      <c r="U426" s="630"/>
      <c r="V426" s="631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22" t="s">
        <v>656</v>
      </c>
      <c r="B427" s="622"/>
      <c r="C427" s="622"/>
      <c r="D427" s="622"/>
      <c r="E427" s="622"/>
      <c r="F427" s="622"/>
      <c r="G427" s="622"/>
      <c r="H427" s="622"/>
      <c r="I427" s="622"/>
      <c r="J427" s="622"/>
      <c r="K427" s="622"/>
      <c r="L427" s="622"/>
      <c r="M427" s="622"/>
      <c r="N427" s="622"/>
      <c r="O427" s="622"/>
      <c r="P427" s="622"/>
      <c r="Q427" s="622"/>
      <c r="R427" s="622"/>
      <c r="S427" s="622"/>
      <c r="T427" s="622"/>
      <c r="U427" s="622"/>
      <c r="V427" s="622"/>
      <c r="W427" s="622"/>
      <c r="X427" s="622"/>
      <c r="Y427" s="622"/>
      <c r="Z427" s="622"/>
      <c r="AA427" s="54"/>
      <c r="AB427" s="54"/>
      <c r="AC427" s="54"/>
    </row>
    <row r="428" spans="1:68" ht="16.5" hidden="1" customHeight="1" x14ac:dyDescent="0.25">
      <c r="A428" s="623" t="s">
        <v>656</v>
      </c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3"/>
      <c r="P428" s="623"/>
      <c r="Q428" s="623"/>
      <c r="R428" s="623"/>
      <c r="S428" s="623"/>
      <c r="T428" s="623"/>
      <c r="U428" s="623"/>
      <c r="V428" s="623"/>
      <c r="W428" s="623"/>
      <c r="X428" s="623"/>
      <c r="Y428" s="623"/>
      <c r="Z428" s="623"/>
      <c r="AA428" s="65"/>
      <c r="AB428" s="65"/>
      <c r="AC428" s="79"/>
    </row>
    <row r="429" spans="1:68" ht="14.25" hidden="1" customHeight="1" x14ac:dyDescent="0.25">
      <c r="A429" s="624" t="s">
        <v>108</v>
      </c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4"/>
      <c r="P429" s="624"/>
      <c r="Q429" s="624"/>
      <c r="R429" s="624"/>
      <c r="S429" s="624"/>
      <c r="T429" s="624"/>
      <c r="U429" s="624"/>
      <c r="V429" s="624"/>
      <c r="W429" s="624"/>
      <c r="X429" s="624"/>
      <c r="Y429" s="624"/>
      <c r="Z429" s="624"/>
      <c r="AA429" s="66"/>
      <c r="AB429" s="66"/>
      <c r="AC429" s="80"/>
    </row>
    <row r="430" spans="1:68" ht="27" hidden="1" customHeight="1" x14ac:dyDescent="0.25">
      <c r="A430" s="63" t="s">
        <v>657</v>
      </c>
      <c r="B430" s="63" t="s">
        <v>658</v>
      </c>
      <c r="C430" s="36">
        <v>4301011795</v>
      </c>
      <c r="D430" s="625">
        <v>4607091389067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hidden="1" customHeight="1" x14ac:dyDescent="0.25">
      <c r="A431" s="63" t="s">
        <v>660</v>
      </c>
      <c r="B431" s="63" t="s">
        <v>661</v>
      </c>
      <c r="C431" s="36">
        <v>4301011961</v>
      </c>
      <c r="D431" s="625">
        <v>4680115885271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hidden="1" customHeight="1" x14ac:dyDescent="0.25">
      <c r="A432" s="63" t="s">
        <v>663</v>
      </c>
      <c r="B432" s="63" t="s">
        <v>664</v>
      </c>
      <c r="C432" s="36">
        <v>4301011376</v>
      </c>
      <c r="D432" s="625">
        <v>4680115885226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625">
        <v>4607091383522</v>
      </c>
      <c r="E433" s="62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3" t="s">
        <v>668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1090</v>
      </c>
      <c r="Y433" s="55">
        <f t="shared" si="48"/>
        <v>1092.96</v>
      </c>
      <c r="Z433" s="41">
        <f t="shared" si="49"/>
        <v>2.4757199999999999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1164.3181818181818</v>
      </c>
      <c r="BN433" s="78">
        <f t="shared" si="51"/>
        <v>1167.4799999999998</v>
      </c>
      <c r="BO433" s="78">
        <f t="shared" si="52"/>
        <v>1.9849941724941726</v>
      </c>
      <c r="BP433" s="78">
        <f t="shared" si="53"/>
        <v>1.9903846153846154</v>
      </c>
    </row>
    <row r="434" spans="1:68" ht="16.5" hidden="1" customHeight="1" x14ac:dyDescent="0.25">
      <c r="A434" s="63" t="s">
        <v>670</v>
      </c>
      <c r="B434" s="63" t="s">
        <v>671</v>
      </c>
      <c r="C434" s="36">
        <v>4301011774</v>
      </c>
      <c r="D434" s="625">
        <v>4680115884502</v>
      </c>
      <c r="E434" s="62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625">
        <v>4607091389104</v>
      </c>
      <c r="E435" s="62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48"/>
        <v>554.4</v>
      </c>
      <c r="Z435" s="41">
        <f t="shared" si="49"/>
        <v>1.2558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587.5</v>
      </c>
      <c r="BN435" s="78">
        <f t="shared" si="51"/>
        <v>592.19999999999993</v>
      </c>
      <c r="BO435" s="78">
        <f t="shared" si="52"/>
        <v>1.0016025641025641</v>
      </c>
      <c r="BP435" s="78">
        <f t="shared" si="53"/>
        <v>1.0096153846153846</v>
      </c>
    </row>
    <row r="436" spans="1:68" ht="16.5" hidden="1" customHeight="1" x14ac:dyDescent="0.25">
      <c r="A436" s="63" t="s">
        <v>676</v>
      </c>
      <c r="B436" s="63" t="s">
        <v>677</v>
      </c>
      <c r="C436" s="36">
        <v>4301011799</v>
      </c>
      <c r="D436" s="625">
        <v>4680115884519</v>
      </c>
      <c r="E436" s="62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hidden="1" customHeight="1" x14ac:dyDescent="0.25">
      <c r="A437" s="63" t="s">
        <v>679</v>
      </c>
      <c r="B437" s="63" t="s">
        <v>680</v>
      </c>
      <c r="C437" s="36">
        <v>4301012125</v>
      </c>
      <c r="D437" s="625">
        <v>4680115886391</v>
      </c>
      <c r="E437" s="625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hidden="1" customHeight="1" x14ac:dyDescent="0.25">
      <c r="A438" s="63" t="s">
        <v>681</v>
      </c>
      <c r="B438" s="63" t="s">
        <v>682</v>
      </c>
      <c r="C438" s="36">
        <v>4301012035</v>
      </c>
      <c r="D438" s="625">
        <v>4680115880603</v>
      </c>
      <c r="E438" s="625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hidden="1" customHeight="1" x14ac:dyDescent="0.25">
      <c r="A439" s="63" t="s">
        <v>683</v>
      </c>
      <c r="B439" s="63" t="s">
        <v>684</v>
      </c>
      <c r="C439" s="36">
        <v>4301012036</v>
      </c>
      <c r="D439" s="625">
        <v>4680115882782</v>
      </c>
      <c r="E439" s="625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hidden="1" customHeight="1" x14ac:dyDescent="0.25">
      <c r="A440" s="63" t="s">
        <v>685</v>
      </c>
      <c r="B440" s="63" t="s">
        <v>686</v>
      </c>
      <c r="C440" s="36">
        <v>4301012050</v>
      </c>
      <c r="D440" s="625">
        <v>4680115885479</v>
      </c>
      <c r="E440" s="625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hidden="1" customHeight="1" x14ac:dyDescent="0.25">
      <c r="A441" s="63" t="s">
        <v>687</v>
      </c>
      <c r="B441" s="63" t="s">
        <v>688</v>
      </c>
      <c r="C441" s="36">
        <v>4301012034</v>
      </c>
      <c r="D441" s="625">
        <v>4607091389982</v>
      </c>
      <c r="E441" s="625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310.60606060606062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312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3.7315199999999997</v>
      </c>
      <c r="AA442" s="67"/>
      <c r="AB442" s="67"/>
      <c r="AC442" s="67"/>
    </row>
    <row r="443" spans="1:68" x14ac:dyDescent="0.2">
      <c r="A443" s="632"/>
      <c r="B443" s="632"/>
      <c r="C443" s="632"/>
      <c r="D443" s="632"/>
      <c r="E443" s="632"/>
      <c r="F443" s="632"/>
      <c r="G443" s="632"/>
      <c r="H443" s="632"/>
      <c r="I443" s="632"/>
      <c r="J443" s="632"/>
      <c r="K443" s="632"/>
      <c r="L443" s="632"/>
      <c r="M443" s="632"/>
      <c r="N443" s="632"/>
      <c r="O443" s="633"/>
      <c r="P443" s="629" t="s">
        <v>40</v>
      </c>
      <c r="Q443" s="630"/>
      <c r="R443" s="630"/>
      <c r="S443" s="630"/>
      <c r="T443" s="630"/>
      <c r="U443" s="630"/>
      <c r="V443" s="631"/>
      <c r="W443" s="42" t="s">
        <v>0</v>
      </c>
      <c r="X443" s="43">
        <f>IFERROR(SUM(X430:X441),"0")</f>
        <v>1640</v>
      </c>
      <c r="Y443" s="43">
        <f>IFERROR(SUM(Y430:Y441),"0")</f>
        <v>1647.3600000000001</v>
      </c>
      <c r="Z443" s="42"/>
      <c r="AA443" s="67"/>
      <c r="AB443" s="67"/>
      <c r="AC443" s="67"/>
    </row>
    <row r="444" spans="1:68" ht="14.25" hidden="1" customHeight="1" x14ac:dyDescent="0.25">
      <c r="A444" s="624" t="s">
        <v>140</v>
      </c>
      <c r="B444" s="624"/>
      <c r="C444" s="624"/>
      <c r="D444" s="624"/>
      <c r="E444" s="624"/>
      <c r="F444" s="624"/>
      <c r="G444" s="624"/>
      <c r="H444" s="624"/>
      <c r="I444" s="624"/>
      <c r="J444" s="624"/>
      <c r="K444" s="624"/>
      <c r="L444" s="624"/>
      <c r="M444" s="624"/>
      <c r="N444" s="624"/>
      <c r="O444" s="624"/>
      <c r="P444" s="624"/>
      <c r="Q444" s="624"/>
      <c r="R444" s="624"/>
      <c r="S444" s="624"/>
      <c r="T444" s="624"/>
      <c r="U444" s="624"/>
      <c r="V444" s="624"/>
      <c r="W444" s="624"/>
      <c r="X444" s="624"/>
      <c r="Y444" s="624"/>
      <c r="Z444" s="624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625">
        <v>4607091388930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1090</v>
      </c>
      <c r="Y445" s="55">
        <f>IFERROR(IF(X445="",0,CEILING((X445/$H445),1)*$H445),"")</f>
        <v>1092.96</v>
      </c>
      <c r="Z445" s="41">
        <f>IFERROR(IF(Y445=0,"",ROUNDUP(Y445/H445,0)*0.01196),"")</f>
        <v>2.4757199999999999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1164.3181818181818</v>
      </c>
      <c r="BN445" s="78">
        <f>IFERROR(Y445*I445/H445,"0")</f>
        <v>1167.4799999999998</v>
      </c>
      <c r="BO445" s="78">
        <f>IFERROR(1/J445*(X445/H445),"0")</f>
        <v>1.9849941724941726</v>
      </c>
      <c r="BP445" s="78">
        <f>IFERROR(1/J445*(Y445/H445),"0")</f>
        <v>1.9903846153846154</v>
      </c>
    </row>
    <row r="446" spans="1:68" ht="16.5" hidden="1" customHeight="1" x14ac:dyDescent="0.25">
      <c r="A446" s="63" t="s">
        <v>692</v>
      </c>
      <c r="B446" s="63" t="s">
        <v>693</v>
      </c>
      <c r="C446" s="36">
        <v>4301020384</v>
      </c>
      <c r="D446" s="625">
        <v>4680115886407</v>
      </c>
      <c r="E446" s="62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hidden="1" customHeight="1" x14ac:dyDescent="0.25">
      <c r="A447" s="63" t="s">
        <v>694</v>
      </c>
      <c r="B447" s="63" t="s">
        <v>695</v>
      </c>
      <c r="C447" s="36">
        <v>4301020385</v>
      </c>
      <c r="D447" s="625">
        <v>4680115880054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632"/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3"/>
      <c r="P448" s="629" t="s">
        <v>40</v>
      </c>
      <c r="Q448" s="630"/>
      <c r="R448" s="630"/>
      <c r="S448" s="630"/>
      <c r="T448" s="630"/>
      <c r="U448" s="630"/>
      <c r="V448" s="631"/>
      <c r="W448" s="42" t="s">
        <v>39</v>
      </c>
      <c r="X448" s="43">
        <f>IFERROR(X445/H445,"0")+IFERROR(X446/H446,"0")+IFERROR(X447/H447,"0")</f>
        <v>206.43939393939394</v>
      </c>
      <c r="Y448" s="43">
        <f>IFERROR(Y445/H445,"0")+IFERROR(Y446/H446,"0")+IFERROR(Y447/H447,"0")</f>
        <v>207</v>
      </c>
      <c r="Z448" s="43">
        <f>IFERROR(IF(Z445="",0,Z445),"0")+IFERROR(IF(Z446="",0,Z446),"0")+IFERROR(IF(Z447="",0,Z447),"0")</f>
        <v>2.4757199999999999</v>
      </c>
      <c r="AA448" s="67"/>
      <c r="AB448" s="67"/>
      <c r="AC448" s="67"/>
    </row>
    <row r="449" spans="1:68" x14ac:dyDescent="0.2">
      <c r="A449" s="632"/>
      <c r="B449" s="632"/>
      <c r="C449" s="632"/>
      <c r="D449" s="632"/>
      <c r="E449" s="632"/>
      <c r="F449" s="632"/>
      <c r="G449" s="632"/>
      <c r="H449" s="632"/>
      <c r="I449" s="632"/>
      <c r="J449" s="632"/>
      <c r="K449" s="632"/>
      <c r="L449" s="632"/>
      <c r="M449" s="632"/>
      <c r="N449" s="632"/>
      <c r="O449" s="633"/>
      <c r="P449" s="629" t="s">
        <v>40</v>
      </c>
      <c r="Q449" s="630"/>
      <c r="R449" s="630"/>
      <c r="S449" s="630"/>
      <c r="T449" s="630"/>
      <c r="U449" s="630"/>
      <c r="V449" s="631"/>
      <c r="W449" s="42" t="s">
        <v>0</v>
      </c>
      <c r="X449" s="43">
        <f>IFERROR(SUM(X445:X447),"0")</f>
        <v>1090</v>
      </c>
      <c r="Y449" s="43">
        <f>IFERROR(SUM(Y445:Y447),"0")</f>
        <v>1092.96</v>
      </c>
      <c r="Z449" s="42"/>
      <c r="AA449" s="67"/>
      <c r="AB449" s="67"/>
      <c r="AC449" s="67"/>
    </row>
    <row r="450" spans="1:68" ht="14.25" hidden="1" customHeight="1" x14ac:dyDescent="0.25">
      <c r="A450" s="624" t="s">
        <v>76</v>
      </c>
      <c r="B450" s="624"/>
      <c r="C450" s="624"/>
      <c r="D450" s="624"/>
      <c r="E450" s="624"/>
      <c r="F450" s="624"/>
      <c r="G450" s="624"/>
      <c r="H450" s="624"/>
      <c r="I450" s="624"/>
      <c r="J450" s="624"/>
      <c r="K450" s="624"/>
      <c r="L450" s="624"/>
      <c r="M450" s="624"/>
      <c r="N450" s="624"/>
      <c r="O450" s="624"/>
      <c r="P450" s="624"/>
      <c r="Q450" s="624"/>
      <c r="R450" s="624"/>
      <c r="S450" s="624"/>
      <c r="T450" s="624"/>
      <c r="U450" s="624"/>
      <c r="V450" s="624"/>
      <c r="W450" s="624"/>
      <c r="X450" s="624"/>
      <c r="Y450" s="624"/>
      <c r="Z450" s="624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625">
        <v>4680115883116</v>
      </c>
      <c r="E451" s="62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250</v>
      </c>
      <c r="Y451" s="55">
        <f t="shared" ref="Y451:Y456" si="54">IFERROR(IF(X451="",0,CEILING((X451/$H451),1)*$H451),"")</f>
        <v>253.44</v>
      </c>
      <c r="Z451" s="41">
        <f>IFERROR(IF(Y451=0,"",ROUNDUP(Y451/H451,0)*0.01196),"")</f>
        <v>0.57408000000000003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267.04545454545456</v>
      </c>
      <c r="BN451" s="78">
        <f t="shared" ref="BN451:BN456" si="56">IFERROR(Y451*I451/H451,"0")</f>
        <v>270.71999999999997</v>
      </c>
      <c r="BO451" s="78">
        <f t="shared" ref="BO451:BO456" si="57">IFERROR(1/J451*(X451/H451),"0")</f>
        <v>0.45527389277389274</v>
      </c>
      <c r="BP451" s="78">
        <f t="shared" ref="BP451:BP456" si="58">IFERROR(1/J451*(Y451/H451),"0")</f>
        <v>0.46153846153846156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625">
        <v>4680115883093</v>
      </c>
      <c r="E452" s="625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300</v>
      </c>
      <c r="Y452" s="55">
        <f t="shared" si="54"/>
        <v>300.96000000000004</v>
      </c>
      <c r="Z452" s="41">
        <f>IFERROR(IF(Y452=0,"",ROUNDUP(Y452/H452,0)*0.01196),"")</f>
        <v>0.68171999999999999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320.45454545454544</v>
      </c>
      <c r="BN452" s="78">
        <f t="shared" si="56"/>
        <v>321.48</v>
      </c>
      <c r="BO452" s="78">
        <f t="shared" si="57"/>
        <v>0.54632867132867136</v>
      </c>
      <c r="BP452" s="78">
        <f t="shared" si="58"/>
        <v>0.54807692307692313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625">
        <v>4680115883109</v>
      </c>
      <c r="E453" s="625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500</v>
      </c>
      <c r="Y453" s="55">
        <f t="shared" si="54"/>
        <v>501.6</v>
      </c>
      <c r="Z453" s="41">
        <f>IFERROR(IF(Y453=0,"",ROUNDUP(Y453/H453,0)*0.01196),"")</f>
        <v>1.1362000000000001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534.09090909090912</v>
      </c>
      <c r="BN453" s="78">
        <f t="shared" si="56"/>
        <v>535.79999999999995</v>
      </c>
      <c r="BO453" s="78">
        <f t="shared" si="57"/>
        <v>0.91054778554778548</v>
      </c>
      <c r="BP453" s="78">
        <f t="shared" si="58"/>
        <v>0.91346153846153855</v>
      </c>
    </row>
    <row r="454" spans="1:68" ht="27" hidden="1" customHeight="1" x14ac:dyDescent="0.25">
      <c r="A454" s="63" t="s">
        <v>705</v>
      </c>
      <c r="B454" s="63" t="s">
        <v>706</v>
      </c>
      <c r="C454" s="36">
        <v>4301031419</v>
      </c>
      <c r="D454" s="625">
        <v>4680115882072</v>
      </c>
      <c r="E454" s="625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hidden="1" customHeight="1" x14ac:dyDescent="0.25">
      <c r="A455" s="63" t="s">
        <v>707</v>
      </c>
      <c r="B455" s="63" t="s">
        <v>708</v>
      </c>
      <c r="C455" s="36">
        <v>4301031418</v>
      </c>
      <c r="D455" s="625">
        <v>4680115882102</v>
      </c>
      <c r="E455" s="625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hidden="1" customHeight="1" x14ac:dyDescent="0.25">
      <c r="A456" s="63" t="s">
        <v>709</v>
      </c>
      <c r="B456" s="63" t="s">
        <v>710</v>
      </c>
      <c r="C456" s="36">
        <v>4301031417</v>
      </c>
      <c r="D456" s="625">
        <v>4680115882096</v>
      </c>
      <c r="E456" s="625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39</v>
      </c>
      <c r="X457" s="43">
        <f>IFERROR(X451/H451,"0")+IFERROR(X452/H452,"0")+IFERROR(X453/H453,"0")+IFERROR(X454/H454,"0")+IFERROR(X455/H455,"0")+IFERROR(X456/H456,"0")</f>
        <v>198.86363636363635</v>
      </c>
      <c r="Y457" s="43">
        <f>IFERROR(Y451/H451,"0")+IFERROR(Y452/H452,"0")+IFERROR(Y453/H453,"0")+IFERROR(Y454/H454,"0")+IFERROR(Y455/H455,"0")+IFERROR(Y456/H456,"0")</f>
        <v>200</v>
      </c>
      <c r="Z457" s="43">
        <f>IFERROR(IF(Z451="",0,Z451),"0")+IFERROR(IF(Z452="",0,Z452),"0")+IFERROR(IF(Z453="",0,Z453),"0")+IFERROR(IF(Z454="",0,Z454),"0")+IFERROR(IF(Z455="",0,Z455),"0")+IFERROR(IF(Z456="",0,Z456),"0")</f>
        <v>2.3920000000000003</v>
      </c>
      <c r="AA457" s="67"/>
      <c r="AB457" s="67"/>
      <c r="AC457" s="67"/>
    </row>
    <row r="458" spans="1:68" x14ac:dyDescent="0.2">
      <c r="A458" s="632"/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3"/>
      <c r="P458" s="629" t="s">
        <v>40</v>
      </c>
      <c r="Q458" s="630"/>
      <c r="R458" s="630"/>
      <c r="S458" s="630"/>
      <c r="T458" s="630"/>
      <c r="U458" s="630"/>
      <c r="V458" s="631"/>
      <c r="W458" s="42" t="s">
        <v>0</v>
      </c>
      <c r="X458" s="43">
        <f>IFERROR(SUM(X451:X456),"0")</f>
        <v>1050</v>
      </c>
      <c r="Y458" s="43">
        <f>IFERROR(SUM(Y451:Y456),"0")</f>
        <v>1056</v>
      </c>
      <c r="Z458" s="42"/>
      <c r="AA458" s="67"/>
      <c r="AB458" s="67"/>
      <c r="AC458" s="67"/>
    </row>
    <row r="459" spans="1:68" ht="14.25" hidden="1" customHeight="1" x14ac:dyDescent="0.25">
      <c r="A459" s="624" t="s">
        <v>82</v>
      </c>
      <c r="B459" s="624"/>
      <c r="C459" s="624"/>
      <c r="D459" s="624"/>
      <c r="E459" s="624"/>
      <c r="F459" s="624"/>
      <c r="G459" s="624"/>
      <c r="H459" s="624"/>
      <c r="I459" s="624"/>
      <c r="J459" s="624"/>
      <c r="K459" s="624"/>
      <c r="L459" s="624"/>
      <c r="M459" s="624"/>
      <c r="N459" s="624"/>
      <c r="O459" s="624"/>
      <c r="P459" s="624"/>
      <c r="Q459" s="624"/>
      <c r="R459" s="624"/>
      <c r="S459" s="624"/>
      <c r="T459" s="624"/>
      <c r="U459" s="624"/>
      <c r="V459" s="624"/>
      <c r="W459" s="624"/>
      <c r="X459" s="624"/>
      <c r="Y459" s="624"/>
      <c r="Z459" s="624"/>
      <c r="AA459" s="66"/>
      <c r="AB459" s="66"/>
      <c r="AC459" s="80"/>
    </row>
    <row r="460" spans="1:68" ht="16.5" hidden="1" customHeight="1" x14ac:dyDescent="0.25">
      <c r="A460" s="63" t="s">
        <v>711</v>
      </c>
      <c r="B460" s="63" t="s">
        <v>712</v>
      </c>
      <c r="C460" s="36">
        <v>4301051232</v>
      </c>
      <c r="D460" s="625">
        <v>4607091383409</v>
      </c>
      <c r="E460" s="625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627"/>
      <c r="R460" s="627"/>
      <c r="S460" s="627"/>
      <c r="T460" s="62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hidden="1" customHeight="1" x14ac:dyDescent="0.25">
      <c r="A461" s="63" t="s">
        <v>714</v>
      </c>
      <c r="B461" s="63" t="s">
        <v>715</v>
      </c>
      <c r="C461" s="36">
        <v>4301051233</v>
      </c>
      <c r="D461" s="625">
        <v>4607091383416</v>
      </c>
      <c r="E461" s="625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hidden="1" customHeight="1" x14ac:dyDescent="0.25">
      <c r="A462" s="63" t="s">
        <v>717</v>
      </c>
      <c r="B462" s="63" t="s">
        <v>718</v>
      </c>
      <c r="C462" s="36">
        <v>4301051064</v>
      </c>
      <c r="D462" s="625">
        <v>4680115883536</v>
      </c>
      <c r="E462" s="625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idden="1" x14ac:dyDescent="0.2">
      <c r="A463" s="632"/>
      <c r="B463" s="632"/>
      <c r="C463" s="632"/>
      <c r="D463" s="632"/>
      <c r="E463" s="632"/>
      <c r="F463" s="632"/>
      <c r="G463" s="632"/>
      <c r="H463" s="632"/>
      <c r="I463" s="632"/>
      <c r="J463" s="632"/>
      <c r="K463" s="632"/>
      <c r="L463" s="632"/>
      <c r="M463" s="632"/>
      <c r="N463" s="632"/>
      <c r="O463" s="633"/>
      <c r="P463" s="629" t="s">
        <v>40</v>
      </c>
      <c r="Q463" s="630"/>
      <c r="R463" s="630"/>
      <c r="S463" s="630"/>
      <c r="T463" s="630"/>
      <c r="U463" s="630"/>
      <c r="V463" s="631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632"/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3"/>
      <c r="P464" s="629" t="s">
        <v>40</v>
      </c>
      <c r="Q464" s="630"/>
      <c r="R464" s="630"/>
      <c r="S464" s="630"/>
      <c r="T464" s="630"/>
      <c r="U464" s="630"/>
      <c r="V464" s="631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hidden="1" customHeight="1" x14ac:dyDescent="0.2">
      <c r="A465" s="622" t="s">
        <v>720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54"/>
      <c r="AB465" s="54"/>
      <c r="AC465" s="54"/>
    </row>
    <row r="466" spans="1:68" ht="16.5" hidden="1" customHeight="1" x14ac:dyDescent="0.25">
      <c r="A466" s="623" t="s">
        <v>720</v>
      </c>
      <c r="B466" s="623"/>
      <c r="C466" s="623"/>
      <c r="D466" s="623"/>
      <c r="E466" s="623"/>
      <c r="F466" s="623"/>
      <c r="G466" s="623"/>
      <c r="H466" s="623"/>
      <c r="I466" s="623"/>
      <c r="J466" s="623"/>
      <c r="K466" s="623"/>
      <c r="L466" s="623"/>
      <c r="M466" s="623"/>
      <c r="N466" s="623"/>
      <c r="O466" s="623"/>
      <c r="P466" s="623"/>
      <c r="Q466" s="623"/>
      <c r="R466" s="623"/>
      <c r="S466" s="623"/>
      <c r="T466" s="623"/>
      <c r="U466" s="623"/>
      <c r="V466" s="623"/>
      <c r="W466" s="623"/>
      <c r="X466" s="623"/>
      <c r="Y466" s="623"/>
      <c r="Z466" s="623"/>
      <c r="AA466" s="65"/>
      <c r="AB466" s="65"/>
      <c r="AC466" s="79"/>
    </row>
    <row r="467" spans="1:68" ht="14.25" hidden="1" customHeight="1" x14ac:dyDescent="0.25">
      <c r="A467" s="624" t="s">
        <v>108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hidden="1" customHeight="1" x14ac:dyDescent="0.25">
      <c r="A468" s="63" t="s">
        <v>721</v>
      </c>
      <c r="B468" s="63" t="s">
        <v>722</v>
      </c>
      <c r="C468" s="36">
        <v>4301011763</v>
      </c>
      <c r="D468" s="625">
        <v>4640242181011</v>
      </c>
      <c r="E468" s="625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724</v>
      </c>
      <c r="B469" s="63" t="s">
        <v>725</v>
      </c>
      <c r="C469" s="36">
        <v>4301011585</v>
      </c>
      <c r="D469" s="625">
        <v>4640242180441</v>
      </c>
      <c r="E469" s="625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hidden="1" customHeight="1" x14ac:dyDescent="0.25">
      <c r="A470" s="63" t="s">
        <v>727</v>
      </c>
      <c r="B470" s="63" t="s">
        <v>728</v>
      </c>
      <c r="C470" s="36">
        <v>4301011584</v>
      </c>
      <c r="D470" s="625">
        <v>4640242180564</v>
      </c>
      <c r="E470" s="625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730</v>
      </c>
      <c r="B471" s="63" t="s">
        <v>731</v>
      </c>
      <c r="C471" s="36">
        <v>4301011764</v>
      </c>
      <c r="D471" s="625">
        <v>4640242181189</v>
      </c>
      <c r="E471" s="625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idden="1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 hidden="1" x14ac:dyDescent="0.2">
      <c r="A473" s="632"/>
      <c r="B473" s="632"/>
      <c r="C473" s="632"/>
      <c r="D473" s="632"/>
      <c r="E473" s="632"/>
      <c r="F473" s="632"/>
      <c r="G473" s="632"/>
      <c r="H473" s="632"/>
      <c r="I473" s="632"/>
      <c r="J473" s="632"/>
      <c r="K473" s="632"/>
      <c r="L473" s="632"/>
      <c r="M473" s="632"/>
      <c r="N473" s="632"/>
      <c r="O473" s="633"/>
      <c r="P473" s="629" t="s">
        <v>40</v>
      </c>
      <c r="Q473" s="630"/>
      <c r="R473" s="630"/>
      <c r="S473" s="630"/>
      <c r="T473" s="630"/>
      <c r="U473" s="630"/>
      <c r="V473" s="631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hidden="1" customHeight="1" x14ac:dyDescent="0.25">
      <c r="A474" s="624" t="s">
        <v>140</v>
      </c>
      <c r="B474" s="624"/>
      <c r="C474" s="624"/>
      <c r="D474" s="624"/>
      <c r="E474" s="624"/>
      <c r="F474" s="624"/>
      <c r="G474" s="624"/>
      <c r="H474" s="624"/>
      <c r="I474" s="624"/>
      <c r="J474" s="624"/>
      <c r="K474" s="624"/>
      <c r="L474" s="624"/>
      <c r="M474" s="624"/>
      <c r="N474" s="624"/>
      <c r="O474" s="624"/>
      <c r="P474" s="624"/>
      <c r="Q474" s="624"/>
      <c r="R474" s="624"/>
      <c r="S474" s="624"/>
      <c r="T474" s="624"/>
      <c r="U474" s="624"/>
      <c r="V474" s="624"/>
      <c r="W474" s="624"/>
      <c r="X474" s="624"/>
      <c r="Y474" s="624"/>
      <c r="Z474" s="624"/>
      <c r="AA474" s="66"/>
      <c r="AB474" s="66"/>
      <c r="AC474" s="80"/>
    </row>
    <row r="475" spans="1:68" ht="27" hidden="1" customHeight="1" x14ac:dyDescent="0.25">
      <c r="A475" s="63" t="s">
        <v>732</v>
      </c>
      <c r="B475" s="63" t="s">
        <v>733</v>
      </c>
      <c r="C475" s="36">
        <v>4301020400</v>
      </c>
      <c r="D475" s="625">
        <v>4640242180519</v>
      </c>
      <c r="E475" s="625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735</v>
      </c>
      <c r="B476" s="63" t="s">
        <v>736</v>
      </c>
      <c r="C476" s="36">
        <v>4301020260</v>
      </c>
      <c r="D476" s="625">
        <v>4640242180526</v>
      </c>
      <c r="E476" s="625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859" t="s">
        <v>737</v>
      </c>
      <c r="Q476" s="627"/>
      <c r="R476" s="627"/>
      <c r="S476" s="627"/>
      <c r="T476" s="62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739</v>
      </c>
      <c r="B477" s="63" t="s">
        <v>740</v>
      </c>
      <c r="C477" s="36">
        <v>4301020295</v>
      </c>
      <c r="D477" s="625">
        <v>4640242181363</v>
      </c>
      <c r="E477" s="625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32"/>
      <c r="B478" s="632"/>
      <c r="C478" s="632"/>
      <c r="D478" s="632"/>
      <c r="E478" s="632"/>
      <c r="F478" s="632"/>
      <c r="G478" s="632"/>
      <c r="H478" s="632"/>
      <c r="I478" s="632"/>
      <c r="J478" s="632"/>
      <c r="K478" s="632"/>
      <c r="L478" s="632"/>
      <c r="M478" s="632"/>
      <c r="N478" s="632"/>
      <c r="O478" s="633"/>
      <c r="P478" s="629" t="s">
        <v>40</v>
      </c>
      <c r="Q478" s="630"/>
      <c r="R478" s="630"/>
      <c r="S478" s="630"/>
      <c r="T478" s="630"/>
      <c r="U478" s="630"/>
      <c r="V478" s="631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624" t="s">
        <v>76</v>
      </c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/>
      <c r="Q480" s="624"/>
      <c r="R480" s="624"/>
      <c r="S480" s="624"/>
      <c r="T480" s="624"/>
      <c r="U480" s="624"/>
      <c r="V480" s="624"/>
      <c r="W480" s="624"/>
      <c r="X480" s="624"/>
      <c r="Y480" s="624"/>
      <c r="Z480" s="624"/>
      <c r="AA480" s="66"/>
      <c r="AB480" s="66"/>
      <c r="AC480" s="80"/>
    </row>
    <row r="481" spans="1:68" ht="27" hidden="1" customHeight="1" x14ac:dyDescent="0.25">
      <c r="A481" s="63" t="s">
        <v>742</v>
      </c>
      <c r="B481" s="63" t="s">
        <v>743</v>
      </c>
      <c r="C481" s="36">
        <v>4301031280</v>
      </c>
      <c r="D481" s="625">
        <v>4640242180816</v>
      </c>
      <c r="E481" s="625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627"/>
      <c r="R481" s="627"/>
      <c r="S481" s="627"/>
      <c r="T481" s="62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625">
        <v>4640242180595</v>
      </c>
      <c r="E482" s="625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640</v>
      </c>
      <c r="Y482" s="55">
        <f>IFERROR(IF(X482="",0,CEILING((X482/$H482),1)*$H482),"")</f>
        <v>642.6</v>
      </c>
      <c r="Z482" s="41">
        <f>IFERROR(IF(Y482=0,"",ROUNDUP(Y482/H482,0)*0.00902),"")</f>
        <v>1.3800600000000001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681.142857142857</v>
      </c>
      <c r="BN482" s="78">
        <f>IFERROR(Y482*I482/H482,"0")</f>
        <v>683.91</v>
      </c>
      <c r="BO482" s="78">
        <f>IFERROR(1/J482*(X482/H482),"0")</f>
        <v>1.1544011544011543</v>
      </c>
      <c r="BP482" s="78">
        <f>IFERROR(1/J482*(Y482/H482),"0")</f>
        <v>1.1590909090909092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IFERROR(X481/H481,"0")+IFERROR(X482/H482,"0")</f>
        <v>152.38095238095238</v>
      </c>
      <c r="Y483" s="43">
        <f>IFERROR(Y481/H481,"0")+IFERROR(Y482/H482,"0")</f>
        <v>153</v>
      </c>
      <c r="Z483" s="43">
        <f>IFERROR(IF(Z481="",0,Z481),"0")+IFERROR(IF(Z482="",0,Z482),"0")</f>
        <v>1.3800600000000001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IFERROR(SUM(X481:X482),"0")</f>
        <v>640</v>
      </c>
      <c r="Y484" s="43">
        <f>IFERROR(SUM(Y481:Y482),"0")</f>
        <v>642.6</v>
      </c>
      <c r="Z484" s="42"/>
      <c r="AA484" s="67"/>
      <c r="AB484" s="67"/>
      <c r="AC484" s="67"/>
    </row>
    <row r="485" spans="1:68" ht="14.25" hidden="1" customHeight="1" x14ac:dyDescent="0.25">
      <c r="A485" s="624" t="s">
        <v>82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hidden="1" customHeight="1" x14ac:dyDescent="0.25">
      <c r="A486" s="63" t="s">
        <v>748</v>
      </c>
      <c r="B486" s="63" t="s">
        <v>749</v>
      </c>
      <c r="C486" s="36">
        <v>4301052046</v>
      </c>
      <c r="D486" s="625">
        <v>4640242180533</v>
      </c>
      <c r="E486" s="625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idden="1" x14ac:dyDescent="0.2">
      <c r="A487" s="632"/>
      <c r="B487" s="632"/>
      <c r="C487" s="632"/>
      <c r="D487" s="632"/>
      <c r="E487" s="632"/>
      <c r="F487" s="632"/>
      <c r="G487" s="632"/>
      <c r="H487" s="632"/>
      <c r="I487" s="632"/>
      <c r="J487" s="632"/>
      <c r="K487" s="632"/>
      <c r="L487" s="632"/>
      <c r="M487" s="632"/>
      <c r="N487" s="632"/>
      <c r="O487" s="633"/>
      <c r="P487" s="629" t="s">
        <v>40</v>
      </c>
      <c r="Q487" s="630"/>
      <c r="R487" s="630"/>
      <c r="S487" s="630"/>
      <c r="T487" s="630"/>
      <c r="U487" s="630"/>
      <c r="V487" s="631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hidden="1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hidden="1" customHeight="1" x14ac:dyDescent="0.25">
      <c r="A489" s="624" t="s">
        <v>170</v>
      </c>
      <c r="B489" s="624"/>
      <c r="C489" s="624"/>
      <c r="D489" s="624"/>
      <c r="E489" s="624"/>
      <c r="F489" s="624"/>
      <c r="G489" s="624"/>
      <c r="H489" s="624"/>
      <c r="I489" s="624"/>
      <c r="J489" s="624"/>
      <c r="K489" s="624"/>
      <c r="L489" s="624"/>
      <c r="M489" s="624"/>
      <c r="N489" s="624"/>
      <c r="O489" s="624"/>
      <c r="P489" s="624"/>
      <c r="Q489" s="624"/>
      <c r="R489" s="624"/>
      <c r="S489" s="624"/>
      <c r="T489" s="624"/>
      <c r="U489" s="624"/>
      <c r="V489" s="624"/>
      <c r="W489" s="624"/>
      <c r="X489" s="624"/>
      <c r="Y489" s="624"/>
      <c r="Z489" s="624"/>
      <c r="AA489" s="66"/>
      <c r="AB489" s="66"/>
      <c r="AC489" s="80"/>
    </row>
    <row r="490" spans="1:68" ht="27" hidden="1" customHeight="1" x14ac:dyDescent="0.25">
      <c r="A490" s="63" t="s">
        <v>751</v>
      </c>
      <c r="B490" s="63" t="s">
        <v>752</v>
      </c>
      <c r="C490" s="36">
        <v>4301060491</v>
      </c>
      <c r="D490" s="625">
        <v>4640242180120</v>
      </c>
      <c r="E490" s="625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627"/>
      <c r="R490" s="627"/>
      <c r="S490" s="627"/>
      <c r="T490" s="62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754</v>
      </c>
      <c r="B491" s="63" t="s">
        <v>755</v>
      </c>
      <c r="C491" s="36">
        <v>4301060493</v>
      </c>
      <c r="D491" s="625">
        <v>4640242180137</v>
      </c>
      <c r="E491" s="625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627"/>
      <c r="R491" s="627"/>
      <c r="S491" s="627"/>
      <c r="T491" s="62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idden="1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633"/>
      <c r="P492" s="629" t="s">
        <v>40</v>
      </c>
      <c r="Q492" s="630"/>
      <c r="R492" s="630"/>
      <c r="S492" s="630"/>
      <c r="T492" s="630"/>
      <c r="U492" s="630"/>
      <c r="V492" s="631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hidden="1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hidden="1" customHeight="1" x14ac:dyDescent="0.25">
      <c r="A494" s="623" t="s">
        <v>757</v>
      </c>
      <c r="B494" s="623"/>
      <c r="C494" s="623"/>
      <c r="D494" s="623"/>
      <c r="E494" s="623"/>
      <c r="F494" s="623"/>
      <c r="G494" s="623"/>
      <c r="H494" s="623"/>
      <c r="I494" s="623"/>
      <c r="J494" s="623"/>
      <c r="K494" s="623"/>
      <c r="L494" s="623"/>
      <c r="M494" s="623"/>
      <c r="N494" s="623"/>
      <c r="O494" s="623"/>
      <c r="P494" s="623"/>
      <c r="Q494" s="623"/>
      <c r="R494" s="623"/>
      <c r="S494" s="623"/>
      <c r="T494" s="623"/>
      <c r="U494" s="623"/>
      <c r="V494" s="623"/>
      <c r="W494" s="623"/>
      <c r="X494" s="623"/>
      <c r="Y494" s="623"/>
      <c r="Z494" s="623"/>
      <c r="AA494" s="65"/>
      <c r="AB494" s="65"/>
      <c r="AC494" s="79"/>
    </row>
    <row r="495" spans="1:68" ht="14.25" hidden="1" customHeight="1" x14ac:dyDescent="0.25">
      <c r="A495" s="624" t="s">
        <v>140</v>
      </c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4"/>
      <c r="P495" s="624"/>
      <c r="Q495" s="624"/>
      <c r="R495" s="624"/>
      <c r="S495" s="624"/>
      <c r="T495" s="624"/>
      <c r="U495" s="624"/>
      <c r="V495" s="624"/>
      <c r="W495" s="624"/>
      <c r="X495" s="624"/>
      <c r="Y495" s="624"/>
      <c r="Z495" s="624"/>
      <c r="AA495" s="66"/>
      <c r="AB495" s="66"/>
      <c r="AC495" s="80"/>
    </row>
    <row r="496" spans="1:68" ht="27" hidden="1" customHeight="1" x14ac:dyDescent="0.25">
      <c r="A496" s="63" t="s">
        <v>758</v>
      </c>
      <c r="B496" s="63" t="s">
        <v>759</v>
      </c>
      <c r="C496" s="36">
        <v>4301020314</v>
      </c>
      <c r="D496" s="625">
        <v>4640242180090</v>
      </c>
      <c r="E496" s="625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866" t="s">
        <v>760</v>
      </c>
      <c r="Q496" s="627"/>
      <c r="R496" s="627"/>
      <c r="S496" s="627"/>
      <c r="T496" s="62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hidden="1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633"/>
      <c r="P497" s="629" t="s">
        <v>40</v>
      </c>
      <c r="Q497" s="630"/>
      <c r="R497" s="630"/>
      <c r="S497" s="630"/>
      <c r="T497" s="630"/>
      <c r="U497" s="630"/>
      <c r="V497" s="63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hidden="1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633"/>
      <c r="P498" s="629" t="s">
        <v>40</v>
      </c>
      <c r="Q498" s="630"/>
      <c r="R498" s="630"/>
      <c r="S498" s="630"/>
      <c r="T498" s="630"/>
      <c r="U498" s="630"/>
      <c r="V498" s="63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33</v>
      </c>
      <c r="Q499" s="868"/>
      <c r="R499" s="868"/>
      <c r="S499" s="868"/>
      <c r="T499" s="868"/>
      <c r="U499" s="868"/>
      <c r="V499" s="869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17874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17963.82</v>
      </c>
      <c r="Z499" s="42"/>
      <c r="AA499" s="67"/>
      <c r="AB499" s="67"/>
      <c r="AC499" s="67"/>
    </row>
    <row r="500" spans="1:32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34</v>
      </c>
      <c r="Q500" s="868"/>
      <c r="R500" s="868"/>
      <c r="S500" s="868"/>
      <c r="T500" s="868"/>
      <c r="U500" s="868"/>
      <c r="V500" s="869"/>
      <c r="W500" s="42" t="s">
        <v>0</v>
      </c>
      <c r="X500" s="43">
        <f>IFERROR(SUM(BM22:BM496),"0")</f>
        <v>18907.725418840422</v>
      </c>
      <c r="Y500" s="43">
        <f>IFERROR(SUM(BN22:BN496),"0")</f>
        <v>19002.513000000003</v>
      </c>
      <c r="Z500" s="42"/>
      <c r="AA500" s="67"/>
      <c r="AB500" s="67"/>
      <c r="AC500" s="67"/>
    </row>
    <row r="501" spans="1:32" x14ac:dyDescent="0.2">
      <c r="A501" s="632"/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870"/>
      <c r="P501" s="867" t="s">
        <v>35</v>
      </c>
      <c r="Q501" s="868"/>
      <c r="R501" s="868"/>
      <c r="S501" s="868"/>
      <c r="T501" s="868"/>
      <c r="U501" s="868"/>
      <c r="V501" s="869"/>
      <c r="W501" s="42" t="s">
        <v>20</v>
      </c>
      <c r="X501" s="44">
        <f>ROUNDUP(SUM(BO22:BO496),0)</f>
        <v>32</v>
      </c>
      <c r="Y501" s="44">
        <f>ROUNDUP(SUM(BP22:BP496),0)</f>
        <v>32</v>
      </c>
      <c r="Z501" s="42"/>
      <c r="AA501" s="67"/>
      <c r="AB501" s="67"/>
      <c r="AC501" s="67"/>
    </row>
    <row r="502" spans="1:32" x14ac:dyDescent="0.2">
      <c r="A502" s="632"/>
      <c r="B502" s="632"/>
      <c r="C502" s="632"/>
      <c r="D502" s="632"/>
      <c r="E502" s="632"/>
      <c r="F502" s="632"/>
      <c r="G502" s="632"/>
      <c r="H502" s="632"/>
      <c r="I502" s="632"/>
      <c r="J502" s="632"/>
      <c r="K502" s="632"/>
      <c r="L502" s="632"/>
      <c r="M502" s="632"/>
      <c r="N502" s="632"/>
      <c r="O502" s="870"/>
      <c r="P502" s="867" t="s">
        <v>36</v>
      </c>
      <c r="Q502" s="868"/>
      <c r="R502" s="868"/>
      <c r="S502" s="868"/>
      <c r="T502" s="868"/>
      <c r="U502" s="868"/>
      <c r="V502" s="869"/>
      <c r="W502" s="42" t="s">
        <v>0</v>
      </c>
      <c r="X502" s="43">
        <f>GrossWeightTotal+PalletQtyTotal*25</f>
        <v>19707.725418840422</v>
      </c>
      <c r="Y502" s="43">
        <f>GrossWeightTotalR+PalletQtyTotalR*25</f>
        <v>19802.513000000003</v>
      </c>
      <c r="Z502" s="42"/>
      <c r="AA502" s="67"/>
      <c r="AB502" s="67"/>
      <c r="AC502" s="67"/>
    </row>
    <row r="503" spans="1:32" x14ac:dyDescent="0.2">
      <c r="A503" s="632"/>
      <c r="B503" s="632"/>
      <c r="C503" s="632"/>
      <c r="D503" s="632"/>
      <c r="E503" s="632"/>
      <c r="F503" s="632"/>
      <c r="G503" s="632"/>
      <c r="H503" s="632"/>
      <c r="I503" s="632"/>
      <c r="J503" s="632"/>
      <c r="K503" s="632"/>
      <c r="L503" s="632"/>
      <c r="M503" s="632"/>
      <c r="N503" s="632"/>
      <c r="O503" s="870"/>
      <c r="P503" s="867" t="s">
        <v>37</v>
      </c>
      <c r="Q503" s="868"/>
      <c r="R503" s="868"/>
      <c r="S503" s="868"/>
      <c r="T503" s="868"/>
      <c r="U503" s="868"/>
      <c r="V503" s="869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2560.8418001751334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2574</v>
      </c>
      <c r="Z503" s="42"/>
      <c r="AA503" s="67"/>
      <c r="AB503" s="67"/>
      <c r="AC503" s="67"/>
    </row>
    <row r="504" spans="1:32" ht="14.25" hidden="1" x14ac:dyDescent="0.2">
      <c r="A504" s="632"/>
      <c r="B504" s="632"/>
      <c r="C504" s="632"/>
      <c r="D504" s="632"/>
      <c r="E504" s="632"/>
      <c r="F504" s="632"/>
      <c r="G504" s="632"/>
      <c r="H504" s="632"/>
      <c r="I504" s="632"/>
      <c r="J504" s="632"/>
      <c r="K504" s="632"/>
      <c r="L504" s="632"/>
      <c r="M504" s="632"/>
      <c r="N504" s="632"/>
      <c r="O504" s="870"/>
      <c r="P504" s="867" t="s">
        <v>38</v>
      </c>
      <c r="Q504" s="868"/>
      <c r="R504" s="868"/>
      <c r="S504" s="868"/>
      <c r="T504" s="868"/>
      <c r="U504" s="868"/>
      <c r="V504" s="869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38.298940000000009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873" t="s">
        <v>106</v>
      </c>
      <c r="D506" s="873" t="s">
        <v>106</v>
      </c>
      <c r="E506" s="873" t="s">
        <v>106</v>
      </c>
      <c r="F506" s="873" t="s">
        <v>106</v>
      </c>
      <c r="G506" s="873" t="s">
        <v>106</v>
      </c>
      <c r="H506" s="873" t="s">
        <v>106</v>
      </c>
      <c r="I506" s="873" t="s">
        <v>255</v>
      </c>
      <c r="J506" s="873" t="s">
        <v>255</v>
      </c>
      <c r="K506" s="873" t="s">
        <v>255</v>
      </c>
      <c r="L506" s="873" t="s">
        <v>255</v>
      </c>
      <c r="M506" s="873" t="s">
        <v>255</v>
      </c>
      <c r="N506" s="874"/>
      <c r="O506" s="873" t="s">
        <v>255</v>
      </c>
      <c r="P506" s="873" t="s">
        <v>255</v>
      </c>
      <c r="Q506" s="873" t="s">
        <v>255</v>
      </c>
      <c r="R506" s="873" t="s">
        <v>255</v>
      </c>
      <c r="S506" s="873" t="s">
        <v>255</v>
      </c>
      <c r="T506" s="873" t="s">
        <v>544</v>
      </c>
      <c r="U506" s="873" t="s">
        <v>544</v>
      </c>
      <c r="V506" s="873" t="s">
        <v>600</v>
      </c>
      <c r="W506" s="873" t="s">
        <v>600</v>
      </c>
      <c r="X506" s="873" t="s">
        <v>600</v>
      </c>
      <c r="Y506" s="873" t="s">
        <v>600</v>
      </c>
      <c r="Z506" s="85" t="s">
        <v>656</v>
      </c>
      <c r="AA506" s="873" t="s">
        <v>720</v>
      </c>
      <c r="AB506" s="873" t="s">
        <v>720</v>
      </c>
      <c r="AC506" s="60"/>
      <c r="AF506" s="1"/>
    </row>
    <row r="507" spans="1:32" ht="14.25" customHeight="1" thickTop="1" x14ac:dyDescent="0.2">
      <c r="A507" s="871" t="s">
        <v>10</v>
      </c>
      <c r="B507" s="873" t="s">
        <v>75</v>
      </c>
      <c r="C507" s="873" t="s">
        <v>107</v>
      </c>
      <c r="D507" s="873" t="s">
        <v>122</v>
      </c>
      <c r="E507" s="873" t="s">
        <v>177</v>
      </c>
      <c r="F507" s="873" t="s">
        <v>197</v>
      </c>
      <c r="G507" s="873" t="s">
        <v>227</v>
      </c>
      <c r="H507" s="873" t="s">
        <v>106</v>
      </c>
      <c r="I507" s="873" t="s">
        <v>256</v>
      </c>
      <c r="J507" s="873" t="s">
        <v>296</v>
      </c>
      <c r="K507" s="873" t="s">
        <v>356</v>
      </c>
      <c r="L507" s="873" t="s">
        <v>400</v>
      </c>
      <c r="M507" s="873" t="s">
        <v>416</v>
      </c>
      <c r="N507" s="1"/>
      <c r="O507" s="873" t="s">
        <v>430</v>
      </c>
      <c r="P507" s="873" t="s">
        <v>440</v>
      </c>
      <c r="Q507" s="873" t="s">
        <v>447</v>
      </c>
      <c r="R507" s="873" t="s">
        <v>452</v>
      </c>
      <c r="S507" s="873" t="s">
        <v>534</v>
      </c>
      <c r="T507" s="873" t="s">
        <v>545</v>
      </c>
      <c r="U507" s="873" t="s">
        <v>580</v>
      </c>
      <c r="V507" s="873" t="s">
        <v>601</v>
      </c>
      <c r="W507" s="873" t="s">
        <v>633</v>
      </c>
      <c r="X507" s="873" t="s">
        <v>648</v>
      </c>
      <c r="Y507" s="873" t="s">
        <v>652</v>
      </c>
      <c r="Z507" s="873" t="s">
        <v>656</v>
      </c>
      <c r="AA507" s="873" t="s">
        <v>720</v>
      </c>
      <c r="AB507" s="873" t="s">
        <v>757</v>
      </c>
      <c r="AC507" s="60"/>
      <c r="AF507" s="1"/>
    </row>
    <row r="508" spans="1:32" ht="13.5" thickBot="1" x14ac:dyDescent="0.25">
      <c r="A508" s="872"/>
      <c r="B508" s="873"/>
      <c r="C508" s="873"/>
      <c r="D508" s="873"/>
      <c r="E508" s="873"/>
      <c r="F508" s="873"/>
      <c r="G508" s="873"/>
      <c r="H508" s="873"/>
      <c r="I508" s="873"/>
      <c r="J508" s="873"/>
      <c r="K508" s="873"/>
      <c r="L508" s="873"/>
      <c r="M508" s="873"/>
      <c r="N508" s="1"/>
      <c r="O508" s="873"/>
      <c r="P508" s="873"/>
      <c r="Q508" s="873"/>
      <c r="R508" s="873"/>
      <c r="S508" s="873"/>
      <c r="T508" s="873"/>
      <c r="U508" s="873"/>
      <c r="V508" s="873"/>
      <c r="W508" s="873"/>
      <c r="X508" s="873"/>
      <c r="Y508" s="873"/>
      <c r="Z508" s="873"/>
      <c r="AA508" s="873"/>
      <c r="AB508" s="873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259.20000000000005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756</v>
      </c>
      <c r="E509" s="52">
        <f>IFERROR(Y86*1,"0")+IFERROR(Y87*1,"0")+IFERROR(Y88*1,"0")+IFERROR(Y92*1,"0")+IFERROR(Y93*1,"0")+IFERROR(Y94*1,"0")+IFERROR(Y95*1,"0")</f>
        <v>497.70000000000005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599.4</v>
      </c>
      <c r="G509" s="52">
        <f>IFERROR(Y125*1,"0")+IFERROR(Y126*1,"0")+IFERROR(Y130*1,"0")+IFERROR(Y131*1,"0")+IFERROR(Y135*1,"0")+IFERROR(Y136*1,"0")</f>
        <v>0</v>
      </c>
      <c r="H509" s="52">
        <f>IFERROR(Y141*1,"0")+IFERROR(Y142*1,"0")+IFERROR(Y146*1,"0")+IFERROR(Y147*1,"0")+IFERROR(Y148*1,"0")</f>
        <v>241.2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307.8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259.20000000000005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36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8728.8000000000011</v>
      </c>
      <c r="S509" s="52">
        <f>IFERROR(Y334*1,"0")+IFERROR(Y335*1,"0")+IFERROR(Y336*1,"0")</f>
        <v>309.59999999999997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1530</v>
      </c>
      <c r="U509" s="52">
        <f>IFERROR(Y367*1,"0")+IFERROR(Y368*1,"0")+IFERROR(Y369*1,"0")+IFERROR(Y373*1,"0")+IFERROR(Y377*1,"0")+IFERROR(Y378*1,"0")+IFERROR(Y382*1,"0")</f>
        <v>0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52">
        <f>IFERROR(Y407*1,"0")+IFERROR(Y411*1,"0")+IFERROR(Y412*1,"0")+IFERROR(Y413*1,"0")+IFERROR(Y414*1,"0")</f>
        <v>0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3796.32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642.6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90,00"/>
        <filter val="1 485,00"/>
        <filter val="1 640,00"/>
        <filter val="1 790,00"/>
        <filter val="10,00"/>
        <filter val="100,00"/>
        <filter val="115,00"/>
        <filter val="120,00"/>
        <filter val="142,86"/>
        <filter val="150,00"/>
        <filter val="152,38"/>
        <filter val="162,00"/>
        <filter val="17 874,00"/>
        <filter val="18 907,73"/>
        <filter val="19 707,73"/>
        <filter val="198,86"/>
        <filter val="2 390,00"/>
        <filter val="2 560,84"/>
        <filter val="200,00"/>
        <filter val="206,44"/>
        <filter val="221,30"/>
        <filter val="23,15"/>
        <filter val="235,00"/>
        <filter val="24,69"/>
        <filter val="25,00"/>
        <filter val="250,00"/>
        <filter val="29,29"/>
        <filter val="290,00"/>
        <filter val="300,00"/>
        <filter val="305,00"/>
        <filter val="310,61"/>
        <filter val="32"/>
        <filter val="35,00"/>
        <filter val="36,00"/>
        <filter val="38,52"/>
        <filter val="4,44"/>
        <filter val="40,00"/>
        <filter val="499,00"/>
        <filter val="5 020,00"/>
        <filter val="5 140,00"/>
        <filter val="500,00"/>
        <filter val="55,56"/>
        <filter val="550,00"/>
        <filter val="579,00"/>
        <filter val="594,00"/>
        <filter val="598,00"/>
        <filter val="60,00"/>
        <filter val="600,00"/>
        <filter val="640,00"/>
        <filter val="683,59"/>
        <filter val="70,00"/>
        <filter val="73,50"/>
        <filter val="73,83"/>
        <filter val="74,69"/>
        <filter val="756,00"/>
        <filter val="80,00"/>
        <filter val="90,00"/>
        <filter val="99,00"/>
      </filters>
    </filterColumn>
    <filterColumn colId="29" showButton="0"/>
    <filterColumn colId="30" showButton="0"/>
  </autoFilter>
  <dataConsolidate/>
  <mergeCells count="890"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