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A7E49439-90A5-4660-8E63-49C8895ED6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BP494" i="1" s="1"/>
  <c r="P494" i="1"/>
  <c r="BO493" i="1"/>
  <c r="BM493" i="1"/>
  <c r="Y493" i="1"/>
  <c r="Y495" i="1" s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X410" i="1"/>
  <c r="X409" i="1"/>
  <c r="BO408" i="1"/>
  <c r="BM408" i="1"/>
  <c r="Y408" i="1"/>
  <c r="W512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BP353" i="1" s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BP343" i="1" s="1"/>
  <c r="P343" i="1"/>
  <c r="X339" i="1"/>
  <c r="X338" i="1"/>
  <c r="BO337" i="1"/>
  <c r="BM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12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12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Y247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O203" i="1"/>
  <c r="BM203" i="1"/>
  <c r="Y203" i="1"/>
  <c r="BP203" i="1" s="1"/>
  <c r="P203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5" i="1"/>
  <c r="X184" i="1"/>
  <c r="BO183" i="1"/>
  <c r="BM183" i="1"/>
  <c r="Y183" i="1"/>
  <c r="BP183" i="1" s="1"/>
  <c r="P183" i="1"/>
  <c r="BO182" i="1"/>
  <c r="BM182" i="1"/>
  <c r="Y182" i="1"/>
  <c r="J512" i="1" s="1"/>
  <c r="P182" i="1"/>
  <c r="X179" i="1"/>
  <c r="X178" i="1"/>
  <c r="BO177" i="1"/>
  <c r="BM177" i="1"/>
  <c r="Y177" i="1"/>
  <c r="Y179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BP149" i="1" s="1"/>
  <c r="P149" i="1"/>
  <c r="BO148" i="1"/>
  <c r="BM148" i="1"/>
  <c r="Y148" i="1"/>
  <c r="BP148" i="1" s="1"/>
  <c r="P148" i="1"/>
  <c r="BO147" i="1"/>
  <c r="BM147" i="1"/>
  <c r="Y147" i="1"/>
  <c r="Y151" i="1" s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Y123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Y112" i="1" s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2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3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Z30" i="1" l="1"/>
  <c r="BN30" i="1"/>
  <c r="Z57" i="1"/>
  <c r="BN57" i="1"/>
  <c r="Z69" i="1"/>
  <c r="BN69" i="1"/>
  <c r="Z81" i="1"/>
  <c r="BN81" i="1"/>
  <c r="Z104" i="1"/>
  <c r="BN104" i="1"/>
  <c r="Z114" i="1"/>
  <c r="BN114" i="1"/>
  <c r="Y119" i="1"/>
  <c r="Z137" i="1"/>
  <c r="BN137" i="1"/>
  <c r="Z164" i="1"/>
  <c r="BN164" i="1"/>
  <c r="Z187" i="1"/>
  <c r="BN187" i="1"/>
  <c r="Y190" i="1"/>
  <c r="Y200" i="1"/>
  <c r="Z199" i="1"/>
  <c r="BN199" i="1"/>
  <c r="Z209" i="1"/>
  <c r="BN209" i="1"/>
  <c r="Z251" i="1"/>
  <c r="BN251" i="1"/>
  <c r="Z290" i="1"/>
  <c r="BN290" i="1"/>
  <c r="Z302" i="1"/>
  <c r="BN302" i="1"/>
  <c r="Z324" i="1"/>
  <c r="BN324" i="1"/>
  <c r="Z343" i="1"/>
  <c r="BN343" i="1"/>
  <c r="Z353" i="1"/>
  <c r="BN353" i="1"/>
  <c r="Z370" i="1"/>
  <c r="BN370" i="1"/>
  <c r="Z394" i="1"/>
  <c r="BN394" i="1"/>
  <c r="Z413" i="1"/>
  <c r="BN413" i="1"/>
  <c r="Z449" i="1"/>
  <c r="BN449" i="1"/>
  <c r="Z463" i="1"/>
  <c r="BN463" i="1"/>
  <c r="Z494" i="1"/>
  <c r="BN494" i="1"/>
  <c r="Z95" i="1"/>
  <c r="BN95" i="1"/>
  <c r="Y111" i="1"/>
  <c r="BP316" i="1"/>
  <c r="BN316" i="1"/>
  <c r="Z316" i="1"/>
  <c r="BP322" i="1"/>
  <c r="BN322" i="1"/>
  <c r="Z322" i="1"/>
  <c r="BP337" i="1"/>
  <c r="BN337" i="1"/>
  <c r="Z337" i="1"/>
  <c r="BP349" i="1"/>
  <c r="BN349" i="1"/>
  <c r="Z349" i="1"/>
  <c r="Y365" i="1"/>
  <c r="Y364" i="1"/>
  <c r="BP363" i="1"/>
  <c r="BN363" i="1"/>
  <c r="Z363" i="1"/>
  <c r="Z364" i="1" s="1"/>
  <c r="BP368" i="1"/>
  <c r="BN368" i="1"/>
  <c r="Z368" i="1"/>
  <c r="BP392" i="1"/>
  <c r="BN392" i="1"/>
  <c r="Z392" i="1"/>
  <c r="BP402" i="1"/>
  <c r="BN402" i="1"/>
  <c r="Z402" i="1"/>
  <c r="BP433" i="1"/>
  <c r="BN433" i="1"/>
  <c r="Z433" i="1"/>
  <c r="BP438" i="1"/>
  <c r="BN438" i="1"/>
  <c r="Z438" i="1"/>
  <c r="BP447" i="1"/>
  <c r="BN447" i="1"/>
  <c r="Z447" i="1"/>
  <c r="BP457" i="1"/>
  <c r="BN457" i="1"/>
  <c r="Z457" i="1"/>
  <c r="BP477" i="1"/>
  <c r="BN477" i="1"/>
  <c r="Z477" i="1"/>
  <c r="Y490" i="1"/>
  <c r="BP488" i="1"/>
  <c r="BN488" i="1"/>
  <c r="Z488" i="1"/>
  <c r="X502" i="1"/>
  <c r="Y32" i="1"/>
  <c r="Z28" i="1"/>
  <c r="BN28" i="1"/>
  <c r="Z42" i="1"/>
  <c r="BN42" i="1"/>
  <c r="D512" i="1"/>
  <c r="Z55" i="1"/>
  <c r="BN55" i="1"/>
  <c r="Z61" i="1"/>
  <c r="BN61" i="1"/>
  <c r="BP61" i="1"/>
  <c r="Y64" i="1"/>
  <c r="Z67" i="1"/>
  <c r="BN67" i="1"/>
  <c r="BP67" i="1"/>
  <c r="Y70" i="1"/>
  <c r="Z73" i="1"/>
  <c r="BN73" i="1"/>
  <c r="Z77" i="1"/>
  <c r="BN77" i="1"/>
  <c r="Y83" i="1"/>
  <c r="Z88" i="1"/>
  <c r="BN88" i="1"/>
  <c r="Z93" i="1"/>
  <c r="BN93" i="1"/>
  <c r="Y98" i="1"/>
  <c r="Z102" i="1"/>
  <c r="BN102" i="1"/>
  <c r="Z108" i="1"/>
  <c r="BN108" i="1"/>
  <c r="BP108" i="1"/>
  <c r="Z116" i="1"/>
  <c r="BN116" i="1"/>
  <c r="Z133" i="1"/>
  <c r="BN133" i="1"/>
  <c r="Y139" i="1"/>
  <c r="Z148" i="1"/>
  <c r="BN148" i="1"/>
  <c r="I512" i="1"/>
  <c r="Y169" i="1"/>
  <c r="Z162" i="1"/>
  <c r="BN162" i="1"/>
  <c r="Z166" i="1"/>
  <c r="BN166" i="1"/>
  <c r="Y175" i="1"/>
  <c r="Z183" i="1"/>
  <c r="BN183" i="1"/>
  <c r="Y189" i="1"/>
  <c r="Z193" i="1"/>
  <c r="BN193" i="1"/>
  <c r="Z197" i="1"/>
  <c r="BN197" i="1"/>
  <c r="Z203" i="1"/>
  <c r="BN203" i="1"/>
  <c r="Z207" i="1"/>
  <c r="BN207" i="1"/>
  <c r="Z211" i="1"/>
  <c r="BN211" i="1"/>
  <c r="Z222" i="1"/>
  <c r="BN222" i="1"/>
  <c r="Z225" i="1"/>
  <c r="BN225" i="1"/>
  <c r="Z244" i="1"/>
  <c r="BN244" i="1"/>
  <c r="Z253" i="1"/>
  <c r="BN253" i="1"/>
  <c r="Z261" i="1"/>
  <c r="BN261" i="1"/>
  <c r="Z262" i="1"/>
  <c r="BN262" i="1"/>
  <c r="Y271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Z292" i="1"/>
  <c r="BN292" i="1"/>
  <c r="Y305" i="1"/>
  <c r="Z300" i="1"/>
  <c r="BN300" i="1"/>
  <c r="Z308" i="1"/>
  <c r="BN308" i="1"/>
  <c r="BP321" i="1"/>
  <c r="BN321" i="1"/>
  <c r="Z321" i="1"/>
  <c r="Y332" i="1"/>
  <c r="BP328" i="1"/>
  <c r="BN328" i="1"/>
  <c r="Z328" i="1"/>
  <c r="Z331" i="1" s="1"/>
  <c r="BP345" i="1"/>
  <c r="BN345" i="1"/>
  <c r="Z345" i="1"/>
  <c r="BP358" i="1"/>
  <c r="BN358" i="1"/>
  <c r="Z358" i="1"/>
  <c r="Y376" i="1"/>
  <c r="Y375" i="1"/>
  <c r="BP374" i="1"/>
  <c r="BN374" i="1"/>
  <c r="Z374" i="1"/>
  <c r="Z375" i="1" s="1"/>
  <c r="Y380" i="1"/>
  <c r="BP378" i="1"/>
  <c r="BN378" i="1"/>
  <c r="Z378" i="1"/>
  <c r="BP396" i="1"/>
  <c r="BN396" i="1"/>
  <c r="Z396" i="1"/>
  <c r="BP415" i="1"/>
  <c r="BN415" i="1"/>
  <c r="Z415" i="1"/>
  <c r="BP434" i="1"/>
  <c r="BN434" i="1"/>
  <c r="Z434" i="1"/>
  <c r="BP441" i="1"/>
  <c r="BN441" i="1"/>
  <c r="Z441" i="1"/>
  <c r="Y459" i="1"/>
  <c r="BP453" i="1"/>
  <c r="BN453" i="1"/>
  <c r="Z453" i="1"/>
  <c r="BP471" i="1"/>
  <c r="BN471" i="1"/>
  <c r="Z471" i="1"/>
  <c r="BP478" i="1"/>
  <c r="BN478" i="1"/>
  <c r="Z478" i="1"/>
  <c r="Y325" i="1"/>
  <c r="H9" i="1"/>
  <c r="A10" i="1"/>
  <c r="B512" i="1"/>
  <c r="X503" i="1"/>
  <c r="X504" i="1"/>
  <c r="X506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4" i="1" s="1"/>
  <c r="BN62" i="1"/>
  <c r="BP62" i="1"/>
  <c r="Z68" i="1"/>
  <c r="BN68" i="1"/>
  <c r="BP68" i="1"/>
  <c r="Y79" i="1"/>
  <c r="Z74" i="1"/>
  <c r="BN74" i="1"/>
  <c r="Y78" i="1"/>
  <c r="BP82" i="1"/>
  <c r="BN82" i="1"/>
  <c r="Z82" i="1"/>
  <c r="Z83" i="1" s="1"/>
  <c r="Y84" i="1"/>
  <c r="E512" i="1"/>
  <c r="Y90" i="1"/>
  <c r="BP87" i="1"/>
  <c r="BN87" i="1"/>
  <c r="Z87" i="1"/>
  <c r="Y97" i="1"/>
  <c r="BP96" i="1"/>
  <c r="BN96" i="1"/>
  <c r="Z96" i="1"/>
  <c r="F512" i="1"/>
  <c r="Y106" i="1"/>
  <c r="BP101" i="1"/>
  <c r="BN101" i="1"/>
  <c r="Z101" i="1"/>
  <c r="Y105" i="1"/>
  <c r="BP109" i="1"/>
  <c r="BN109" i="1"/>
  <c r="Z109" i="1"/>
  <c r="Y118" i="1"/>
  <c r="BP117" i="1"/>
  <c r="BN117" i="1"/>
  <c r="Z117" i="1"/>
  <c r="Y124" i="1"/>
  <c r="BP121" i="1"/>
  <c r="BN121" i="1"/>
  <c r="Z121" i="1"/>
  <c r="Z123" i="1" s="1"/>
  <c r="BP138" i="1"/>
  <c r="BN138" i="1"/>
  <c r="Z138" i="1"/>
  <c r="Y140" i="1"/>
  <c r="H512" i="1"/>
  <c r="Y145" i="1"/>
  <c r="Y144" i="1"/>
  <c r="BP143" i="1"/>
  <c r="BN143" i="1"/>
  <c r="Z143" i="1"/>
  <c r="Z144" i="1" s="1"/>
  <c r="F9" i="1"/>
  <c r="J9" i="1"/>
  <c r="Y45" i="1"/>
  <c r="Y58" i="1"/>
  <c r="BP76" i="1"/>
  <c r="BN76" i="1"/>
  <c r="Z76" i="1"/>
  <c r="BP89" i="1"/>
  <c r="BN89" i="1"/>
  <c r="Z89" i="1"/>
  <c r="Y91" i="1"/>
  <c r="BP94" i="1"/>
  <c r="BN94" i="1"/>
  <c r="Z94" i="1"/>
  <c r="BP103" i="1"/>
  <c r="BN103" i="1"/>
  <c r="Z103" i="1"/>
  <c r="BP115" i="1"/>
  <c r="BN115" i="1"/>
  <c r="Z115" i="1"/>
  <c r="BP128" i="1"/>
  <c r="BN128" i="1"/>
  <c r="Z128" i="1"/>
  <c r="Z129" i="1" s="1"/>
  <c r="Y130" i="1"/>
  <c r="Y135" i="1"/>
  <c r="BP132" i="1"/>
  <c r="BN132" i="1"/>
  <c r="Z132" i="1"/>
  <c r="Z134" i="1" s="1"/>
  <c r="G512" i="1"/>
  <c r="Y129" i="1"/>
  <c r="Z147" i="1"/>
  <c r="BN147" i="1"/>
  <c r="BP147" i="1"/>
  <c r="Z149" i="1"/>
  <c r="BN149" i="1"/>
  <c r="Y150" i="1"/>
  <c r="Z155" i="1"/>
  <c r="Z156" i="1" s="1"/>
  <c r="BN155" i="1"/>
  <c r="BP155" i="1"/>
  <c r="Y156" i="1"/>
  <c r="Z159" i="1"/>
  <c r="BN159" i="1"/>
  <c r="BP159" i="1"/>
  <c r="Z161" i="1"/>
  <c r="BN161" i="1"/>
  <c r="Z163" i="1"/>
  <c r="BN163" i="1"/>
  <c r="Z165" i="1"/>
  <c r="BN165" i="1"/>
  <c r="Z167" i="1"/>
  <c r="BN167" i="1"/>
  <c r="Y168" i="1"/>
  <c r="Z171" i="1"/>
  <c r="BN171" i="1"/>
  <c r="BP171" i="1"/>
  <c r="Z173" i="1"/>
  <c r="BN173" i="1"/>
  <c r="Y174" i="1"/>
  <c r="Z177" i="1"/>
  <c r="Z178" i="1" s="1"/>
  <c r="BN177" i="1"/>
  <c r="BP177" i="1"/>
  <c r="Y178" i="1"/>
  <c r="Z182" i="1"/>
  <c r="BN182" i="1"/>
  <c r="BP182" i="1"/>
  <c r="Y185" i="1"/>
  <c r="Z188" i="1"/>
  <c r="BN188" i="1"/>
  <c r="BP188" i="1"/>
  <c r="Z192" i="1"/>
  <c r="BN192" i="1"/>
  <c r="BP192" i="1"/>
  <c r="Z194" i="1"/>
  <c r="BN194" i="1"/>
  <c r="Z196" i="1"/>
  <c r="BN196" i="1"/>
  <c r="Z198" i="1"/>
  <c r="BN198" i="1"/>
  <c r="Y201" i="1"/>
  <c r="Y213" i="1"/>
  <c r="Z204" i="1"/>
  <c r="BN204" i="1"/>
  <c r="BP206" i="1"/>
  <c r="BN206" i="1"/>
  <c r="Z206" i="1"/>
  <c r="BP210" i="1"/>
  <c r="BN210" i="1"/>
  <c r="Z210" i="1"/>
  <c r="Y217" i="1"/>
  <c r="BP223" i="1"/>
  <c r="BN223" i="1"/>
  <c r="Z223" i="1"/>
  <c r="BP226" i="1"/>
  <c r="BN226" i="1"/>
  <c r="Z226" i="1"/>
  <c r="Y246" i="1"/>
  <c r="BP245" i="1"/>
  <c r="BN245" i="1"/>
  <c r="Z245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26" i="1"/>
  <c r="BP329" i="1"/>
  <c r="BN329" i="1"/>
  <c r="Z329" i="1"/>
  <c r="S512" i="1"/>
  <c r="BP344" i="1"/>
  <c r="BN344" i="1"/>
  <c r="Z344" i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Z450" i="1" s="1"/>
  <c r="Y450" i="1"/>
  <c r="O512" i="1"/>
  <c r="Y157" i="1"/>
  <c r="Y184" i="1"/>
  <c r="BP208" i="1"/>
  <c r="BN208" i="1"/>
  <c r="Z208" i="1"/>
  <c r="Y212" i="1"/>
  <c r="BP216" i="1"/>
  <c r="BN216" i="1"/>
  <c r="Z216" i="1"/>
  <c r="Z217" i="1" s="1"/>
  <c r="Y218" i="1"/>
  <c r="K512" i="1"/>
  <c r="Y230" i="1"/>
  <c r="BP221" i="1"/>
  <c r="BN221" i="1"/>
  <c r="Z221" i="1"/>
  <c r="BP224" i="1"/>
  <c r="BN224" i="1"/>
  <c r="Z224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BP252" i="1"/>
  <c r="BN252" i="1"/>
  <c r="Z252" i="1"/>
  <c r="BP260" i="1"/>
  <c r="BN260" i="1"/>
  <c r="Z260" i="1"/>
  <c r="BP289" i="1"/>
  <c r="BN289" i="1"/>
  <c r="Z289" i="1"/>
  <c r="BP293" i="1"/>
  <c r="BN293" i="1"/>
  <c r="Z293" i="1"/>
  <c r="Y295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Z325" i="1" s="1"/>
  <c r="BP336" i="1"/>
  <c r="BN336" i="1"/>
  <c r="Z336" i="1"/>
  <c r="Z338" i="1" s="1"/>
  <c r="BP346" i="1"/>
  <c r="BN346" i="1"/>
  <c r="Z346" i="1"/>
  <c r="Y350" i="1"/>
  <c r="BP354" i="1"/>
  <c r="BN354" i="1"/>
  <c r="Z354" i="1"/>
  <c r="Z355" i="1" s="1"/>
  <c r="BP359" i="1"/>
  <c r="BN359" i="1"/>
  <c r="Z359" i="1"/>
  <c r="Y361" i="1"/>
  <c r="BP369" i="1"/>
  <c r="BN369" i="1"/>
  <c r="Z369" i="1"/>
  <c r="Y371" i="1"/>
  <c r="AB512" i="1"/>
  <c r="Y500" i="1"/>
  <c r="BP499" i="1"/>
  <c r="BN499" i="1"/>
  <c r="Z499" i="1"/>
  <c r="Z500" i="1" s="1"/>
  <c r="Y501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BP458" i="1"/>
  <c r="BN458" i="1"/>
  <c r="Z458" i="1"/>
  <c r="Y460" i="1"/>
  <c r="Y465" i="1"/>
  <c r="BP462" i="1"/>
  <c r="BN462" i="1"/>
  <c r="Z462" i="1"/>
  <c r="BP472" i="1"/>
  <c r="BN472" i="1"/>
  <c r="Z472" i="1"/>
  <c r="Y480" i="1"/>
  <c r="BP489" i="1"/>
  <c r="BN489" i="1"/>
  <c r="Z489" i="1"/>
  <c r="Y491" i="1"/>
  <c r="Y496" i="1"/>
  <c r="BP493" i="1"/>
  <c r="BN493" i="1"/>
  <c r="Z493" i="1"/>
  <c r="Z495" i="1" l="1"/>
  <c r="Z465" i="1"/>
  <c r="Z371" i="1"/>
  <c r="Z360" i="1"/>
  <c r="Z294" i="1"/>
  <c r="Z404" i="1"/>
  <c r="Z189" i="1"/>
  <c r="Z184" i="1"/>
  <c r="Z78" i="1"/>
  <c r="Z139" i="1"/>
  <c r="Z212" i="1"/>
  <c r="Z111" i="1"/>
  <c r="Z490" i="1"/>
  <c r="Z480" i="1"/>
  <c r="Z444" i="1"/>
  <c r="Z312" i="1"/>
  <c r="Y503" i="1"/>
  <c r="Y504" i="1"/>
  <c r="Z459" i="1"/>
  <c r="Z380" i="1"/>
  <c r="Z246" i="1"/>
  <c r="Z350" i="1"/>
  <c r="Z200" i="1"/>
  <c r="Z118" i="1"/>
  <c r="Z97" i="1"/>
  <c r="Y506" i="1"/>
  <c r="Z70" i="1"/>
  <c r="Z32" i="1"/>
  <c r="Z174" i="1"/>
  <c r="Z168" i="1"/>
  <c r="Z150" i="1"/>
  <c r="Z90" i="1"/>
  <c r="Z58" i="1"/>
  <c r="Z44" i="1"/>
  <c r="Y502" i="1"/>
  <c r="Z318" i="1"/>
  <c r="Z263" i="1"/>
  <c r="Z474" i="1"/>
  <c r="Z399" i="1"/>
  <c r="Z304" i="1"/>
  <c r="Z230" i="1"/>
  <c r="Z416" i="1"/>
  <c r="Z255" i="1"/>
  <c r="Z105" i="1"/>
  <c r="X505" i="1"/>
  <c r="Z507" i="1" l="1"/>
  <c r="Y505" i="1"/>
</calcChain>
</file>

<file path=xl/sharedStrings.xml><?xml version="1.0" encoding="utf-8"?>
<sst xmlns="http://schemas.openxmlformats.org/spreadsheetml/2006/main" count="2217" uniqueCount="793">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</sst>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6" zoomScaleNormal="100" zoomScaleSheetLayoutView="100" workbookViewId="0">
      <selection activeCell="Y508" sqref="Y508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30" t="s">
        <v>0</v>
      </c>
      <c r="E1" s="583"/>
      <c r="F1" s="583"/>
      <c r="G1" s="12" t="s">
        <v>1</v>
      </c>
      <c r="H1" s="630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72" t="s">
        <v>8</v>
      </c>
      <c r="B5" s="595"/>
      <c r="C5" s="596"/>
      <c r="D5" s="634"/>
      <c r="E5" s="635"/>
      <c r="F5" s="842" t="s">
        <v>9</v>
      </c>
      <c r="G5" s="596"/>
      <c r="H5" s="634"/>
      <c r="I5" s="785"/>
      <c r="J5" s="785"/>
      <c r="K5" s="785"/>
      <c r="L5" s="785"/>
      <c r="M5" s="635"/>
      <c r="N5" s="58"/>
      <c r="P5" s="24" t="s">
        <v>10</v>
      </c>
      <c r="Q5" s="857">
        <v>45918</v>
      </c>
      <c r="R5" s="670"/>
      <c r="T5" s="713" t="s">
        <v>11</v>
      </c>
      <c r="U5" s="703"/>
      <c r="V5" s="715" t="s">
        <v>12</v>
      </c>
      <c r="W5" s="670"/>
      <c r="AB5" s="51"/>
      <c r="AC5" s="51"/>
      <c r="AD5" s="51"/>
      <c r="AE5" s="51"/>
    </row>
    <row r="6" spans="1:32" s="545" customFormat="1" ht="24" customHeight="1" x14ac:dyDescent="0.2">
      <c r="A6" s="672" t="s">
        <v>13</v>
      </c>
      <c r="B6" s="595"/>
      <c r="C6" s="596"/>
      <c r="D6" s="788" t="s">
        <v>14</v>
      </c>
      <c r="E6" s="789"/>
      <c r="F6" s="789"/>
      <c r="G6" s="789"/>
      <c r="H6" s="789"/>
      <c r="I6" s="789"/>
      <c r="J6" s="789"/>
      <c r="K6" s="789"/>
      <c r="L6" s="789"/>
      <c r="M6" s="670"/>
      <c r="N6" s="59"/>
      <c r="P6" s="24" t="s">
        <v>15</v>
      </c>
      <c r="Q6" s="869" t="str">
        <f>IF(Q5=0," ",CHOOSE(WEEKDAY(Q5,2),"Понедельник","Вторник","Среда","Четверг","Пятница","Суббота","Воскресенье"))</f>
        <v>Четверг</v>
      </c>
      <c r="R6" s="556"/>
      <c r="T6" s="723" t="s">
        <v>16</v>
      </c>
      <c r="U6" s="703"/>
      <c r="V6" s="772" t="s">
        <v>17</v>
      </c>
      <c r="W6" s="605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60"/>
      <c r="P7" s="24"/>
      <c r="Q7" s="42"/>
      <c r="R7" s="42"/>
      <c r="T7" s="565"/>
      <c r="U7" s="703"/>
      <c r="V7" s="773"/>
      <c r="W7" s="774"/>
      <c r="AB7" s="51"/>
      <c r="AC7" s="51"/>
      <c r="AD7" s="51"/>
      <c r="AE7" s="51"/>
    </row>
    <row r="8" spans="1:32" s="545" customFormat="1" ht="25.5" customHeight="1" x14ac:dyDescent="0.2">
      <c r="A8" s="880" t="s">
        <v>18</v>
      </c>
      <c r="B8" s="567"/>
      <c r="C8" s="568"/>
      <c r="D8" s="622" t="s">
        <v>19</v>
      </c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20</v>
      </c>
      <c r="Q8" s="679">
        <v>0.41666666666666669</v>
      </c>
      <c r="R8" s="616"/>
      <c r="T8" s="565"/>
      <c r="U8" s="703"/>
      <c r="V8" s="773"/>
      <c r="W8" s="774"/>
      <c r="AB8" s="51"/>
      <c r="AC8" s="51"/>
      <c r="AD8" s="51"/>
      <c r="AE8" s="51"/>
    </row>
    <row r="9" spans="1:32" s="545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8"/>
      <c r="E9" s="570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3"/>
      <c r="P9" s="26" t="s">
        <v>21</v>
      </c>
      <c r="Q9" s="667"/>
      <c r="R9" s="668"/>
      <c r="T9" s="565"/>
      <c r="U9" s="703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8"/>
      <c r="E10" s="570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66" t="str">
        <f>IFERROR(VLOOKUP($D$10,Proxy,2,FALSE),"")</f>
        <v/>
      </c>
      <c r="I10" s="565"/>
      <c r="J10" s="565"/>
      <c r="K10" s="565"/>
      <c r="L10" s="565"/>
      <c r="M10" s="565"/>
      <c r="N10" s="544"/>
      <c r="P10" s="26" t="s">
        <v>22</v>
      </c>
      <c r="Q10" s="724"/>
      <c r="R10" s="725"/>
      <c r="U10" s="24" t="s">
        <v>23</v>
      </c>
      <c r="V10" s="604" t="s">
        <v>24</v>
      </c>
      <c r="W10" s="605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08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07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679"/>
      <c r="R12" s="616"/>
      <c r="S12" s="23"/>
      <c r="U12" s="24"/>
      <c r="V12" s="583"/>
      <c r="W12" s="565"/>
      <c r="AB12" s="51"/>
      <c r="AC12" s="51"/>
      <c r="AD12" s="51"/>
      <c r="AE12" s="51"/>
    </row>
    <row r="13" spans="1:32" s="545" customFormat="1" ht="23.25" customHeight="1" x14ac:dyDescent="0.2">
      <c r="A13" s="707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08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07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40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698" t="s">
        <v>35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8" t="s">
        <v>36</v>
      </c>
      <c r="B17" s="598" t="s">
        <v>37</v>
      </c>
      <c r="C17" s="685" t="s">
        <v>38</v>
      </c>
      <c r="D17" s="598" t="s">
        <v>39</v>
      </c>
      <c r="E17" s="653"/>
      <c r="F17" s="598" t="s">
        <v>40</v>
      </c>
      <c r="G17" s="598" t="s">
        <v>41</v>
      </c>
      <c r="H17" s="598" t="s">
        <v>42</v>
      </c>
      <c r="I17" s="598" t="s">
        <v>43</v>
      </c>
      <c r="J17" s="598" t="s">
        <v>44</v>
      </c>
      <c r="K17" s="598" t="s">
        <v>45</v>
      </c>
      <c r="L17" s="598" t="s">
        <v>46</v>
      </c>
      <c r="M17" s="598" t="s">
        <v>47</v>
      </c>
      <c r="N17" s="598" t="s">
        <v>48</v>
      </c>
      <c r="O17" s="598" t="s">
        <v>49</v>
      </c>
      <c r="P17" s="598" t="s">
        <v>50</v>
      </c>
      <c r="Q17" s="652"/>
      <c r="R17" s="652"/>
      <c r="S17" s="652"/>
      <c r="T17" s="653"/>
      <c r="U17" s="879" t="s">
        <v>51</v>
      </c>
      <c r="V17" s="596"/>
      <c r="W17" s="598" t="s">
        <v>52</v>
      </c>
      <c r="X17" s="598" t="s">
        <v>53</v>
      </c>
      <c r="Y17" s="877" t="s">
        <v>54</v>
      </c>
      <c r="Z17" s="783" t="s">
        <v>55</v>
      </c>
      <c r="AA17" s="764" t="s">
        <v>56</v>
      </c>
      <c r="AB17" s="764" t="s">
        <v>57</v>
      </c>
      <c r="AC17" s="764" t="s">
        <v>58</v>
      </c>
      <c r="AD17" s="764" t="s">
        <v>59</v>
      </c>
      <c r="AE17" s="837"/>
      <c r="AF17" s="838"/>
      <c r="AG17" s="66"/>
      <c r="BD17" s="65" t="s">
        <v>60</v>
      </c>
    </row>
    <row r="18" spans="1:68" ht="14.25" customHeight="1" x14ac:dyDescent="0.2">
      <c r="A18" s="599"/>
      <c r="B18" s="599"/>
      <c r="C18" s="599"/>
      <c r="D18" s="654"/>
      <c r="E18" s="656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54"/>
      <c r="Q18" s="655"/>
      <c r="R18" s="655"/>
      <c r="S18" s="655"/>
      <c r="T18" s="656"/>
      <c r="U18" s="67" t="s">
        <v>61</v>
      </c>
      <c r="V18" s="67" t="s">
        <v>62</v>
      </c>
      <c r="W18" s="599"/>
      <c r="X18" s="599"/>
      <c r="Y18" s="878"/>
      <c r="Z18" s="784"/>
      <c r="AA18" s="765"/>
      <c r="AB18" s="765"/>
      <c r="AC18" s="765"/>
      <c r="AD18" s="839"/>
      <c r="AE18" s="840"/>
      <c r="AF18" s="841"/>
      <c r="AG18" s="66"/>
      <c r="BD18" s="65"/>
    </row>
    <row r="19" spans="1:68" ht="27.75" customHeight="1" x14ac:dyDescent="0.2">
      <c r="A19" s="612" t="s">
        <v>63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customHeight="1" x14ac:dyDescent="0.25">
      <c r="A20" s="611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6"/>
      <c r="AB20" s="546"/>
      <c r="AC20" s="546"/>
    </row>
    <row r="21" spans="1:68" ht="14.25" customHeight="1" x14ac:dyDescent="0.25">
      <c r="A21" s="564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7"/>
      <c r="AB21" s="547"/>
      <c r="AC21" s="54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5">
        <v>4680115886643</v>
      </c>
      <c r="E22" s="55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8"/>
      <c r="R22" s="558"/>
      <c r="S22" s="558"/>
      <c r="T22" s="559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1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72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72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4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7"/>
      <c r="AB25" s="547"/>
      <c r="AC25" s="54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5">
        <v>4680115885912</v>
      </c>
      <c r="E26" s="55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8"/>
      <c r="R26" s="558"/>
      <c r="S26" s="558"/>
      <c r="T26" s="559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5">
        <v>4607091388237</v>
      </c>
      <c r="E27" s="55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8"/>
      <c r="R27" s="558"/>
      <c r="S27" s="558"/>
      <c r="T27" s="559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5">
        <v>4680115886230</v>
      </c>
      <c r="E28" s="55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8"/>
      <c r="R28" s="558"/>
      <c r="S28" s="558"/>
      <c r="T28" s="559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5">
        <v>4680115886247</v>
      </c>
      <c r="E29" s="55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8"/>
      <c r="R29" s="558"/>
      <c r="S29" s="558"/>
      <c r="T29" s="559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5">
        <v>4680115885905</v>
      </c>
      <c r="E30" s="55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8"/>
      <c r="R30" s="558"/>
      <c r="S30" s="558"/>
      <c r="T30" s="559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5">
        <v>4607091388244</v>
      </c>
      <c r="E31" s="55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8"/>
      <c r="R31" s="558"/>
      <c r="S31" s="558"/>
      <c r="T31" s="559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1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72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72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4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7"/>
      <c r="AB34" s="547"/>
      <c r="AC34" s="54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5">
        <v>4607091388503</v>
      </c>
      <c r="E35" s="55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8"/>
      <c r="R35" s="558"/>
      <c r="S35" s="558"/>
      <c r="T35" s="559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1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72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72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2" t="s">
        <v>101</v>
      </c>
      <c r="B38" s="613"/>
      <c r="C38" s="613"/>
      <c r="D38" s="613"/>
      <c r="E38" s="613"/>
      <c r="F38" s="613"/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Y38" s="613"/>
      <c r="Z38" s="613"/>
      <c r="AA38" s="48"/>
      <c r="AB38" s="48"/>
      <c r="AC38" s="48"/>
    </row>
    <row r="39" spans="1:68" ht="16.5" customHeight="1" x14ac:dyDescent="0.25">
      <c r="A39" s="611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6"/>
      <c r="AB39" s="546"/>
      <c r="AC39" s="546"/>
    </row>
    <row r="40" spans="1:68" ht="14.25" customHeight="1" x14ac:dyDescent="0.25">
      <c r="A40" s="564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5">
        <v>4607091385670</v>
      </c>
      <c r="E41" s="55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8"/>
      <c r="R41" s="558"/>
      <c r="S41" s="558"/>
      <c r="T41" s="559"/>
      <c r="U41" s="34"/>
      <c r="V41" s="34"/>
      <c r="W41" s="35" t="s">
        <v>69</v>
      </c>
      <c r="X41" s="551">
        <v>0</v>
      </c>
      <c r="Y41" s="55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5">
        <v>4607091385687</v>
      </c>
      <c r="E42" s="55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8"/>
      <c r="R42" s="558"/>
      <c r="S42" s="558"/>
      <c r="T42" s="559"/>
      <c r="U42" s="34"/>
      <c r="V42" s="34"/>
      <c r="W42" s="35" t="s">
        <v>69</v>
      </c>
      <c r="X42" s="551">
        <v>240</v>
      </c>
      <c r="Y42" s="552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5">
        <v>4680115882539</v>
      </c>
      <c r="E43" s="55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8"/>
      <c r="R43" s="558"/>
      <c r="S43" s="558"/>
      <c r="T43" s="559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1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72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3">
        <f>IFERROR(X41/H41,"0")+IFERROR(X42/H42,"0")+IFERROR(X43/H43,"0")</f>
        <v>60</v>
      </c>
      <c r="Y44" s="553">
        <f>IFERROR(Y41/H41,"0")+IFERROR(Y42/H42,"0")+IFERROR(Y43/H43,"0")</f>
        <v>60</v>
      </c>
      <c r="Z44" s="553">
        <f>IFERROR(IF(Z41="",0,Z41),"0")+IFERROR(IF(Z42="",0,Z42),"0")+IFERROR(IF(Z43="",0,Z43),"0")</f>
        <v>0.54120000000000001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72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3">
        <f>IFERROR(SUM(X41:X43),"0")</f>
        <v>240</v>
      </c>
      <c r="Y45" s="553">
        <f>IFERROR(SUM(Y41:Y43),"0")</f>
        <v>240</v>
      </c>
      <c r="Z45" s="37"/>
      <c r="AA45" s="554"/>
      <c r="AB45" s="554"/>
      <c r="AC45" s="554"/>
    </row>
    <row r="46" spans="1:68" ht="14.25" customHeight="1" x14ac:dyDescent="0.25">
      <c r="A46" s="564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7"/>
      <c r="AB46" s="547"/>
      <c r="AC46" s="54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5">
        <v>4680115884915</v>
      </c>
      <c r="E47" s="55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8"/>
      <c r="R47" s="558"/>
      <c r="S47" s="558"/>
      <c r="T47" s="559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1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72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72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11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6"/>
      <c r="AB50" s="546"/>
      <c r="AC50" s="546"/>
    </row>
    <row r="51" spans="1:68" ht="14.25" customHeight="1" x14ac:dyDescent="0.25">
      <c r="A51" s="564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7"/>
      <c r="AB51" s="547"/>
      <c r="AC51" s="54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5">
        <v>4680115885882</v>
      </c>
      <c r="E52" s="55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8"/>
      <c r="R52" s="558"/>
      <c r="S52" s="558"/>
      <c r="T52" s="559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5">
        <v>4680115881426</v>
      </c>
      <c r="E53" s="55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8"/>
      <c r="R53" s="558"/>
      <c r="S53" s="558"/>
      <c r="T53" s="559"/>
      <c r="U53" s="34"/>
      <c r="V53" s="34"/>
      <c r="W53" s="35" t="s">
        <v>69</v>
      </c>
      <c r="X53" s="551">
        <v>0</v>
      </c>
      <c r="Y53" s="55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5">
        <v>4680115880283</v>
      </c>
      <c r="E54" s="55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8"/>
      <c r="R54" s="558"/>
      <c r="S54" s="558"/>
      <c r="T54" s="559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5">
        <v>4680115881525</v>
      </c>
      <c r="E55" s="55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8"/>
      <c r="R55" s="558"/>
      <c r="S55" s="558"/>
      <c r="T55" s="559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5">
        <v>4680115885899</v>
      </c>
      <c r="E56" s="55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8"/>
      <c r="R56" s="558"/>
      <c r="S56" s="558"/>
      <c r="T56" s="559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5">
        <v>4680115881419</v>
      </c>
      <c r="E57" s="55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8"/>
      <c r="R57" s="558"/>
      <c r="S57" s="558"/>
      <c r="T57" s="559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1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72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3">
        <f>IFERROR(X52/H52,"0")+IFERROR(X53/H53,"0")+IFERROR(X54/H54,"0")+IFERROR(X55/H55,"0")+IFERROR(X56/H56,"0")+IFERROR(X57/H57,"0")</f>
        <v>0</v>
      </c>
      <c r="Y58" s="553">
        <f>IFERROR(Y52/H52,"0")+IFERROR(Y53/H53,"0")+IFERROR(Y54/H54,"0")+IFERROR(Y55/H55,"0")+IFERROR(Y56/H56,"0")+IFERROR(Y57/H57,"0")</f>
        <v>0</v>
      </c>
      <c r="Z58" s="553">
        <f>IFERROR(IF(Z52="",0,Z52),"0")+IFERROR(IF(Z53="",0,Z53),"0")+IFERROR(IF(Z54="",0,Z54),"0")+IFERROR(IF(Z55="",0,Z55),"0")+IFERROR(IF(Z56="",0,Z56),"0")+IFERROR(IF(Z57="",0,Z57),"0")</f>
        <v>0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72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3">
        <f>IFERROR(SUM(X52:X57),"0")</f>
        <v>0</v>
      </c>
      <c r="Y59" s="553">
        <f>IFERROR(SUM(Y52:Y57),"0")</f>
        <v>0</v>
      </c>
      <c r="Z59" s="37"/>
      <c r="AA59" s="554"/>
      <c r="AB59" s="554"/>
      <c r="AC59" s="554"/>
    </row>
    <row r="60" spans="1:68" ht="14.25" customHeight="1" x14ac:dyDescent="0.25">
      <c r="A60" s="564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5">
        <v>4680115881440</v>
      </c>
      <c r="E61" s="55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8"/>
      <c r="R61" s="558"/>
      <c r="S61" s="558"/>
      <c r="T61" s="559"/>
      <c r="U61" s="34"/>
      <c r="V61" s="34"/>
      <c r="W61" s="35" t="s">
        <v>69</v>
      </c>
      <c r="X61" s="551">
        <v>0</v>
      </c>
      <c r="Y61" s="55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555">
        <v>4680115885950</v>
      </c>
      <c r="E62" s="55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8"/>
      <c r="R62" s="558"/>
      <c r="S62" s="558"/>
      <c r="T62" s="559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55">
        <v>4680115881433</v>
      </c>
      <c r="E63" s="55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8"/>
      <c r="R63" s="558"/>
      <c r="S63" s="558"/>
      <c r="T63" s="559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1"/>
      <c r="B64" s="565"/>
      <c r="C64" s="565"/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72"/>
      <c r="P64" s="566" t="s">
        <v>71</v>
      </c>
      <c r="Q64" s="567"/>
      <c r="R64" s="567"/>
      <c r="S64" s="567"/>
      <c r="T64" s="567"/>
      <c r="U64" s="567"/>
      <c r="V64" s="568"/>
      <c r="W64" s="37" t="s">
        <v>72</v>
      </c>
      <c r="X64" s="553">
        <f>IFERROR(X61/H61,"0")+IFERROR(X62/H62,"0")+IFERROR(X63/H63,"0")</f>
        <v>0</v>
      </c>
      <c r="Y64" s="553">
        <f>IFERROR(Y61/H61,"0")+IFERROR(Y62/H62,"0")+IFERROR(Y63/H63,"0")</f>
        <v>0</v>
      </c>
      <c r="Z64" s="553">
        <f>IFERROR(IF(Z61="",0,Z61),"0")+IFERROR(IF(Z62="",0,Z62),"0")+IFERROR(IF(Z63="",0,Z63),"0")</f>
        <v>0</v>
      </c>
      <c r="AA64" s="554"/>
      <c r="AB64" s="554"/>
      <c r="AC64" s="554"/>
    </row>
    <row r="65" spans="1:68" x14ac:dyDescent="0.2">
      <c r="A65" s="565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72"/>
      <c r="P65" s="566" t="s">
        <v>71</v>
      </c>
      <c r="Q65" s="567"/>
      <c r="R65" s="567"/>
      <c r="S65" s="567"/>
      <c r="T65" s="567"/>
      <c r="U65" s="567"/>
      <c r="V65" s="568"/>
      <c r="W65" s="37" t="s">
        <v>69</v>
      </c>
      <c r="X65" s="553">
        <f>IFERROR(SUM(X61:X63),"0")</f>
        <v>0</v>
      </c>
      <c r="Y65" s="553">
        <f>IFERROR(SUM(Y61:Y63),"0")</f>
        <v>0</v>
      </c>
      <c r="Z65" s="37"/>
      <c r="AA65" s="554"/>
      <c r="AB65" s="554"/>
      <c r="AC65" s="554"/>
    </row>
    <row r="66" spans="1:68" ht="14.25" customHeight="1" x14ac:dyDescent="0.25">
      <c r="A66" s="564" t="s">
        <v>64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547"/>
      <c r="AB66" s="547"/>
      <c r="AC66" s="547"/>
    </row>
    <row r="67" spans="1:68" ht="27" customHeight="1" x14ac:dyDescent="0.25">
      <c r="A67" s="54" t="s">
        <v>147</v>
      </c>
      <c r="B67" s="54" t="s">
        <v>148</v>
      </c>
      <c r="C67" s="31">
        <v>4301031243</v>
      </c>
      <c r="D67" s="555">
        <v>4680115885073</v>
      </c>
      <c r="E67" s="55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8"/>
      <c r="R67" s="558"/>
      <c r="S67" s="558"/>
      <c r="T67" s="559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4301031241</v>
      </c>
      <c r="D68" s="555">
        <v>4680115885059</v>
      </c>
      <c r="E68" s="55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8"/>
      <c r="R68" s="558"/>
      <c r="S68" s="558"/>
      <c r="T68" s="559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4301031316</v>
      </c>
      <c r="D69" s="555">
        <v>4680115885097</v>
      </c>
      <c r="E69" s="55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8"/>
      <c r="R69" s="558"/>
      <c r="S69" s="558"/>
      <c r="T69" s="559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1"/>
      <c r="B70" s="565"/>
      <c r="C70" s="565"/>
      <c r="D70" s="565"/>
      <c r="E70" s="565"/>
      <c r="F70" s="565"/>
      <c r="G70" s="565"/>
      <c r="H70" s="565"/>
      <c r="I70" s="565"/>
      <c r="J70" s="565"/>
      <c r="K70" s="565"/>
      <c r="L70" s="565"/>
      <c r="M70" s="565"/>
      <c r="N70" s="565"/>
      <c r="O70" s="572"/>
      <c r="P70" s="566" t="s">
        <v>71</v>
      </c>
      <c r="Q70" s="567"/>
      <c r="R70" s="567"/>
      <c r="S70" s="567"/>
      <c r="T70" s="567"/>
      <c r="U70" s="567"/>
      <c r="V70" s="568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x14ac:dyDescent="0.2">
      <c r="A71" s="565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72"/>
      <c r="P71" s="566" t="s">
        <v>71</v>
      </c>
      <c r="Q71" s="567"/>
      <c r="R71" s="567"/>
      <c r="S71" s="567"/>
      <c r="T71" s="567"/>
      <c r="U71" s="567"/>
      <c r="V71" s="568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customHeight="1" x14ac:dyDescent="0.25">
      <c r="A72" s="564" t="s">
        <v>73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547"/>
      <c r="AB72" s="547"/>
      <c r="AC72" s="547"/>
    </row>
    <row r="73" spans="1:68" ht="16.5" customHeight="1" x14ac:dyDescent="0.25">
      <c r="A73" s="54" t="s">
        <v>156</v>
      </c>
      <c r="B73" s="54" t="s">
        <v>157</v>
      </c>
      <c r="C73" s="31">
        <v>4301051838</v>
      </c>
      <c r="D73" s="555">
        <v>4680115881891</v>
      </c>
      <c r="E73" s="55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6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8"/>
      <c r="R73" s="558"/>
      <c r="S73" s="558"/>
      <c r="T73" s="559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159</v>
      </c>
      <c r="B74" s="54" t="s">
        <v>160</v>
      </c>
      <c r="C74" s="31">
        <v>4301051846</v>
      </c>
      <c r="D74" s="555">
        <v>4680115885769</v>
      </c>
      <c r="E74" s="55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8"/>
      <c r="R74" s="558"/>
      <c r="S74" s="558"/>
      <c r="T74" s="559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162</v>
      </c>
      <c r="B75" s="54" t="s">
        <v>163</v>
      </c>
      <c r="C75" s="31">
        <v>4301051837</v>
      </c>
      <c r="D75" s="555">
        <v>4680115884311</v>
      </c>
      <c r="E75" s="55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8"/>
      <c r="R75" s="558"/>
      <c r="S75" s="558"/>
      <c r="T75" s="559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4301051844</v>
      </c>
      <c r="D76" s="555">
        <v>4680115885929</v>
      </c>
      <c r="E76" s="55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8"/>
      <c r="R76" s="558"/>
      <c r="S76" s="558"/>
      <c r="T76" s="559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4301051929</v>
      </c>
      <c r="D77" s="555">
        <v>4680115884403</v>
      </c>
      <c r="E77" s="55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8"/>
      <c r="R77" s="558"/>
      <c r="S77" s="558"/>
      <c r="T77" s="559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1"/>
      <c r="B78" s="565"/>
      <c r="C78" s="565"/>
      <c r="D78" s="565"/>
      <c r="E78" s="565"/>
      <c r="F78" s="565"/>
      <c r="G78" s="565"/>
      <c r="H78" s="565"/>
      <c r="I78" s="565"/>
      <c r="J78" s="565"/>
      <c r="K78" s="565"/>
      <c r="L78" s="565"/>
      <c r="M78" s="565"/>
      <c r="N78" s="565"/>
      <c r="O78" s="572"/>
      <c r="P78" s="566" t="s">
        <v>71</v>
      </c>
      <c r="Q78" s="567"/>
      <c r="R78" s="567"/>
      <c r="S78" s="567"/>
      <c r="T78" s="567"/>
      <c r="U78" s="567"/>
      <c r="V78" s="568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x14ac:dyDescent="0.2">
      <c r="A79" s="565"/>
      <c r="B79" s="565"/>
      <c r="C79" s="565"/>
      <c r="D79" s="565"/>
      <c r="E79" s="565"/>
      <c r="F79" s="565"/>
      <c r="G79" s="565"/>
      <c r="H79" s="565"/>
      <c r="I79" s="565"/>
      <c r="J79" s="565"/>
      <c r="K79" s="565"/>
      <c r="L79" s="565"/>
      <c r="M79" s="565"/>
      <c r="N79" s="565"/>
      <c r="O79" s="572"/>
      <c r="P79" s="566" t="s">
        <v>71</v>
      </c>
      <c r="Q79" s="567"/>
      <c r="R79" s="567"/>
      <c r="S79" s="567"/>
      <c r="T79" s="567"/>
      <c r="U79" s="567"/>
      <c r="V79" s="568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customHeight="1" x14ac:dyDescent="0.25">
      <c r="A80" s="564" t="s">
        <v>169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547"/>
      <c r="AB80" s="547"/>
      <c r="AC80" s="547"/>
    </row>
    <row r="81" spans="1:68" ht="27" customHeight="1" x14ac:dyDescent="0.25">
      <c r="A81" s="54" t="s">
        <v>170</v>
      </c>
      <c r="B81" s="54" t="s">
        <v>171</v>
      </c>
      <c r="C81" s="31">
        <v>4301060455</v>
      </c>
      <c r="D81" s="555">
        <v>4680115881532</v>
      </c>
      <c r="E81" s="55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8"/>
      <c r="R81" s="558"/>
      <c r="S81" s="558"/>
      <c r="T81" s="559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173</v>
      </c>
      <c r="B82" s="54" t="s">
        <v>174</v>
      </c>
      <c r="C82" s="31">
        <v>4301060351</v>
      </c>
      <c r="D82" s="555">
        <v>4680115881464</v>
      </c>
      <c r="E82" s="55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8"/>
      <c r="R82" s="558"/>
      <c r="S82" s="558"/>
      <c r="T82" s="559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1"/>
      <c r="B83" s="565"/>
      <c r="C83" s="565"/>
      <c r="D83" s="565"/>
      <c r="E83" s="565"/>
      <c r="F83" s="565"/>
      <c r="G83" s="565"/>
      <c r="H83" s="565"/>
      <c r="I83" s="565"/>
      <c r="J83" s="565"/>
      <c r="K83" s="565"/>
      <c r="L83" s="565"/>
      <c r="M83" s="565"/>
      <c r="N83" s="565"/>
      <c r="O83" s="572"/>
      <c r="P83" s="566" t="s">
        <v>71</v>
      </c>
      <c r="Q83" s="567"/>
      <c r="R83" s="567"/>
      <c r="S83" s="567"/>
      <c r="T83" s="567"/>
      <c r="U83" s="567"/>
      <c r="V83" s="568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x14ac:dyDescent="0.2">
      <c r="A84" s="565"/>
      <c r="B84" s="565"/>
      <c r="C84" s="565"/>
      <c r="D84" s="565"/>
      <c r="E84" s="565"/>
      <c r="F84" s="565"/>
      <c r="G84" s="565"/>
      <c r="H84" s="565"/>
      <c r="I84" s="565"/>
      <c r="J84" s="565"/>
      <c r="K84" s="565"/>
      <c r="L84" s="565"/>
      <c r="M84" s="565"/>
      <c r="N84" s="565"/>
      <c r="O84" s="572"/>
      <c r="P84" s="566" t="s">
        <v>71</v>
      </c>
      <c r="Q84" s="567"/>
      <c r="R84" s="567"/>
      <c r="S84" s="567"/>
      <c r="T84" s="567"/>
      <c r="U84" s="567"/>
      <c r="V84" s="568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customHeight="1" x14ac:dyDescent="0.25">
      <c r="A85" s="611" t="s">
        <v>176</v>
      </c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65"/>
      <c r="P85" s="565"/>
      <c r="Q85" s="565"/>
      <c r="R85" s="565"/>
      <c r="S85" s="565"/>
      <c r="T85" s="565"/>
      <c r="U85" s="565"/>
      <c r="V85" s="565"/>
      <c r="W85" s="565"/>
      <c r="X85" s="565"/>
      <c r="Y85" s="565"/>
      <c r="Z85" s="565"/>
      <c r="AA85" s="546"/>
      <c r="AB85" s="546"/>
      <c r="AC85" s="546"/>
    </row>
    <row r="86" spans="1:68" ht="14.25" customHeight="1" x14ac:dyDescent="0.25">
      <c r="A86" s="564" t="s">
        <v>103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547"/>
      <c r="AB86" s="547"/>
      <c r="AC86" s="547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55">
        <v>4680115881327</v>
      </c>
      <c r="E87" s="55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8"/>
      <c r="R87" s="558"/>
      <c r="S87" s="558"/>
      <c r="T87" s="559"/>
      <c r="U87" s="34"/>
      <c r="V87" s="34"/>
      <c r="W87" s="35" t="s">
        <v>69</v>
      </c>
      <c r="X87" s="551">
        <v>0</v>
      </c>
      <c r="Y87" s="55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180</v>
      </c>
      <c r="B88" s="54" t="s">
        <v>181</v>
      </c>
      <c r="C88" s="31">
        <v>4301011476</v>
      </c>
      <c r="D88" s="555">
        <v>4680115881518</v>
      </c>
      <c r="E88" s="55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8"/>
      <c r="R88" s="558"/>
      <c r="S88" s="558"/>
      <c r="T88" s="559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55">
        <v>4680115881303</v>
      </c>
      <c r="E89" s="55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8"/>
      <c r="R89" s="558"/>
      <c r="S89" s="558"/>
      <c r="T89" s="559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1"/>
      <c r="B90" s="565"/>
      <c r="C90" s="565"/>
      <c r="D90" s="565"/>
      <c r="E90" s="565"/>
      <c r="F90" s="565"/>
      <c r="G90" s="565"/>
      <c r="H90" s="565"/>
      <c r="I90" s="565"/>
      <c r="J90" s="565"/>
      <c r="K90" s="565"/>
      <c r="L90" s="565"/>
      <c r="M90" s="565"/>
      <c r="N90" s="565"/>
      <c r="O90" s="572"/>
      <c r="P90" s="566" t="s">
        <v>71</v>
      </c>
      <c r="Q90" s="567"/>
      <c r="R90" s="567"/>
      <c r="S90" s="567"/>
      <c r="T90" s="567"/>
      <c r="U90" s="567"/>
      <c r="V90" s="568"/>
      <c r="W90" s="37" t="s">
        <v>72</v>
      </c>
      <c r="X90" s="553">
        <f>IFERROR(X87/H87,"0")+IFERROR(X88/H88,"0")+IFERROR(X89/H89,"0")</f>
        <v>0</v>
      </c>
      <c r="Y90" s="553">
        <f>IFERROR(Y87/H87,"0")+IFERROR(Y88/H88,"0")+IFERROR(Y89/H89,"0")</f>
        <v>0</v>
      </c>
      <c r="Z90" s="553">
        <f>IFERROR(IF(Z87="",0,Z87),"0")+IFERROR(IF(Z88="",0,Z88),"0")+IFERROR(IF(Z89="",0,Z89),"0")</f>
        <v>0</v>
      </c>
      <c r="AA90" s="554"/>
      <c r="AB90" s="554"/>
      <c r="AC90" s="554"/>
    </row>
    <row r="91" spans="1:68" x14ac:dyDescent="0.2">
      <c r="A91" s="565"/>
      <c r="B91" s="565"/>
      <c r="C91" s="565"/>
      <c r="D91" s="565"/>
      <c r="E91" s="565"/>
      <c r="F91" s="565"/>
      <c r="G91" s="565"/>
      <c r="H91" s="565"/>
      <c r="I91" s="565"/>
      <c r="J91" s="565"/>
      <c r="K91" s="565"/>
      <c r="L91" s="565"/>
      <c r="M91" s="565"/>
      <c r="N91" s="565"/>
      <c r="O91" s="572"/>
      <c r="P91" s="566" t="s">
        <v>71</v>
      </c>
      <c r="Q91" s="567"/>
      <c r="R91" s="567"/>
      <c r="S91" s="567"/>
      <c r="T91" s="567"/>
      <c r="U91" s="567"/>
      <c r="V91" s="568"/>
      <c r="W91" s="37" t="s">
        <v>69</v>
      </c>
      <c r="X91" s="553">
        <f>IFERROR(SUM(X87:X89),"0")</f>
        <v>0</v>
      </c>
      <c r="Y91" s="553">
        <f>IFERROR(SUM(Y87:Y89),"0")</f>
        <v>0</v>
      </c>
      <c r="Z91" s="37"/>
      <c r="AA91" s="554"/>
      <c r="AB91" s="554"/>
      <c r="AC91" s="554"/>
    </row>
    <row r="92" spans="1:68" ht="14.25" customHeight="1" x14ac:dyDescent="0.25">
      <c r="A92" s="564" t="s">
        <v>73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547"/>
      <c r="AB92" s="547"/>
      <c r="AC92" s="547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55">
        <v>4607091386967</v>
      </c>
      <c r="E93" s="55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56" t="s">
        <v>186</v>
      </c>
      <c r="Q93" s="558"/>
      <c r="R93" s="558"/>
      <c r="S93" s="558"/>
      <c r="T93" s="559"/>
      <c r="U93" s="34"/>
      <c r="V93" s="34"/>
      <c r="W93" s="35" t="s">
        <v>69</v>
      </c>
      <c r="X93" s="551">
        <v>0</v>
      </c>
      <c r="Y93" s="55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188</v>
      </c>
      <c r="B94" s="54" t="s">
        <v>189</v>
      </c>
      <c r="C94" s="31">
        <v>4301051788</v>
      </c>
      <c r="D94" s="555">
        <v>4680115884953</v>
      </c>
      <c r="E94" s="55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8"/>
      <c r="R94" s="558"/>
      <c r="S94" s="558"/>
      <c r="T94" s="559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55">
        <v>4607091385731</v>
      </c>
      <c r="E95" s="55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8"/>
      <c r="R95" s="558"/>
      <c r="S95" s="558"/>
      <c r="T95" s="559"/>
      <c r="U95" s="34"/>
      <c r="V95" s="34"/>
      <c r="W95" s="35" t="s">
        <v>69</v>
      </c>
      <c r="X95" s="551">
        <v>500</v>
      </c>
      <c r="Y95" s="552">
        <f>IFERROR(IF(X95="",0,CEILING((X95/$H95),1)*$H95),"")</f>
        <v>502.20000000000005</v>
      </c>
      <c r="Z95" s="36">
        <f>IFERROR(IF(Y95=0,"",ROUNDUP(Y95/H95,0)*0.00651),"")</f>
        <v>1.21086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546.66666666666663</v>
      </c>
      <c r="BN95" s="64">
        <f>IFERROR(Y95*I95/H95,"0")</f>
        <v>549.072</v>
      </c>
      <c r="BO95" s="64">
        <f>IFERROR(1/J95*(X95/H95),"0")</f>
        <v>1.0175010175010175</v>
      </c>
      <c r="BP95" s="64">
        <f>IFERROR(1/J95*(Y95/H95),"0")</f>
        <v>1.0219780219780221</v>
      </c>
    </row>
    <row r="96" spans="1:68" ht="16.5" customHeight="1" x14ac:dyDescent="0.25">
      <c r="A96" s="54" t="s">
        <v>193</v>
      </c>
      <c r="B96" s="54" t="s">
        <v>194</v>
      </c>
      <c r="C96" s="31">
        <v>4301051438</v>
      </c>
      <c r="D96" s="555">
        <v>4680115880894</v>
      </c>
      <c r="E96" s="556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8"/>
      <c r="R96" s="558"/>
      <c r="S96" s="558"/>
      <c r="T96" s="559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1"/>
      <c r="B97" s="565"/>
      <c r="C97" s="565"/>
      <c r="D97" s="565"/>
      <c r="E97" s="565"/>
      <c r="F97" s="565"/>
      <c r="G97" s="565"/>
      <c r="H97" s="565"/>
      <c r="I97" s="565"/>
      <c r="J97" s="565"/>
      <c r="K97" s="565"/>
      <c r="L97" s="565"/>
      <c r="M97" s="565"/>
      <c r="N97" s="565"/>
      <c r="O97" s="572"/>
      <c r="P97" s="566" t="s">
        <v>71</v>
      </c>
      <c r="Q97" s="567"/>
      <c r="R97" s="567"/>
      <c r="S97" s="567"/>
      <c r="T97" s="567"/>
      <c r="U97" s="567"/>
      <c r="V97" s="568"/>
      <c r="W97" s="37" t="s">
        <v>72</v>
      </c>
      <c r="X97" s="553">
        <f>IFERROR(X93/H93,"0")+IFERROR(X94/H94,"0")+IFERROR(X95/H95,"0")+IFERROR(X96/H96,"0")</f>
        <v>185.18518518518516</v>
      </c>
      <c r="Y97" s="553">
        <f>IFERROR(Y93/H93,"0")+IFERROR(Y94/H94,"0")+IFERROR(Y95/H95,"0")+IFERROR(Y96/H96,"0")</f>
        <v>186</v>
      </c>
      <c r="Z97" s="553">
        <f>IFERROR(IF(Z93="",0,Z93),"0")+IFERROR(IF(Z94="",0,Z94),"0")+IFERROR(IF(Z95="",0,Z95),"0")+IFERROR(IF(Z96="",0,Z96),"0")</f>
        <v>1.21086</v>
      </c>
      <c r="AA97" s="554"/>
      <c r="AB97" s="554"/>
      <c r="AC97" s="554"/>
    </row>
    <row r="98" spans="1:68" x14ac:dyDescent="0.2">
      <c r="A98" s="565"/>
      <c r="B98" s="565"/>
      <c r="C98" s="565"/>
      <c r="D98" s="565"/>
      <c r="E98" s="565"/>
      <c r="F98" s="565"/>
      <c r="G98" s="565"/>
      <c r="H98" s="565"/>
      <c r="I98" s="565"/>
      <c r="J98" s="565"/>
      <c r="K98" s="565"/>
      <c r="L98" s="565"/>
      <c r="M98" s="565"/>
      <c r="N98" s="565"/>
      <c r="O98" s="572"/>
      <c r="P98" s="566" t="s">
        <v>71</v>
      </c>
      <c r="Q98" s="567"/>
      <c r="R98" s="567"/>
      <c r="S98" s="567"/>
      <c r="T98" s="567"/>
      <c r="U98" s="567"/>
      <c r="V98" s="568"/>
      <c r="W98" s="37" t="s">
        <v>69</v>
      </c>
      <c r="X98" s="553">
        <f>IFERROR(SUM(X93:X96),"0")</f>
        <v>500</v>
      </c>
      <c r="Y98" s="553">
        <f>IFERROR(SUM(Y93:Y96),"0")</f>
        <v>502.20000000000005</v>
      </c>
      <c r="Z98" s="37"/>
      <c r="AA98" s="554"/>
      <c r="AB98" s="554"/>
      <c r="AC98" s="554"/>
    </row>
    <row r="99" spans="1:68" ht="16.5" customHeight="1" x14ac:dyDescent="0.25">
      <c r="A99" s="611" t="s">
        <v>196</v>
      </c>
      <c r="B99" s="565"/>
      <c r="C99" s="565"/>
      <c r="D99" s="565"/>
      <c r="E99" s="565"/>
      <c r="F99" s="565"/>
      <c r="G99" s="565"/>
      <c r="H99" s="565"/>
      <c r="I99" s="565"/>
      <c r="J99" s="565"/>
      <c r="K99" s="565"/>
      <c r="L99" s="565"/>
      <c r="M99" s="565"/>
      <c r="N99" s="565"/>
      <c r="O99" s="565"/>
      <c r="P99" s="565"/>
      <c r="Q99" s="565"/>
      <c r="R99" s="565"/>
      <c r="S99" s="565"/>
      <c r="T99" s="565"/>
      <c r="U99" s="565"/>
      <c r="V99" s="565"/>
      <c r="W99" s="565"/>
      <c r="X99" s="565"/>
      <c r="Y99" s="565"/>
      <c r="Z99" s="565"/>
      <c r="AA99" s="546"/>
      <c r="AB99" s="546"/>
      <c r="AC99" s="546"/>
    </row>
    <row r="100" spans="1:68" ht="14.25" customHeight="1" x14ac:dyDescent="0.25">
      <c r="A100" s="564" t="s">
        <v>103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547"/>
      <c r="AB100" s="547"/>
      <c r="AC100" s="547"/>
    </row>
    <row r="101" spans="1:68" ht="27" customHeight="1" x14ac:dyDescent="0.25">
      <c r="A101" s="54" t="s">
        <v>197</v>
      </c>
      <c r="B101" s="54" t="s">
        <v>198</v>
      </c>
      <c r="C101" s="31">
        <v>4301011514</v>
      </c>
      <c r="D101" s="555">
        <v>4680115882133</v>
      </c>
      <c r="E101" s="556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8"/>
      <c r="R101" s="558"/>
      <c r="S101" s="558"/>
      <c r="T101" s="559"/>
      <c r="U101" s="34"/>
      <c r="V101" s="34"/>
      <c r="W101" s="35" t="s">
        <v>69</v>
      </c>
      <c r="X101" s="551">
        <v>300</v>
      </c>
      <c r="Y101" s="552">
        <f>IFERROR(IF(X101="",0,CEILING((X101/$H101),1)*$H101),"")</f>
        <v>302.40000000000003</v>
      </c>
      <c r="Z101" s="36">
        <f>IFERROR(IF(Y101=0,"",ROUNDUP(Y101/H101,0)*0.01898),"")</f>
        <v>0.53144000000000002</v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312.08333333333331</v>
      </c>
      <c r="BN101" s="64">
        <f>IFERROR(Y101*I101/H101,"0")</f>
        <v>314.58000000000004</v>
      </c>
      <c r="BO101" s="64">
        <f>IFERROR(1/J101*(X101/H101),"0")</f>
        <v>0.43402777777777773</v>
      </c>
      <c r="BP101" s="64">
        <f>IFERROR(1/J101*(Y101/H101),"0")</f>
        <v>0.4375</v>
      </c>
    </row>
    <row r="102" spans="1:68" ht="27" customHeight="1" x14ac:dyDescent="0.25">
      <c r="A102" s="54" t="s">
        <v>200</v>
      </c>
      <c r="B102" s="54" t="s">
        <v>201</v>
      </c>
      <c r="C102" s="31">
        <v>4301011417</v>
      </c>
      <c r="D102" s="555">
        <v>4680115880269</v>
      </c>
      <c r="E102" s="556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8"/>
      <c r="R102" s="558"/>
      <c r="S102" s="558"/>
      <c r="T102" s="559"/>
      <c r="U102" s="34"/>
      <c r="V102" s="34"/>
      <c r="W102" s="35" t="s">
        <v>69</v>
      </c>
      <c r="X102" s="551">
        <v>135</v>
      </c>
      <c r="Y102" s="552">
        <f>IFERROR(IF(X102="",0,CEILING((X102/$H102),1)*$H102),"")</f>
        <v>135</v>
      </c>
      <c r="Z102" s="36">
        <f>IFERROR(IF(Y102=0,"",ROUNDUP(Y102/H102,0)*0.00902),"")</f>
        <v>0.32472000000000001</v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142.56</v>
      </c>
      <c r="BN102" s="64">
        <f>IFERROR(Y102*I102/H102,"0")</f>
        <v>142.56</v>
      </c>
      <c r="BO102" s="64">
        <f>IFERROR(1/J102*(X102/H102),"0")</f>
        <v>0.27272727272727271</v>
      </c>
      <c r="BP102" s="64">
        <f>IFERROR(1/J102*(Y102/H102),"0")</f>
        <v>0.27272727272727271</v>
      </c>
    </row>
    <row r="103" spans="1:68" ht="27" customHeight="1" x14ac:dyDescent="0.25">
      <c r="A103" s="54" t="s">
        <v>202</v>
      </c>
      <c r="B103" s="54" t="s">
        <v>203</v>
      </c>
      <c r="C103" s="31">
        <v>4301011415</v>
      </c>
      <c r="D103" s="555">
        <v>4680115880429</v>
      </c>
      <c r="E103" s="556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8"/>
      <c r="R103" s="558"/>
      <c r="S103" s="558"/>
      <c r="T103" s="559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204</v>
      </c>
      <c r="B104" s="54" t="s">
        <v>205</v>
      </c>
      <c r="C104" s="31">
        <v>4301011462</v>
      </c>
      <c r="D104" s="555">
        <v>4680115881457</v>
      </c>
      <c r="E104" s="556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8"/>
      <c r="R104" s="558"/>
      <c r="S104" s="558"/>
      <c r="T104" s="559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1"/>
      <c r="B105" s="565"/>
      <c r="C105" s="565"/>
      <c r="D105" s="565"/>
      <c r="E105" s="565"/>
      <c r="F105" s="565"/>
      <c r="G105" s="565"/>
      <c r="H105" s="565"/>
      <c r="I105" s="565"/>
      <c r="J105" s="565"/>
      <c r="K105" s="565"/>
      <c r="L105" s="565"/>
      <c r="M105" s="565"/>
      <c r="N105" s="565"/>
      <c r="O105" s="572"/>
      <c r="P105" s="566" t="s">
        <v>71</v>
      </c>
      <c r="Q105" s="567"/>
      <c r="R105" s="567"/>
      <c r="S105" s="567"/>
      <c r="T105" s="567"/>
      <c r="U105" s="567"/>
      <c r="V105" s="568"/>
      <c r="W105" s="37" t="s">
        <v>72</v>
      </c>
      <c r="X105" s="553">
        <f>IFERROR(X101/H101,"0")+IFERROR(X102/H102,"0")+IFERROR(X103/H103,"0")+IFERROR(X104/H104,"0")</f>
        <v>63.777777777777771</v>
      </c>
      <c r="Y105" s="553">
        <f>IFERROR(Y101/H101,"0")+IFERROR(Y102/H102,"0")+IFERROR(Y103/H103,"0")+IFERROR(Y104/H104,"0")</f>
        <v>64</v>
      </c>
      <c r="Z105" s="553">
        <f>IFERROR(IF(Z101="",0,Z101),"0")+IFERROR(IF(Z102="",0,Z102),"0")+IFERROR(IF(Z103="",0,Z103),"0")+IFERROR(IF(Z104="",0,Z104),"0")</f>
        <v>0.85616000000000003</v>
      </c>
      <c r="AA105" s="554"/>
      <c r="AB105" s="554"/>
      <c r="AC105" s="554"/>
    </row>
    <row r="106" spans="1:68" x14ac:dyDescent="0.2">
      <c r="A106" s="565"/>
      <c r="B106" s="565"/>
      <c r="C106" s="565"/>
      <c r="D106" s="565"/>
      <c r="E106" s="565"/>
      <c r="F106" s="565"/>
      <c r="G106" s="565"/>
      <c r="H106" s="565"/>
      <c r="I106" s="565"/>
      <c r="J106" s="565"/>
      <c r="K106" s="565"/>
      <c r="L106" s="565"/>
      <c r="M106" s="565"/>
      <c r="N106" s="565"/>
      <c r="O106" s="572"/>
      <c r="P106" s="566" t="s">
        <v>71</v>
      </c>
      <c r="Q106" s="567"/>
      <c r="R106" s="567"/>
      <c r="S106" s="567"/>
      <c r="T106" s="567"/>
      <c r="U106" s="567"/>
      <c r="V106" s="568"/>
      <c r="W106" s="37" t="s">
        <v>69</v>
      </c>
      <c r="X106" s="553">
        <f>IFERROR(SUM(X101:X104),"0")</f>
        <v>435</v>
      </c>
      <c r="Y106" s="553">
        <f>IFERROR(SUM(Y101:Y104),"0")</f>
        <v>437.40000000000003</v>
      </c>
      <c r="Z106" s="37"/>
      <c r="AA106" s="554"/>
      <c r="AB106" s="554"/>
      <c r="AC106" s="554"/>
    </row>
    <row r="107" spans="1:68" ht="14.25" customHeight="1" x14ac:dyDescent="0.25">
      <c r="A107" s="564" t="s">
        <v>139</v>
      </c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5"/>
      <c r="P107" s="565"/>
      <c r="Q107" s="565"/>
      <c r="R107" s="565"/>
      <c r="S107" s="565"/>
      <c r="T107" s="565"/>
      <c r="U107" s="565"/>
      <c r="V107" s="565"/>
      <c r="W107" s="565"/>
      <c r="X107" s="565"/>
      <c r="Y107" s="565"/>
      <c r="Z107" s="565"/>
      <c r="AA107" s="547"/>
      <c r="AB107" s="547"/>
      <c r="AC107" s="547"/>
    </row>
    <row r="108" spans="1:68" ht="16.5" customHeight="1" x14ac:dyDescent="0.25">
      <c r="A108" s="54" t="s">
        <v>206</v>
      </c>
      <c r="B108" s="54" t="s">
        <v>207</v>
      </c>
      <c r="C108" s="31">
        <v>4301020345</v>
      </c>
      <c r="D108" s="555">
        <v>4680115881488</v>
      </c>
      <c r="E108" s="556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6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8"/>
      <c r="R108" s="558"/>
      <c r="S108" s="558"/>
      <c r="T108" s="559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209</v>
      </c>
      <c r="B109" s="54" t="s">
        <v>210</v>
      </c>
      <c r="C109" s="31">
        <v>4301020346</v>
      </c>
      <c r="D109" s="555">
        <v>4680115882775</v>
      </c>
      <c r="E109" s="556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8"/>
      <c r="R109" s="558"/>
      <c r="S109" s="558"/>
      <c r="T109" s="559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212</v>
      </c>
      <c r="C110" s="31">
        <v>4301020344</v>
      </c>
      <c r="D110" s="555">
        <v>4680115880658</v>
      </c>
      <c r="E110" s="556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5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8"/>
      <c r="R110" s="558"/>
      <c r="S110" s="558"/>
      <c r="T110" s="559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1"/>
      <c r="B111" s="565"/>
      <c r="C111" s="565"/>
      <c r="D111" s="565"/>
      <c r="E111" s="565"/>
      <c r="F111" s="565"/>
      <c r="G111" s="565"/>
      <c r="H111" s="565"/>
      <c r="I111" s="565"/>
      <c r="J111" s="565"/>
      <c r="K111" s="565"/>
      <c r="L111" s="565"/>
      <c r="M111" s="565"/>
      <c r="N111" s="565"/>
      <c r="O111" s="572"/>
      <c r="P111" s="566" t="s">
        <v>71</v>
      </c>
      <c r="Q111" s="567"/>
      <c r="R111" s="567"/>
      <c r="S111" s="567"/>
      <c r="T111" s="567"/>
      <c r="U111" s="567"/>
      <c r="V111" s="568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x14ac:dyDescent="0.2">
      <c r="A112" s="565"/>
      <c r="B112" s="565"/>
      <c r="C112" s="565"/>
      <c r="D112" s="565"/>
      <c r="E112" s="565"/>
      <c r="F112" s="565"/>
      <c r="G112" s="565"/>
      <c r="H112" s="565"/>
      <c r="I112" s="565"/>
      <c r="J112" s="565"/>
      <c r="K112" s="565"/>
      <c r="L112" s="565"/>
      <c r="M112" s="565"/>
      <c r="N112" s="565"/>
      <c r="O112" s="572"/>
      <c r="P112" s="566" t="s">
        <v>71</v>
      </c>
      <c r="Q112" s="567"/>
      <c r="R112" s="567"/>
      <c r="S112" s="567"/>
      <c r="T112" s="567"/>
      <c r="U112" s="567"/>
      <c r="V112" s="568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customHeight="1" x14ac:dyDescent="0.25">
      <c r="A113" s="564" t="s">
        <v>73</v>
      </c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5"/>
      <c r="P113" s="565"/>
      <c r="Q113" s="565"/>
      <c r="R113" s="565"/>
      <c r="S113" s="565"/>
      <c r="T113" s="565"/>
      <c r="U113" s="565"/>
      <c r="V113" s="565"/>
      <c r="W113" s="565"/>
      <c r="X113" s="565"/>
      <c r="Y113" s="565"/>
      <c r="Z113" s="565"/>
      <c r="AA113" s="547"/>
      <c r="AB113" s="547"/>
      <c r="AC113" s="547"/>
    </row>
    <row r="114" spans="1:68" ht="16.5" customHeight="1" x14ac:dyDescent="0.25">
      <c r="A114" s="54" t="s">
        <v>213</v>
      </c>
      <c r="B114" s="54" t="s">
        <v>214</v>
      </c>
      <c r="C114" s="31">
        <v>4301051724</v>
      </c>
      <c r="D114" s="555">
        <v>4607091385168</v>
      </c>
      <c r="E114" s="556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0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8"/>
      <c r="R114" s="558"/>
      <c r="S114" s="558"/>
      <c r="T114" s="559"/>
      <c r="U114" s="34"/>
      <c r="V114" s="34"/>
      <c r="W114" s="35" t="s">
        <v>69</v>
      </c>
      <c r="X114" s="551">
        <v>700</v>
      </c>
      <c r="Y114" s="552">
        <f>IFERROR(IF(X114="",0,CEILING((X114/$H114),1)*$H114),"")</f>
        <v>704.69999999999993</v>
      </c>
      <c r="Z114" s="36">
        <f>IFERROR(IF(Y114=0,"",ROUNDUP(Y114/H114,0)*0.01898),"")</f>
        <v>1.65126</v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744.33333333333326</v>
      </c>
      <c r="BN114" s="64">
        <f>IFERROR(Y114*I114/H114,"0")</f>
        <v>749.33100000000002</v>
      </c>
      <c r="BO114" s="64">
        <f>IFERROR(1/J114*(X114/H114),"0")</f>
        <v>1.3503086419753088</v>
      </c>
      <c r="BP114" s="64">
        <f>IFERROR(1/J114*(Y114/H114),"0")</f>
        <v>1.359375</v>
      </c>
    </row>
    <row r="115" spans="1:68" ht="27" customHeight="1" x14ac:dyDescent="0.25">
      <c r="A115" s="54" t="s">
        <v>216</v>
      </c>
      <c r="B115" s="54" t="s">
        <v>217</v>
      </c>
      <c r="C115" s="31">
        <v>4301051730</v>
      </c>
      <c r="D115" s="555">
        <v>4607091383256</v>
      </c>
      <c r="E115" s="556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3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8"/>
      <c r="R115" s="558"/>
      <c r="S115" s="558"/>
      <c r="T115" s="559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218</v>
      </c>
      <c r="B116" s="54" t="s">
        <v>219</v>
      </c>
      <c r="C116" s="31">
        <v>4301051721</v>
      </c>
      <c r="D116" s="555">
        <v>4607091385748</v>
      </c>
      <c r="E116" s="556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8"/>
      <c r="R116" s="558"/>
      <c r="S116" s="558"/>
      <c r="T116" s="559"/>
      <c r="U116" s="34"/>
      <c r="V116" s="34"/>
      <c r="W116" s="35" t="s">
        <v>69</v>
      </c>
      <c r="X116" s="551">
        <v>750</v>
      </c>
      <c r="Y116" s="552">
        <f>IFERROR(IF(X116="",0,CEILING((X116/$H116),1)*$H116),"")</f>
        <v>750.6</v>
      </c>
      <c r="Z116" s="36">
        <f>IFERROR(IF(Y116=0,"",ROUNDUP(Y116/H116,0)*0.00651),"")</f>
        <v>1.8097799999999999</v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820</v>
      </c>
      <c r="BN116" s="64">
        <f>IFERROR(Y116*I116/H116,"0")</f>
        <v>820.65599999999995</v>
      </c>
      <c r="BO116" s="64">
        <f>IFERROR(1/J116*(X116/H116),"0")</f>
        <v>1.5262515262515264</v>
      </c>
      <c r="BP116" s="64">
        <f>IFERROR(1/J116*(Y116/H116),"0")</f>
        <v>1.5274725274725276</v>
      </c>
    </row>
    <row r="117" spans="1:68" ht="16.5" customHeight="1" x14ac:dyDescent="0.25">
      <c r="A117" s="54" t="s">
        <v>220</v>
      </c>
      <c r="B117" s="54" t="s">
        <v>221</v>
      </c>
      <c r="C117" s="31">
        <v>4301051740</v>
      </c>
      <c r="D117" s="555">
        <v>4680115884533</v>
      </c>
      <c r="E117" s="556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8"/>
      <c r="R117" s="558"/>
      <c r="S117" s="558"/>
      <c r="T117" s="559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1"/>
      <c r="B118" s="565"/>
      <c r="C118" s="565"/>
      <c r="D118" s="565"/>
      <c r="E118" s="565"/>
      <c r="F118" s="565"/>
      <c r="G118" s="565"/>
      <c r="H118" s="565"/>
      <c r="I118" s="565"/>
      <c r="J118" s="565"/>
      <c r="K118" s="565"/>
      <c r="L118" s="565"/>
      <c r="M118" s="565"/>
      <c r="N118" s="565"/>
      <c r="O118" s="572"/>
      <c r="P118" s="566" t="s">
        <v>71</v>
      </c>
      <c r="Q118" s="567"/>
      <c r="R118" s="567"/>
      <c r="S118" s="567"/>
      <c r="T118" s="567"/>
      <c r="U118" s="567"/>
      <c r="V118" s="568"/>
      <c r="W118" s="37" t="s">
        <v>72</v>
      </c>
      <c r="X118" s="553">
        <f>IFERROR(X114/H114,"0")+IFERROR(X115/H115,"0")+IFERROR(X116/H116,"0")+IFERROR(X117/H117,"0")</f>
        <v>364.19753086419752</v>
      </c>
      <c r="Y118" s="553">
        <f>IFERROR(Y114/H114,"0")+IFERROR(Y115/H115,"0")+IFERROR(Y116/H116,"0")+IFERROR(Y117/H117,"0")</f>
        <v>365</v>
      </c>
      <c r="Z118" s="553">
        <f>IFERROR(IF(Z114="",0,Z114),"0")+IFERROR(IF(Z115="",0,Z115),"0")+IFERROR(IF(Z116="",0,Z116),"0")+IFERROR(IF(Z117="",0,Z117),"0")</f>
        <v>3.4610399999999997</v>
      </c>
      <c r="AA118" s="554"/>
      <c r="AB118" s="554"/>
      <c r="AC118" s="554"/>
    </row>
    <row r="119" spans="1:68" x14ac:dyDescent="0.2">
      <c r="A119" s="565"/>
      <c r="B119" s="565"/>
      <c r="C119" s="565"/>
      <c r="D119" s="565"/>
      <c r="E119" s="565"/>
      <c r="F119" s="565"/>
      <c r="G119" s="565"/>
      <c r="H119" s="565"/>
      <c r="I119" s="565"/>
      <c r="J119" s="565"/>
      <c r="K119" s="565"/>
      <c r="L119" s="565"/>
      <c r="M119" s="565"/>
      <c r="N119" s="565"/>
      <c r="O119" s="572"/>
      <c r="P119" s="566" t="s">
        <v>71</v>
      </c>
      <c r="Q119" s="567"/>
      <c r="R119" s="567"/>
      <c r="S119" s="567"/>
      <c r="T119" s="567"/>
      <c r="U119" s="567"/>
      <c r="V119" s="568"/>
      <c r="W119" s="37" t="s">
        <v>69</v>
      </c>
      <c r="X119" s="553">
        <f>IFERROR(SUM(X114:X117),"0")</f>
        <v>1450</v>
      </c>
      <c r="Y119" s="553">
        <f>IFERROR(SUM(Y114:Y117),"0")</f>
        <v>1455.3</v>
      </c>
      <c r="Z119" s="37"/>
      <c r="AA119" s="554"/>
      <c r="AB119" s="554"/>
      <c r="AC119" s="554"/>
    </row>
    <row r="120" spans="1:68" ht="14.25" customHeight="1" x14ac:dyDescent="0.25">
      <c r="A120" s="564" t="s">
        <v>169</v>
      </c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5"/>
      <c r="P120" s="565"/>
      <c r="Q120" s="565"/>
      <c r="R120" s="565"/>
      <c r="S120" s="565"/>
      <c r="T120" s="565"/>
      <c r="U120" s="565"/>
      <c r="V120" s="565"/>
      <c r="W120" s="565"/>
      <c r="X120" s="565"/>
      <c r="Y120" s="565"/>
      <c r="Z120" s="565"/>
      <c r="AA120" s="547"/>
      <c r="AB120" s="547"/>
      <c r="AC120" s="547"/>
    </row>
    <row r="121" spans="1:68" ht="27" customHeight="1" x14ac:dyDescent="0.25">
      <c r="A121" s="54" t="s">
        <v>223</v>
      </c>
      <c r="B121" s="54" t="s">
        <v>224</v>
      </c>
      <c r="C121" s="31">
        <v>4301060357</v>
      </c>
      <c r="D121" s="555">
        <v>4680115882652</v>
      </c>
      <c r="E121" s="556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4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8"/>
      <c r="R121" s="558"/>
      <c r="S121" s="558"/>
      <c r="T121" s="559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226</v>
      </c>
      <c r="B122" s="54" t="s">
        <v>227</v>
      </c>
      <c r="C122" s="31">
        <v>4301060317</v>
      </c>
      <c r="D122" s="555">
        <v>4680115880238</v>
      </c>
      <c r="E122" s="556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8"/>
      <c r="R122" s="558"/>
      <c r="S122" s="558"/>
      <c r="T122" s="559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71"/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72"/>
      <c r="P123" s="566" t="s">
        <v>71</v>
      </c>
      <c r="Q123" s="567"/>
      <c r="R123" s="567"/>
      <c r="S123" s="567"/>
      <c r="T123" s="567"/>
      <c r="U123" s="567"/>
      <c r="V123" s="568"/>
      <c r="W123" s="37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x14ac:dyDescent="0.2">
      <c r="A124" s="565"/>
      <c r="B124" s="565"/>
      <c r="C124" s="565"/>
      <c r="D124" s="565"/>
      <c r="E124" s="565"/>
      <c r="F124" s="565"/>
      <c r="G124" s="565"/>
      <c r="H124" s="565"/>
      <c r="I124" s="565"/>
      <c r="J124" s="565"/>
      <c r="K124" s="565"/>
      <c r="L124" s="565"/>
      <c r="M124" s="565"/>
      <c r="N124" s="565"/>
      <c r="O124" s="572"/>
      <c r="P124" s="566" t="s">
        <v>71</v>
      </c>
      <c r="Q124" s="567"/>
      <c r="R124" s="567"/>
      <c r="S124" s="567"/>
      <c r="T124" s="567"/>
      <c r="U124" s="567"/>
      <c r="V124" s="568"/>
      <c r="W124" s="37" t="s">
        <v>69</v>
      </c>
      <c r="X124" s="553">
        <f>IFERROR(SUM(X121:X122),"0")</f>
        <v>0</v>
      </c>
      <c r="Y124" s="553">
        <f>IFERROR(SUM(Y121:Y122),"0")</f>
        <v>0</v>
      </c>
      <c r="Z124" s="37"/>
      <c r="AA124" s="554"/>
      <c r="AB124" s="554"/>
      <c r="AC124" s="554"/>
    </row>
    <row r="125" spans="1:68" ht="16.5" customHeight="1" x14ac:dyDescent="0.25">
      <c r="A125" s="611" t="s">
        <v>229</v>
      </c>
      <c r="B125" s="565"/>
      <c r="C125" s="565"/>
      <c r="D125" s="565"/>
      <c r="E125" s="565"/>
      <c r="F125" s="565"/>
      <c r="G125" s="565"/>
      <c r="H125" s="565"/>
      <c r="I125" s="565"/>
      <c r="J125" s="565"/>
      <c r="K125" s="565"/>
      <c r="L125" s="565"/>
      <c r="M125" s="565"/>
      <c r="N125" s="565"/>
      <c r="O125" s="565"/>
      <c r="P125" s="565"/>
      <c r="Q125" s="565"/>
      <c r="R125" s="565"/>
      <c r="S125" s="565"/>
      <c r="T125" s="565"/>
      <c r="U125" s="565"/>
      <c r="V125" s="565"/>
      <c r="W125" s="565"/>
      <c r="X125" s="565"/>
      <c r="Y125" s="565"/>
      <c r="Z125" s="565"/>
      <c r="AA125" s="546"/>
      <c r="AB125" s="546"/>
      <c r="AC125" s="546"/>
    </row>
    <row r="126" spans="1:68" ht="14.25" customHeight="1" x14ac:dyDescent="0.25">
      <c r="A126" s="564" t="s">
        <v>103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547"/>
      <c r="AB126" s="547"/>
      <c r="AC126" s="547"/>
    </row>
    <row r="127" spans="1:68" ht="27" customHeight="1" x14ac:dyDescent="0.25">
      <c r="A127" s="54" t="s">
        <v>230</v>
      </c>
      <c r="B127" s="54" t="s">
        <v>231</v>
      </c>
      <c r="C127" s="31">
        <v>4301011562</v>
      </c>
      <c r="D127" s="555">
        <v>4680115882577</v>
      </c>
      <c r="E127" s="556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8"/>
      <c r="R127" s="558"/>
      <c r="S127" s="558"/>
      <c r="T127" s="559"/>
      <c r="U127" s="34"/>
      <c r="V127" s="34"/>
      <c r="W127" s="35" t="s">
        <v>69</v>
      </c>
      <c r="X127" s="551">
        <v>200</v>
      </c>
      <c r="Y127" s="552">
        <f>IFERROR(IF(X127="",0,CEILING((X127/$H127),1)*$H127),"")</f>
        <v>201.60000000000002</v>
      </c>
      <c r="Z127" s="36">
        <f>IFERROR(IF(Y127=0,"",ROUNDUP(Y127/H127,0)*0.00651),"")</f>
        <v>0.41012999999999999</v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211.25</v>
      </c>
      <c r="BN127" s="64">
        <f>IFERROR(Y127*I127/H127,"0")</f>
        <v>212.94</v>
      </c>
      <c r="BO127" s="64">
        <f>IFERROR(1/J127*(X127/H127),"0")</f>
        <v>0.34340659340659341</v>
      </c>
      <c r="BP127" s="64">
        <f>IFERROR(1/J127*(Y127/H127),"0")</f>
        <v>0.3461538461538462</v>
      </c>
    </row>
    <row r="128" spans="1:68" ht="27" customHeight="1" x14ac:dyDescent="0.25">
      <c r="A128" s="54" t="s">
        <v>230</v>
      </c>
      <c r="B128" s="54" t="s">
        <v>233</v>
      </c>
      <c r="C128" s="31">
        <v>4301011564</v>
      </c>
      <c r="D128" s="555">
        <v>4680115882577</v>
      </c>
      <c r="E128" s="55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8"/>
      <c r="R128" s="558"/>
      <c r="S128" s="558"/>
      <c r="T128" s="559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1"/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72"/>
      <c r="P129" s="566" t="s">
        <v>71</v>
      </c>
      <c r="Q129" s="567"/>
      <c r="R129" s="567"/>
      <c r="S129" s="567"/>
      <c r="T129" s="567"/>
      <c r="U129" s="567"/>
      <c r="V129" s="568"/>
      <c r="W129" s="37" t="s">
        <v>72</v>
      </c>
      <c r="X129" s="553">
        <f>IFERROR(X127/H127,"0")+IFERROR(X128/H128,"0")</f>
        <v>62.5</v>
      </c>
      <c r="Y129" s="553">
        <f>IFERROR(Y127/H127,"0")+IFERROR(Y128/H128,"0")</f>
        <v>63.000000000000007</v>
      </c>
      <c r="Z129" s="553">
        <f>IFERROR(IF(Z127="",0,Z127),"0")+IFERROR(IF(Z128="",0,Z128),"0")</f>
        <v>0.41012999999999999</v>
      </c>
      <c r="AA129" s="554"/>
      <c r="AB129" s="554"/>
      <c r="AC129" s="554"/>
    </row>
    <row r="130" spans="1:68" x14ac:dyDescent="0.2">
      <c r="A130" s="565"/>
      <c r="B130" s="565"/>
      <c r="C130" s="565"/>
      <c r="D130" s="565"/>
      <c r="E130" s="565"/>
      <c r="F130" s="565"/>
      <c r="G130" s="565"/>
      <c r="H130" s="565"/>
      <c r="I130" s="565"/>
      <c r="J130" s="565"/>
      <c r="K130" s="565"/>
      <c r="L130" s="565"/>
      <c r="M130" s="565"/>
      <c r="N130" s="565"/>
      <c r="O130" s="572"/>
      <c r="P130" s="566" t="s">
        <v>71</v>
      </c>
      <c r="Q130" s="567"/>
      <c r="R130" s="567"/>
      <c r="S130" s="567"/>
      <c r="T130" s="567"/>
      <c r="U130" s="567"/>
      <c r="V130" s="568"/>
      <c r="W130" s="37" t="s">
        <v>69</v>
      </c>
      <c r="X130" s="553">
        <f>IFERROR(SUM(X127:X128),"0")</f>
        <v>200</v>
      </c>
      <c r="Y130" s="553">
        <f>IFERROR(SUM(Y127:Y128),"0")</f>
        <v>201.60000000000002</v>
      </c>
      <c r="Z130" s="37"/>
      <c r="AA130" s="554"/>
      <c r="AB130" s="554"/>
      <c r="AC130" s="554"/>
    </row>
    <row r="131" spans="1:68" ht="14.25" customHeight="1" x14ac:dyDescent="0.25">
      <c r="A131" s="564" t="s">
        <v>64</v>
      </c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5"/>
      <c r="P131" s="565"/>
      <c r="Q131" s="565"/>
      <c r="R131" s="565"/>
      <c r="S131" s="565"/>
      <c r="T131" s="565"/>
      <c r="U131" s="565"/>
      <c r="V131" s="565"/>
      <c r="W131" s="565"/>
      <c r="X131" s="565"/>
      <c r="Y131" s="565"/>
      <c r="Z131" s="565"/>
      <c r="AA131" s="547"/>
      <c r="AB131" s="547"/>
      <c r="AC131" s="547"/>
    </row>
    <row r="132" spans="1:68" ht="27" customHeight="1" x14ac:dyDescent="0.25">
      <c r="A132" s="54" t="s">
        <v>234</v>
      </c>
      <c r="B132" s="54" t="s">
        <v>235</v>
      </c>
      <c r="C132" s="31">
        <v>4301031235</v>
      </c>
      <c r="D132" s="555">
        <v>4680115883444</v>
      </c>
      <c r="E132" s="556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8"/>
      <c r="R132" s="558"/>
      <c r="S132" s="558"/>
      <c r="T132" s="559"/>
      <c r="U132" s="34"/>
      <c r="V132" s="34"/>
      <c r="W132" s="35" t="s">
        <v>69</v>
      </c>
      <c r="X132" s="551">
        <v>150</v>
      </c>
      <c r="Y132" s="552">
        <f>IFERROR(IF(X132="",0,CEILING((X132/$H132),1)*$H132),"")</f>
        <v>151.19999999999999</v>
      </c>
      <c r="Z132" s="36">
        <f>IFERROR(IF(Y132=0,"",ROUNDUP(Y132/H132,0)*0.00651),"")</f>
        <v>0.35154000000000002</v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164.35714285714286</v>
      </c>
      <c r="BN132" s="64">
        <f>IFERROR(Y132*I132/H132,"0")</f>
        <v>165.672</v>
      </c>
      <c r="BO132" s="64">
        <f>IFERROR(1/J132*(X132/H132),"0")</f>
        <v>0.29434850863422296</v>
      </c>
      <c r="BP132" s="64">
        <f>IFERROR(1/J132*(Y132/H132),"0")</f>
        <v>0.2967032967032967</v>
      </c>
    </row>
    <row r="133" spans="1:68" ht="27" customHeight="1" x14ac:dyDescent="0.25">
      <c r="A133" s="54" t="s">
        <v>234</v>
      </c>
      <c r="B133" s="54" t="s">
        <v>237</v>
      </c>
      <c r="C133" s="31">
        <v>4301031234</v>
      </c>
      <c r="D133" s="555">
        <v>4680115883444</v>
      </c>
      <c r="E133" s="55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8"/>
      <c r="R133" s="558"/>
      <c r="S133" s="558"/>
      <c r="T133" s="559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71"/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72"/>
      <c r="P134" s="566" t="s">
        <v>71</v>
      </c>
      <c r="Q134" s="567"/>
      <c r="R134" s="567"/>
      <c r="S134" s="567"/>
      <c r="T134" s="567"/>
      <c r="U134" s="567"/>
      <c r="V134" s="568"/>
      <c r="W134" s="37" t="s">
        <v>72</v>
      </c>
      <c r="X134" s="553">
        <f>IFERROR(X132/H132,"0")+IFERROR(X133/H133,"0")</f>
        <v>53.571428571428577</v>
      </c>
      <c r="Y134" s="553">
        <f>IFERROR(Y132/H132,"0")+IFERROR(Y133/H133,"0")</f>
        <v>54</v>
      </c>
      <c r="Z134" s="553">
        <f>IFERROR(IF(Z132="",0,Z132),"0")+IFERROR(IF(Z133="",0,Z133),"0")</f>
        <v>0.35154000000000002</v>
      </c>
      <c r="AA134" s="554"/>
      <c r="AB134" s="554"/>
      <c r="AC134" s="554"/>
    </row>
    <row r="135" spans="1:68" x14ac:dyDescent="0.2">
      <c r="A135" s="565"/>
      <c r="B135" s="565"/>
      <c r="C135" s="565"/>
      <c r="D135" s="565"/>
      <c r="E135" s="565"/>
      <c r="F135" s="565"/>
      <c r="G135" s="565"/>
      <c r="H135" s="565"/>
      <c r="I135" s="565"/>
      <c r="J135" s="565"/>
      <c r="K135" s="565"/>
      <c r="L135" s="565"/>
      <c r="M135" s="565"/>
      <c r="N135" s="565"/>
      <c r="O135" s="572"/>
      <c r="P135" s="566" t="s">
        <v>71</v>
      </c>
      <c r="Q135" s="567"/>
      <c r="R135" s="567"/>
      <c r="S135" s="567"/>
      <c r="T135" s="567"/>
      <c r="U135" s="567"/>
      <c r="V135" s="568"/>
      <c r="W135" s="37" t="s">
        <v>69</v>
      </c>
      <c r="X135" s="553">
        <f>IFERROR(SUM(X132:X133),"0")</f>
        <v>150</v>
      </c>
      <c r="Y135" s="553">
        <f>IFERROR(SUM(Y132:Y133),"0")</f>
        <v>151.19999999999999</v>
      </c>
      <c r="Z135" s="37"/>
      <c r="AA135" s="554"/>
      <c r="AB135" s="554"/>
      <c r="AC135" s="554"/>
    </row>
    <row r="136" spans="1:68" ht="14.25" customHeight="1" x14ac:dyDescent="0.25">
      <c r="A136" s="564" t="s">
        <v>73</v>
      </c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5"/>
      <c r="P136" s="565"/>
      <c r="Q136" s="565"/>
      <c r="R136" s="565"/>
      <c r="S136" s="565"/>
      <c r="T136" s="565"/>
      <c r="U136" s="565"/>
      <c r="V136" s="565"/>
      <c r="W136" s="565"/>
      <c r="X136" s="565"/>
      <c r="Y136" s="565"/>
      <c r="Z136" s="565"/>
      <c r="AA136" s="547"/>
      <c r="AB136" s="547"/>
      <c r="AC136" s="547"/>
    </row>
    <row r="137" spans="1:68" ht="16.5" customHeight="1" x14ac:dyDescent="0.25">
      <c r="A137" s="54" t="s">
        <v>238</v>
      </c>
      <c r="B137" s="54" t="s">
        <v>239</v>
      </c>
      <c r="C137" s="31">
        <v>4301051477</v>
      </c>
      <c r="D137" s="555">
        <v>4680115882584</v>
      </c>
      <c r="E137" s="556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6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8"/>
      <c r="R137" s="558"/>
      <c r="S137" s="558"/>
      <c r="T137" s="559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238</v>
      </c>
      <c r="B138" s="54" t="s">
        <v>240</v>
      </c>
      <c r="C138" s="31">
        <v>4301051476</v>
      </c>
      <c r="D138" s="555">
        <v>4680115882584</v>
      </c>
      <c r="E138" s="55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8"/>
      <c r="R138" s="558"/>
      <c r="S138" s="558"/>
      <c r="T138" s="559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71"/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72"/>
      <c r="P139" s="566" t="s">
        <v>71</v>
      </c>
      <c r="Q139" s="567"/>
      <c r="R139" s="567"/>
      <c r="S139" s="567"/>
      <c r="T139" s="567"/>
      <c r="U139" s="567"/>
      <c r="V139" s="568"/>
      <c r="W139" s="37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x14ac:dyDescent="0.2">
      <c r="A140" s="565"/>
      <c r="B140" s="565"/>
      <c r="C140" s="565"/>
      <c r="D140" s="565"/>
      <c r="E140" s="565"/>
      <c r="F140" s="565"/>
      <c r="G140" s="565"/>
      <c r="H140" s="565"/>
      <c r="I140" s="565"/>
      <c r="J140" s="565"/>
      <c r="K140" s="565"/>
      <c r="L140" s="565"/>
      <c r="M140" s="565"/>
      <c r="N140" s="565"/>
      <c r="O140" s="572"/>
      <c r="P140" s="566" t="s">
        <v>71</v>
      </c>
      <c r="Q140" s="567"/>
      <c r="R140" s="567"/>
      <c r="S140" s="567"/>
      <c r="T140" s="567"/>
      <c r="U140" s="567"/>
      <c r="V140" s="568"/>
      <c r="W140" s="37" t="s">
        <v>69</v>
      </c>
      <c r="X140" s="553">
        <f>IFERROR(SUM(X137:X138),"0")</f>
        <v>0</v>
      </c>
      <c r="Y140" s="553">
        <f>IFERROR(SUM(Y137:Y138),"0")</f>
        <v>0</v>
      </c>
      <c r="Z140" s="37"/>
      <c r="AA140" s="554"/>
      <c r="AB140" s="554"/>
      <c r="AC140" s="554"/>
    </row>
    <row r="141" spans="1:68" ht="16.5" customHeight="1" x14ac:dyDescent="0.25">
      <c r="A141" s="611" t="s">
        <v>101</v>
      </c>
      <c r="B141" s="565"/>
      <c r="C141" s="565"/>
      <c r="D141" s="565"/>
      <c r="E141" s="565"/>
      <c r="F141" s="565"/>
      <c r="G141" s="565"/>
      <c r="H141" s="565"/>
      <c r="I141" s="565"/>
      <c r="J141" s="565"/>
      <c r="K141" s="565"/>
      <c r="L141" s="565"/>
      <c r="M141" s="565"/>
      <c r="N141" s="565"/>
      <c r="O141" s="565"/>
      <c r="P141" s="565"/>
      <c r="Q141" s="565"/>
      <c r="R141" s="565"/>
      <c r="S141" s="565"/>
      <c r="T141" s="565"/>
      <c r="U141" s="565"/>
      <c r="V141" s="565"/>
      <c r="W141" s="565"/>
      <c r="X141" s="565"/>
      <c r="Y141" s="565"/>
      <c r="Z141" s="565"/>
      <c r="AA141" s="546"/>
      <c r="AB141" s="546"/>
      <c r="AC141" s="546"/>
    </row>
    <row r="142" spans="1:68" ht="14.25" customHeight="1" x14ac:dyDescent="0.25">
      <c r="A142" s="564" t="s">
        <v>103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547"/>
      <c r="AB142" s="547"/>
      <c r="AC142" s="547"/>
    </row>
    <row r="143" spans="1:68" ht="27" customHeight="1" x14ac:dyDescent="0.25">
      <c r="A143" s="54" t="s">
        <v>241</v>
      </c>
      <c r="B143" s="54" t="s">
        <v>242</v>
      </c>
      <c r="C143" s="31">
        <v>4301011705</v>
      </c>
      <c r="D143" s="555">
        <v>4607091384604</v>
      </c>
      <c r="E143" s="556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8"/>
      <c r="R143" s="558"/>
      <c r="S143" s="558"/>
      <c r="T143" s="559"/>
      <c r="U143" s="34"/>
      <c r="V143" s="34"/>
      <c r="W143" s="35" t="s">
        <v>69</v>
      </c>
      <c r="X143" s="551">
        <v>0</v>
      </c>
      <c r="Y143" s="55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1"/>
      <c r="B144" s="565"/>
      <c r="C144" s="565"/>
      <c r="D144" s="565"/>
      <c r="E144" s="565"/>
      <c r="F144" s="565"/>
      <c r="G144" s="565"/>
      <c r="H144" s="565"/>
      <c r="I144" s="565"/>
      <c r="J144" s="565"/>
      <c r="K144" s="565"/>
      <c r="L144" s="565"/>
      <c r="M144" s="565"/>
      <c r="N144" s="565"/>
      <c r="O144" s="572"/>
      <c r="P144" s="566" t="s">
        <v>71</v>
      </c>
      <c r="Q144" s="567"/>
      <c r="R144" s="567"/>
      <c r="S144" s="567"/>
      <c r="T144" s="567"/>
      <c r="U144" s="567"/>
      <c r="V144" s="568"/>
      <c r="W144" s="37" t="s">
        <v>72</v>
      </c>
      <c r="X144" s="553">
        <f>IFERROR(X143/H143,"0")</f>
        <v>0</v>
      </c>
      <c r="Y144" s="553">
        <f>IFERROR(Y143/H143,"0")</f>
        <v>0</v>
      </c>
      <c r="Z144" s="553">
        <f>IFERROR(IF(Z143="",0,Z143),"0")</f>
        <v>0</v>
      </c>
      <c r="AA144" s="554"/>
      <c r="AB144" s="554"/>
      <c r="AC144" s="554"/>
    </row>
    <row r="145" spans="1:68" x14ac:dyDescent="0.2">
      <c r="A145" s="565"/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72"/>
      <c r="P145" s="566" t="s">
        <v>71</v>
      </c>
      <c r="Q145" s="567"/>
      <c r="R145" s="567"/>
      <c r="S145" s="567"/>
      <c r="T145" s="567"/>
      <c r="U145" s="567"/>
      <c r="V145" s="568"/>
      <c r="W145" s="37" t="s">
        <v>69</v>
      </c>
      <c r="X145" s="553">
        <f>IFERROR(SUM(X143:X143),"0")</f>
        <v>0</v>
      </c>
      <c r="Y145" s="553">
        <f>IFERROR(SUM(Y143:Y143),"0")</f>
        <v>0</v>
      </c>
      <c r="Z145" s="37"/>
      <c r="AA145" s="554"/>
      <c r="AB145" s="554"/>
      <c r="AC145" s="554"/>
    </row>
    <row r="146" spans="1:68" ht="14.25" customHeight="1" x14ac:dyDescent="0.25">
      <c r="A146" s="564" t="s">
        <v>64</v>
      </c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5"/>
      <c r="P146" s="565"/>
      <c r="Q146" s="565"/>
      <c r="R146" s="565"/>
      <c r="S146" s="565"/>
      <c r="T146" s="565"/>
      <c r="U146" s="565"/>
      <c r="V146" s="565"/>
      <c r="W146" s="565"/>
      <c r="X146" s="565"/>
      <c r="Y146" s="565"/>
      <c r="Z146" s="565"/>
      <c r="AA146" s="547"/>
      <c r="AB146" s="547"/>
      <c r="AC146" s="547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55">
        <v>4607091387667</v>
      </c>
      <c r="E147" s="556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8"/>
      <c r="R147" s="558"/>
      <c r="S147" s="558"/>
      <c r="T147" s="559"/>
      <c r="U147" s="34"/>
      <c r="V147" s="34"/>
      <c r="W147" s="35" t="s">
        <v>69</v>
      </c>
      <c r="X147" s="551">
        <v>0</v>
      </c>
      <c r="Y147" s="55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247</v>
      </c>
      <c r="B148" s="54" t="s">
        <v>248</v>
      </c>
      <c r="C148" s="31">
        <v>4301030961</v>
      </c>
      <c r="D148" s="555">
        <v>4607091387636</v>
      </c>
      <c r="E148" s="556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8"/>
      <c r="R148" s="558"/>
      <c r="S148" s="558"/>
      <c r="T148" s="559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55">
        <v>4607091382426</v>
      </c>
      <c r="E149" s="556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8"/>
      <c r="R149" s="558"/>
      <c r="S149" s="558"/>
      <c r="T149" s="559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1"/>
      <c r="B150" s="565"/>
      <c r="C150" s="565"/>
      <c r="D150" s="565"/>
      <c r="E150" s="565"/>
      <c r="F150" s="565"/>
      <c r="G150" s="565"/>
      <c r="H150" s="565"/>
      <c r="I150" s="565"/>
      <c r="J150" s="565"/>
      <c r="K150" s="565"/>
      <c r="L150" s="565"/>
      <c r="M150" s="565"/>
      <c r="N150" s="565"/>
      <c r="O150" s="572"/>
      <c r="P150" s="566" t="s">
        <v>71</v>
      </c>
      <c r="Q150" s="567"/>
      <c r="R150" s="567"/>
      <c r="S150" s="567"/>
      <c r="T150" s="567"/>
      <c r="U150" s="567"/>
      <c r="V150" s="568"/>
      <c r="W150" s="37" t="s">
        <v>72</v>
      </c>
      <c r="X150" s="553">
        <f>IFERROR(X147/H147,"0")+IFERROR(X148/H148,"0")+IFERROR(X149/H149,"0")</f>
        <v>0</v>
      </c>
      <c r="Y150" s="553">
        <f>IFERROR(Y147/H147,"0")+IFERROR(Y148/H148,"0")+IFERROR(Y149/H149,"0")</f>
        <v>0</v>
      </c>
      <c r="Z150" s="553">
        <f>IFERROR(IF(Z147="",0,Z147),"0")+IFERROR(IF(Z148="",0,Z148),"0")+IFERROR(IF(Z149="",0,Z149),"0")</f>
        <v>0</v>
      </c>
      <c r="AA150" s="554"/>
      <c r="AB150" s="554"/>
      <c r="AC150" s="554"/>
    </row>
    <row r="151" spans="1:68" x14ac:dyDescent="0.2">
      <c r="A151" s="565"/>
      <c r="B151" s="565"/>
      <c r="C151" s="565"/>
      <c r="D151" s="565"/>
      <c r="E151" s="565"/>
      <c r="F151" s="565"/>
      <c r="G151" s="565"/>
      <c r="H151" s="565"/>
      <c r="I151" s="565"/>
      <c r="J151" s="565"/>
      <c r="K151" s="565"/>
      <c r="L151" s="565"/>
      <c r="M151" s="565"/>
      <c r="N151" s="565"/>
      <c r="O151" s="572"/>
      <c r="P151" s="566" t="s">
        <v>71</v>
      </c>
      <c r="Q151" s="567"/>
      <c r="R151" s="567"/>
      <c r="S151" s="567"/>
      <c r="T151" s="567"/>
      <c r="U151" s="567"/>
      <c r="V151" s="568"/>
      <c r="W151" s="37" t="s">
        <v>69</v>
      </c>
      <c r="X151" s="553">
        <f>IFERROR(SUM(X147:X149),"0")</f>
        <v>0</v>
      </c>
      <c r="Y151" s="553">
        <f>IFERROR(SUM(Y147:Y149),"0")</f>
        <v>0</v>
      </c>
      <c r="Z151" s="37"/>
      <c r="AA151" s="554"/>
      <c r="AB151" s="554"/>
      <c r="AC151" s="554"/>
    </row>
    <row r="152" spans="1:68" ht="27.75" customHeight="1" x14ac:dyDescent="0.2">
      <c r="A152" s="612" t="s">
        <v>253</v>
      </c>
      <c r="B152" s="613"/>
      <c r="C152" s="613"/>
      <c r="D152" s="613"/>
      <c r="E152" s="613"/>
      <c r="F152" s="613"/>
      <c r="G152" s="613"/>
      <c r="H152" s="613"/>
      <c r="I152" s="613"/>
      <c r="J152" s="613"/>
      <c r="K152" s="613"/>
      <c r="L152" s="613"/>
      <c r="M152" s="613"/>
      <c r="N152" s="613"/>
      <c r="O152" s="613"/>
      <c r="P152" s="613"/>
      <c r="Q152" s="613"/>
      <c r="R152" s="613"/>
      <c r="S152" s="613"/>
      <c r="T152" s="613"/>
      <c r="U152" s="613"/>
      <c r="V152" s="613"/>
      <c r="W152" s="613"/>
      <c r="X152" s="613"/>
      <c r="Y152" s="613"/>
      <c r="Z152" s="613"/>
      <c r="AA152" s="48"/>
      <c r="AB152" s="48"/>
      <c r="AC152" s="48"/>
    </row>
    <row r="153" spans="1:68" ht="16.5" customHeight="1" x14ac:dyDescent="0.25">
      <c r="A153" s="611" t="s">
        <v>254</v>
      </c>
      <c r="B153" s="565"/>
      <c r="C153" s="565"/>
      <c r="D153" s="565"/>
      <c r="E153" s="565"/>
      <c r="F153" s="565"/>
      <c r="G153" s="565"/>
      <c r="H153" s="565"/>
      <c r="I153" s="565"/>
      <c r="J153" s="565"/>
      <c r="K153" s="565"/>
      <c r="L153" s="565"/>
      <c r="M153" s="565"/>
      <c r="N153" s="565"/>
      <c r="O153" s="565"/>
      <c r="P153" s="565"/>
      <c r="Q153" s="565"/>
      <c r="R153" s="565"/>
      <c r="S153" s="565"/>
      <c r="T153" s="565"/>
      <c r="U153" s="565"/>
      <c r="V153" s="565"/>
      <c r="W153" s="565"/>
      <c r="X153" s="565"/>
      <c r="Y153" s="565"/>
      <c r="Z153" s="565"/>
      <c r="AA153" s="546"/>
      <c r="AB153" s="546"/>
      <c r="AC153" s="546"/>
    </row>
    <row r="154" spans="1:68" ht="14.25" customHeight="1" x14ac:dyDescent="0.25">
      <c r="A154" s="564" t="s">
        <v>139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547"/>
      <c r="AB154" s="547"/>
      <c r="AC154" s="547"/>
    </row>
    <row r="155" spans="1:68" ht="27" customHeight="1" x14ac:dyDescent="0.25">
      <c r="A155" s="54" t="s">
        <v>255</v>
      </c>
      <c r="B155" s="54" t="s">
        <v>256</v>
      </c>
      <c r="C155" s="31">
        <v>4301020323</v>
      </c>
      <c r="D155" s="555">
        <v>4680115886223</v>
      </c>
      <c r="E155" s="556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8"/>
      <c r="R155" s="558"/>
      <c r="S155" s="558"/>
      <c r="T155" s="559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1"/>
      <c r="B156" s="565"/>
      <c r="C156" s="565"/>
      <c r="D156" s="565"/>
      <c r="E156" s="565"/>
      <c r="F156" s="565"/>
      <c r="G156" s="565"/>
      <c r="H156" s="565"/>
      <c r="I156" s="565"/>
      <c r="J156" s="565"/>
      <c r="K156" s="565"/>
      <c r="L156" s="565"/>
      <c r="M156" s="565"/>
      <c r="N156" s="565"/>
      <c r="O156" s="572"/>
      <c r="P156" s="566" t="s">
        <v>71</v>
      </c>
      <c r="Q156" s="567"/>
      <c r="R156" s="567"/>
      <c r="S156" s="567"/>
      <c r="T156" s="567"/>
      <c r="U156" s="567"/>
      <c r="V156" s="568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x14ac:dyDescent="0.2">
      <c r="A157" s="565"/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72"/>
      <c r="P157" s="566" t="s">
        <v>71</v>
      </c>
      <c r="Q157" s="567"/>
      <c r="R157" s="567"/>
      <c r="S157" s="567"/>
      <c r="T157" s="567"/>
      <c r="U157" s="567"/>
      <c r="V157" s="568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customHeight="1" x14ac:dyDescent="0.25">
      <c r="A158" s="564" t="s">
        <v>64</v>
      </c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5"/>
      <c r="P158" s="565"/>
      <c r="Q158" s="565"/>
      <c r="R158" s="565"/>
      <c r="S158" s="565"/>
      <c r="T158" s="565"/>
      <c r="U158" s="565"/>
      <c r="V158" s="565"/>
      <c r="W158" s="565"/>
      <c r="X158" s="565"/>
      <c r="Y158" s="565"/>
      <c r="Z158" s="565"/>
      <c r="AA158" s="547"/>
      <c r="AB158" s="547"/>
      <c r="AC158" s="547"/>
    </row>
    <row r="159" spans="1:68" ht="27" customHeight="1" x14ac:dyDescent="0.25">
      <c r="A159" s="54" t="s">
        <v>258</v>
      </c>
      <c r="B159" s="54" t="s">
        <v>259</v>
      </c>
      <c r="C159" s="31">
        <v>4301031191</v>
      </c>
      <c r="D159" s="555">
        <v>4680115880993</v>
      </c>
      <c r="E159" s="556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8"/>
      <c r="R159" s="558"/>
      <c r="S159" s="558"/>
      <c r="T159" s="559"/>
      <c r="U159" s="34"/>
      <c r="V159" s="34"/>
      <c r="W159" s="35" t="s">
        <v>69</v>
      </c>
      <c r="X159" s="551">
        <v>0</v>
      </c>
      <c r="Y159" s="552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4301031204</v>
      </c>
      <c r="D160" s="555">
        <v>4680115881761</v>
      </c>
      <c r="E160" s="55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8"/>
      <c r="R160" s="558"/>
      <c r="S160" s="558"/>
      <c r="T160" s="559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4301031201</v>
      </c>
      <c r="D161" s="555">
        <v>4680115881563</v>
      </c>
      <c r="E161" s="556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8"/>
      <c r="R161" s="558"/>
      <c r="S161" s="558"/>
      <c r="T161" s="559"/>
      <c r="U161" s="34"/>
      <c r="V161" s="34"/>
      <c r="W161" s="35" t="s">
        <v>69</v>
      </c>
      <c r="X161" s="551">
        <v>200</v>
      </c>
      <c r="Y161" s="552">
        <f t="shared" si="11"/>
        <v>201.60000000000002</v>
      </c>
      <c r="Z161" s="36">
        <f>IFERROR(IF(Y161=0,"",ROUNDUP(Y161/H161,0)*0.00902),"")</f>
        <v>0.43296000000000001</v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210</v>
      </c>
      <c r="BN161" s="64">
        <f t="shared" si="13"/>
        <v>211.68000000000004</v>
      </c>
      <c r="BO161" s="64">
        <f t="shared" si="14"/>
        <v>0.36075036075036077</v>
      </c>
      <c r="BP161" s="64">
        <f t="shared" si="15"/>
        <v>0.36363636363636365</v>
      </c>
    </row>
    <row r="162" spans="1:68" ht="27" customHeight="1" x14ac:dyDescent="0.25">
      <c r="A162" s="54" t="s">
        <v>267</v>
      </c>
      <c r="B162" s="54" t="s">
        <v>268</v>
      </c>
      <c r="C162" s="31">
        <v>4301031199</v>
      </c>
      <c r="D162" s="555">
        <v>4680115880986</v>
      </c>
      <c r="E162" s="556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8"/>
      <c r="R162" s="558"/>
      <c r="S162" s="558"/>
      <c r="T162" s="559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4301031205</v>
      </c>
      <c r="D163" s="555">
        <v>4680115881785</v>
      </c>
      <c r="E163" s="55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8"/>
      <c r="R163" s="558"/>
      <c r="S163" s="558"/>
      <c r="T163" s="559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4301031399</v>
      </c>
      <c r="D164" s="555">
        <v>4680115886537</v>
      </c>
      <c r="E164" s="556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8"/>
      <c r="R164" s="558"/>
      <c r="S164" s="558"/>
      <c r="T164" s="559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274</v>
      </c>
      <c r="B165" s="54" t="s">
        <v>275</v>
      </c>
      <c r="C165" s="31">
        <v>4301031202</v>
      </c>
      <c r="D165" s="555">
        <v>4680115881679</v>
      </c>
      <c r="E165" s="556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8"/>
      <c r="R165" s="558"/>
      <c r="S165" s="558"/>
      <c r="T165" s="559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4301031158</v>
      </c>
      <c r="D166" s="555">
        <v>4680115880191</v>
      </c>
      <c r="E166" s="556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8"/>
      <c r="R166" s="558"/>
      <c r="S166" s="558"/>
      <c r="T166" s="559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4301031245</v>
      </c>
      <c r="D167" s="555">
        <v>4680115883963</v>
      </c>
      <c r="E167" s="556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8"/>
      <c r="R167" s="558"/>
      <c r="S167" s="558"/>
      <c r="T167" s="559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1"/>
      <c r="B168" s="565"/>
      <c r="C168" s="565"/>
      <c r="D168" s="565"/>
      <c r="E168" s="565"/>
      <c r="F168" s="565"/>
      <c r="G168" s="565"/>
      <c r="H168" s="565"/>
      <c r="I168" s="565"/>
      <c r="J168" s="565"/>
      <c r="K168" s="565"/>
      <c r="L168" s="565"/>
      <c r="M168" s="565"/>
      <c r="N168" s="565"/>
      <c r="O168" s="572"/>
      <c r="P168" s="566" t="s">
        <v>71</v>
      </c>
      <c r="Q168" s="567"/>
      <c r="R168" s="567"/>
      <c r="S168" s="567"/>
      <c r="T168" s="567"/>
      <c r="U168" s="567"/>
      <c r="V168" s="568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47.61904761904762</v>
      </c>
      <c r="Y168" s="553">
        <f>IFERROR(Y159/H159,"0")+IFERROR(Y160/H160,"0")+IFERROR(Y161/H161,"0")+IFERROR(Y162/H162,"0")+IFERROR(Y163/H163,"0")+IFERROR(Y164/H164,"0")+IFERROR(Y165/H165,"0")+IFERROR(Y166/H166,"0")+IFERROR(Y167/H167,"0")</f>
        <v>48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0.43296000000000001</v>
      </c>
      <c r="AA168" s="554"/>
      <c r="AB168" s="554"/>
      <c r="AC168" s="554"/>
    </row>
    <row r="169" spans="1:68" x14ac:dyDescent="0.2">
      <c r="A169" s="565"/>
      <c r="B169" s="565"/>
      <c r="C169" s="565"/>
      <c r="D169" s="565"/>
      <c r="E169" s="565"/>
      <c r="F169" s="565"/>
      <c r="G169" s="565"/>
      <c r="H169" s="565"/>
      <c r="I169" s="565"/>
      <c r="J169" s="565"/>
      <c r="K169" s="565"/>
      <c r="L169" s="565"/>
      <c r="M169" s="565"/>
      <c r="N169" s="565"/>
      <c r="O169" s="572"/>
      <c r="P169" s="566" t="s">
        <v>71</v>
      </c>
      <c r="Q169" s="567"/>
      <c r="R169" s="567"/>
      <c r="S169" s="567"/>
      <c r="T169" s="567"/>
      <c r="U169" s="567"/>
      <c r="V169" s="568"/>
      <c r="W169" s="37" t="s">
        <v>69</v>
      </c>
      <c r="X169" s="553">
        <f>IFERROR(SUM(X159:X167),"0")</f>
        <v>200</v>
      </c>
      <c r="Y169" s="553">
        <f>IFERROR(SUM(Y159:Y167),"0")</f>
        <v>201.60000000000002</v>
      </c>
      <c r="Z169" s="37"/>
      <c r="AA169" s="554"/>
      <c r="AB169" s="554"/>
      <c r="AC169" s="554"/>
    </row>
    <row r="170" spans="1:68" ht="14.25" customHeight="1" x14ac:dyDescent="0.25">
      <c r="A170" s="564" t="s">
        <v>95</v>
      </c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5"/>
      <c r="P170" s="565"/>
      <c r="Q170" s="565"/>
      <c r="R170" s="565"/>
      <c r="S170" s="565"/>
      <c r="T170" s="565"/>
      <c r="U170" s="565"/>
      <c r="V170" s="565"/>
      <c r="W170" s="565"/>
      <c r="X170" s="565"/>
      <c r="Y170" s="565"/>
      <c r="Z170" s="565"/>
      <c r="AA170" s="547"/>
      <c r="AB170" s="547"/>
      <c r="AC170" s="547"/>
    </row>
    <row r="171" spans="1:68" ht="27" customHeight="1" x14ac:dyDescent="0.25">
      <c r="A171" s="54" t="s">
        <v>281</v>
      </c>
      <c r="B171" s="54" t="s">
        <v>282</v>
      </c>
      <c r="C171" s="31">
        <v>4301032053</v>
      </c>
      <c r="D171" s="555">
        <v>4680115886780</v>
      </c>
      <c r="E171" s="556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63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8"/>
      <c r="R171" s="558"/>
      <c r="S171" s="558"/>
      <c r="T171" s="559"/>
      <c r="U171" s="34"/>
      <c r="V171" s="34"/>
      <c r="W171" s="35" t="s">
        <v>69</v>
      </c>
      <c r="X171" s="551">
        <v>0</v>
      </c>
      <c r="Y171" s="552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4301032051</v>
      </c>
      <c r="D172" s="555">
        <v>4680115886742</v>
      </c>
      <c r="E172" s="55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8"/>
      <c r="R172" s="558"/>
      <c r="S172" s="558"/>
      <c r="T172" s="559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289</v>
      </c>
      <c r="B173" s="54" t="s">
        <v>290</v>
      </c>
      <c r="C173" s="31">
        <v>4301032052</v>
      </c>
      <c r="D173" s="555">
        <v>4680115886766</v>
      </c>
      <c r="E173" s="55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8"/>
      <c r="R173" s="558"/>
      <c r="S173" s="558"/>
      <c r="T173" s="559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1"/>
      <c r="B174" s="565"/>
      <c r="C174" s="565"/>
      <c r="D174" s="565"/>
      <c r="E174" s="565"/>
      <c r="F174" s="565"/>
      <c r="G174" s="565"/>
      <c r="H174" s="565"/>
      <c r="I174" s="565"/>
      <c r="J174" s="565"/>
      <c r="K174" s="565"/>
      <c r="L174" s="565"/>
      <c r="M174" s="565"/>
      <c r="N174" s="565"/>
      <c r="O174" s="572"/>
      <c r="P174" s="566" t="s">
        <v>71</v>
      </c>
      <c r="Q174" s="567"/>
      <c r="R174" s="567"/>
      <c r="S174" s="567"/>
      <c r="T174" s="567"/>
      <c r="U174" s="567"/>
      <c r="V174" s="568"/>
      <c r="W174" s="37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x14ac:dyDescent="0.2">
      <c r="A175" s="565"/>
      <c r="B175" s="565"/>
      <c r="C175" s="565"/>
      <c r="D175" s="565"/>
      <c r="E175" s="565"/>
      <c r="F175" s="565"/>
      <c r="G175" s="565"/>
      <c r="H175" s="565"/>
      <c r="I175" s="565"/>
      <c r="J175" s="565"/>
      <c r="K175" s="565"/>
      <c r="L175" s="565"/>
      <c r="M175" s="565"/>
      <c r="N175" s="565"/>
      <c r="O175" s="572"/>
      <c r="P175" s="566" t="s">
        <v>71</v>
      </c>
      <c r="Q175" s="567"/>
      <c r="R175" s="567"/>
      <c r="S175" s="567"/>
      <c r="T175" s="567"/>
      <c r="U175" s="567"/>
      <c r="V175" s="568"/>
      <c r="W175" s="37" t="s">
        <v>69</v>
      </c>
      <c r="X175" s="553">
        <f>IFERROR(SUM(X171:X173),"0")</f>
        <v>0</v>
      </c>
      <c r="Y175" s="553">
        <f>IFERROR(SUM(Y171:Y173),"0")</f>
        <v>0</v>
      </c>
      <c r="Z175" s="37"/>
      <c r="AA175" s="554"/>
      <c r="AB175" s="554"/>
      <c r="AC175" s="554"/>
    </row>
    <row r="176" spans="1:68" ht="14.25" customHeight="1" x14ac:dyDescent="0.25">
      <c r="A176" s="564" t="s">
        <v>291</v>
      </c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5"/>
      <c r="P176" s="565"/>
      <c r="Q176" s="565"/>
      <c r="R176" s="565"/>
      <c r="S176" s="565"/>
      <c r="T176" s="565"/>
      <c r="U176" s="565"/>
      <c r="V176" s="565"/>
      <c r="W176" s="565"/>
      <c r="X176" s="565"/>
      <c r="Y176" s="565"/>
      <c r="Z176" s="565"/>
      <c r="AA176" s="547"/>
      <c r="AB176" s="547"/>
      <c r="AC176" s="547"/>
    </row>
    <row r="177" spans="1:68" ht="27" customHeight="1" x14ac:dyDescent="0.25">
      <c r="A177" s="54" t="s">
        <v>292</v>
      </c>
      <c r="B177" s="54" t="s">
        <v>293</v>
      </c>
      <c r="C177" s="31">
        <v>4301170013</v>
      </c>
      <c r="D177" s="555">
        <v>4680115886797</v>
      </c>
      <c r="E177" s="556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79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8"/>
      <c r="R177" s="558"/>
      <c r="S177" s="558"/>
      <c r="T177" s="559"/>
      <c r="U177" s="34"/>
      <c r="V177" s="34"/>
      <c r="W177" s="35" t="s">
        <v>69</v>
      </c>
      <c r="X177" s="551">
        <v>0</v>
      </c>
      <c r="Y177" s="55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1"/>
      <c r="B178" s="565"/>
      <c r="C178" s="565"/>
      <c r="D178" s="565"/>
      <c r="E178" s="565"/>
      <c r="F178" s="565"/>
      <c r="G178" s="565"/>
      <c r="H178" s="565"/>
      <c r="I178" s="565"/>
      <c r="J178" s="565"/>
      <c r="K178" s="565"/>
      <c r="L178" s="565"/>
      <c r="M178" s="565"/>
      <c r="N178" s="565"/>
      <c r="O178" s="572"/>
      <c r="P178" s="566" t="s">
        <v>71</v>
      </c>
      <c r="Q178" s="567"/>
      <c r="R178" s="567"/>
      <c r="S178" s="567"/>
      <c r="T178" s="567"/>
      <c r="U178" s="567"/>
      <c r="V178" s="568"/>
      <c r="W178" s="37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x14ac:dyDescent="0.2">
      <c r="A179" s="565"/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72"/>
      <c r="P179" s="566" t="s">
        <v>71</v>
      </c>
      <c r="Q179" s="567"/>
      <c r="R179" s="567"/>
      <c r="S179" s="567"/>
      <c r="T179" s="567"/>
      <c r="U179" s="567"/>
      <c r="V179" s="568"/>
      <c r="W179" s="37" t="s">
        <v>69</v>
      </c>
      <c r="X179" s="553">
        <f>IFERROR(SUM(X177:X177),"0")</f>
        <v>0</v>
      </c>
      <c r="Y179" s="553">
        <f>IFERROR(SUM(Y177:Y177),"0")</f>
        <v>0</v>
      </c>
      <c r="Z179" s="37"/>
      <c r="AA179" s="554"/>
      <c r="AB179" s="554"/>
      <c r="AC179" s="554"/>
    </row>
    <row r="180" spans="1:68" ht="16.5" customHeight="1" x14ac:dyDescent="0.25">
      <c r="A180" s="611" t="s">
        <v>294</v>
      </c>
      <c r="B180" s="565"/>
      <c r="C180" s="565"/>
      <c r="D180" s="565"/>
      <c r="E180" s="565"/>
      <c r="F180" s="565"/>
      <c r="G180" s="565"/>
      <c r="H180" s="565"/>
      <c r="I180" s="565"/>
      <c r="J180" s="565"/>
      <c r="K180" s="565"/>
      <c r="L180" s="565"/>
      <c r="M180" s="565"/>
      <c r="N180" s="565"/>
      <c r="O180" s="565"/>
      <c r="P180" s="565"/>
      <c r="Q180" s="565"/>
      <c r="R180" s="565"/>
      <c r="S180" s="565"/>
      <c r="T180" s="565"/>
      <c r="U180" s="565"/>
      <c r="V180" s="565"/>
      <c r="W180" s="565"/>
      <c r="X180" s="565"/>
      <c r="Y180" s="565"/>
      <c r="Z180" s="565"/>
      <c r="AA180" s="546"/>
      <c r="AB180" s="546"/>
      <c r="AC180" s="546"/>
    </row>
    <row r="181" spans="1:68" ht="14.25" customHeight="1" x14ac:dyDescent="0.25">
      <c r="A181" s="564" t="s">
        <v>103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547"/>
      <c r="AB181" s="547"/>
      <c r="AC181" s="547"/>
    </row>
    <row r="182" spans="1:68" ht="16.5" customHeight="1" x14ac:dyDescent="0.25">
      <c r="A182" s="54" t="s">
        <v>295</v>
      </c>
      <c r="B182" s="54" t="s">
        <v>296</v>
      </c>
      <c r="C182" s="31">
        <v>4301011450</v>
      </c>
      <c r="D182" s="555">
        <v>4680115881402</v>
      </c>
      <c r="E182" s="556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8"/>
      <c r="R182" s="558"/>
      <c r="S182" s="558"/>
      <c r="T182" s="559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298</v>
      </c>
      <c r="B183" s="54" t="s">
        <v>299</v>
      </c>
      <c r="C183" s="31">
        <v>4301011768</v>
      </c>
      <c r="D183" s="555">
        <v>4680115881396</v>
      </c>
      <c r="E183" s="556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8"/>
      <c r="R183" s="558"/>
      <c r="S183" s="558"/>
      <c r="T183" s="559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1"/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72"/>
      <c r="P184" s="566" t="s">
        <v>71</v>
      </c>
      <c r="Q184" s="567"/>
      <c r="R184" s="567"/>
      <c r="S184" s="567"/>
      <c r="T184" s="567"/>
      <c r="U184" s="567"/>
      <c r="V184" s="568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x14ac:dyDescent="0.2">
      <c r="A185" s="565"/>
      <c r="B185" s="565"/>
      <c r="C185" s="565"/>
      <c r="D185" s="565"/>
      <c r="E185" s="565"/>
      <c r="F185" s="565"/>
      <c r="G185" s="565"/>
      <c r="H185" s="565"/>
      <c r="I185" s="565"/>
      <c r="J185" s="565"/>
      <c r="K185" s="565"/>
      <c r="L185" s="565"/>
      <c r="M185" s="565"/>
      <c r="N185" s="565"/>
      <c r="O185" s="572"/>
      <c r="P185" s="566" t="s">
        <v>71</v>
      </c>
      <c r="Q185" s="567"/>
      <c r="R185" s="567"/>
      <c r="S185" s="567"/>
      <c r="T185" s="567"/>
      <c r="U185" s="567"/>
      <c r="V185" s="568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customHeight="1" x14ac:dyDescent="0.25">
      <c r="A186" s="564" t="s">
        <v>139</v>
      </c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5"/>
      <c r="P186" s="565"/>
      <c r="Q186" s="565"/>
      <c r="R186" s="565"/>
      <c r="S186" s="565"/>
      <c r="T186" s="565"/>
      <c r="U186" s="565"/>
      <c r="V186" s="565"/>
      <c r="W186" s="565"/>
      <c r="X186" s="565"/>
      <c r="Y186" s="565"/>
      <c r="Z186" s="565"/>
      <c r="AA186" s="547"/>
      <c r="AB186" s="547"/>
      <c r="AC186" s="547"/>
    </row>
    <row r="187" spans="1:68" ht="16.5" customHeight="1" x14ac:dyDescent="0.25">
      <c r="A187" s="54" t="s">
        <v>300</v>
      </c>
      <c r="B187" s="54" t="s">
        <v>301</v>
      </c>
      <c r="C187" s="31">
        <v>4301020262</v>
      </c>
      <c r="D187" s="555">
        <v>4680115882935</v>
      </c>
      <c r="E187" s="556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8"/>
      <c r="R187" s="558"/>
      <c r="S187" s="558"/>
      <c r="T187" s="559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303</v>
      </c>
      <c r="B188" s="54" t="s">
        <v>304</v>
      </c>
      <c r="C188" s="31">
        <v>4301020220</v>
      </c>
      <c r="D188" s="555">
        <v>4680115880764</v>
      </c>
      <c r="E188" s="556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80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8"/>
      <c r="R188" s="558"/>
      <c r="S188" s="558"/>
      <c r="T188" s="559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1"/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72"/>
      <c r="P189" s="566" t="s">
        <v>71</v>
      </c>
      <c r="Q189" s="567"/>
      <c r="R189" s="567"/>
      <c r="S189" s="567"/>
      <c r="T189" s="567"/>
      <c r="U189" s="567"/>
      <c r="V189" s="568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x14ac:dyDescent="0.2">
      <c r="A190" s="565"/>
      <c r="B190" s="565"/>
      <c r="C190" s="565"/>
      <c r="D190" s="565"/>
      <c r="E190" s="565"/>
      <c r="F190" s="565"/>
      <c r="G190" s="565"/>
      <c r="H190" s="565"/>
      <c r="I190" s="565"/>
      <c r="J190" s="565"/>
      <c r="K190" s="565"/>
      <c r="L190" s="565"/>
      <c r="M190" s="565"/>
      <c r="N190" s="565"/>
      <c r="O190" s="572"/>
      <c r="P190" s="566" t="s">
        <v>71</v>
      </c>
      <c r="Q190" s="567"/>
      <c r="R190" s="567"/>
      <c r="S190" s="567"/>
      <c r="T190" s="567"/>
      <c r="U190" s="567"/>
      <c r="V190" s="568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customHeight="1" x14ac:dyDescent="0.25">
      <c r="A191" s="564" t="s">
        <v>64</v>
      </c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5"/>
      <c r="P191" s="565"/>
      <c r="Q191" s="565"/>
      <c r="R191" s="565"/>
      <c r="S191" s="565"/>
      <c r="T191" s="565"/>
      <c r="U191" s="565"/>
      <c r="V191" s="565"/>
      <c r="W191" s="565"/>
      <c r="X191" s="565"/>
      <c r="Y191" s="565"/>
      <c r="Z191" s="565"/>
      <c r="AA191" s="547"/>
      <c r="AB191" s="547"/>
      <c r="AC191" s="547"/>
    </row>
    <row r="192" spans="1:68" ht="27" customHeight="1" x14ac:dyDescent="0.25">
      <c r="A192" s="54" t="s">
        <v>305</v>
      </c>
      <c r="B192" s="54" t="s">
        <v>306</v>
      </c>
      <c r="C192" s="31">
        <v>4301031224</v>
      </c>
      <c r="D192" s="555">
        <v>4680115882683</v>
      </c>
      <c r="E192" s="556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8"/>
      <c r="R192" s="558"/>
      <c r="S192" s="558"/>
      <c r="T192" s="559"/>
      <c r="U192" s="34"/>
      <c r="V192" s="34"/>
      <c r="W192" s="35" t="s">
        <v>69</v>
      </c>
      <c r="X192" s="551">
        <v>150</v>
      </c>
      <c r="Y192" s="552">
        <f t="shared" ref="Y192:Y199" si="16">IFERROR(IF(X192="",0,CEILING((X192/$H192),1)*$H192),"")</f>
        <v>151.20000000000002</v>
      </c>
      <c r="Z192" s="36">
        <f>IFERROR(IF(Y192=0,"",ROUNDUP(Y192/H192,0)*0.00902),"")</f>
        <v>0.25256000000000001</v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155.83333333333331</v>
      </c>
      <c r="BN192" s="64">
        <f t="shared" ref="BN192:BN199" si="18">IFERROR(Y192*I192/H192,"0")</f>
        <v>157.08000000000001</v>
      </c>
      <c r="BO192" s="64">
        <f t="shared" ref="BO192:BO199" si="19">IFERROR(1/J192*(X192/H192),"0")</f>
        <v>0.21043771043771042</v>
      </c>
      <c r="BP192" s="64">
        <f t="shared" ref="BP192:BP199" si="20">IFERROR(1/J192*(Y192/H192),"0")</f>
        <v>0.21212121212121213</v>
      </c>
    </row>
    <row r="193" spans="1:68" ht="27" customHeight="1" x14ac:dyDescent="0.25">
      <c r="A193" s="54" t="s">
        <v>308</v>
      </c>
      <c r="B193" s="54" t="s">
        <v>309</v>
      </c>
      <c r="C193" s="31">
        <v>4301031230</v>
      </c>
      <c r="D193" s="555">
        <v>4680115882690</v>
      </c>
      <c r="E193" s="55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8"/>
      <c r="R193" s="558"/>
      <c r="S193" s="558"/>
      <c r="T193" s="559"/>
      <c r="U193" s="34"/>
      <c r="V193" s="34"/>
      <c r="W193" s="35" t="s">
        <v>69</v>
      </c>
      <c r="X193" s="551">
        <v>100</v>
      </c>
      <c r="Y193" s="552">
        <f t="shared" si="16"/>
        <v>102.60000000000001</v>
      </c>
      <c r="Z193" s="36">
        <f>IFERROR(IF(Y193=0,"",ROUNDUP(Y193/H193,0)*0.00902),"")</f>
        <v>0.17138</v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103.88888888888889</v>
      </c>
      <c r="BN193" s="64">
        <f t="shared" si="18"/>
        <v>106.59000000000002</v>
      </c>
      <c r="BO193" s="64">
        <f t="shared" si="19"/>
        <v>0.14029180695847362</v>
      </c>
      <c r="BP193" s="64">
        <f t="shared" si="20"/>
        <v>0.14393939393939395</v>
      </c>
    </row>
    <row r="194" spans="1:68" ht="27" customHeight="1" x14ac:dyDescent="0.25">
      <c r="A194" s="54" t="s">
        <v>311</v>
      </c>
      <c r="B194" s="54" t="s">
        <v>312</v>
      </c>
      <c r="C194" s="31">
        <v>4301031220</v>
      </c>
      <c r="D194" s="555">
        <v>4680115882669</v>
      </c>
      <c r="E194" s="55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8"/>
      <c r="R194" s="558"/>
      <c r="S194" s="558"/>
      <c r="T194" s="559"/>
      <c r="U194" s="34"/>
      <c r="V194" s="34"/>
      <c r="W194" s="35" t="s">
        <v>69</v>
      </c>
      <c r="X194" s="551">
        <v>300</v>
      </c>
      <c r="Y194" s="552">
        <f t="shared" si="16"/>
        <v>302.40000000000003</v>
      </c>
      <c r="Z194" s="36">
        <f>IFERROR(IF(Y194=0,"",ROUNDUP(Y194/H194,0)*0.00902),"")</f>
        <v>0.50512000000000001</v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311.66666666666663</v>
      </c>
      <c r="BN194" s="64">
        <f t="shared" si="18"/>
        <v>314.16000000000003</v>
      </c>
      <c r="BO194" s="64">
        <f t="shared" si="19"/>
        <v>0.42087542087542085</v>
      </c>
      <c r="BP194" s="64">
        <f t="shared" si="20"/>
        <v>0.42424242424242425</v>
      </c>
    </row>
    <row r="195" spans="1:68" ht="27" customHeight="1" x14ac:dyDescent="0.25">
      <c r="A195" s="54" t="s">
        <v>314</v>
      </c>
      <c r="B195" s="54" t="s">
        <v>315</v>
      </c>
      <c r="C195" s="31">
        <v>4301031221</v>
      </c>
      <c r="D195" s="555">
        <v>4680115882676</v>
      </c>
      <c r="E195" s="55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8"/>
      <c r="R195" s="558"/>
      <c r="S195" s="558"/>
      <c r="T195" s="559"/>
      <c r="U195" s="34"/>
      <c r="V195" s="34"/>
      <c r="W195" s="35" t="s">
        <v>69</v>
      </c>
      <c r="X195" s="551">
        <v>150</v>
      </c>
      <c r="Y195" s="552">
        <f t="shared" si="16"/>
        <v>151.20000000000002</v>
      </c>
      <c r="Z195" s="36">
        <f>IFERROR(IF(Y195=0,"",ROUNDUP(Y195/H195,0)*0.00902),"")</f>
        <v>0.25256000000000001</v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155.83333333333331</v>
      </c>
      <c r="BN195" s="64">
        <f t="shared" si="18"/>
        <v>157.08000000000001</v>
      </c>
      <c r="BO195" s="64">
        <f t="shared" si="19"/>
        <v>0.21043771043771042</v>
      </c>
      <c r="BP195" s="64">
        <f t="shared" si="20"/>
        <v>0.21212121212121213</v>
      </c>
    </row>
    <row r="196" spans="1:68" ht="27" customHeight="1" x14ac:dyDescent="0.25">
      <c r="A196" s="54" t="s">
        <v>317</v>
      </c>
      <c r="B196" s="54" t="s">
        <v>318</v>
      </c>
      <c r="C196" s="31">
        <v>4301031223</v>
      </c>
      <c r="D196" s="555">
        <v>4680115884014</v>
      </c>
      <c r="E196" s="556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8"/>
      <c r="R196" s="558"/>
      <c r="S196" s="558"/>
      <c r="T196" s="559"/>
      <c r="U196" s="34"/>
      <c r="V196" s="34"/>
      <c r="W196" s="35" t="s">
        <v>69</v>
      </c>
      <c r="X196" s="551">
        <v>20</v>
      </c>
      <c r="Y196" s="552">
        <f t="shared" si="16"/>
        <v>21.6</v>
      </c>
      <c r="Z196" s="36">
        <f>IFERROR(IF(Y196=0,"",ROUNDUP(Y196/H196,0)*0.00502),"")</f>
        <v>6.0240000000000002E-2</v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21.444444444444446</v>
      </c>
      <c r="BN196" s="64">
        <f t="shared" si="18"/>
        <v>23.16</v>
      </c>
      <c r="BO196" s="64">
        <f t="shared" si="19"/>
        <v>4.7483380816714153E-2</v>
      </c>
      <c r="BP196" s="64">
        <f t="shared" si="20"/>
        <v>5.1282051282051287E-2</v>
      </c>
    </row>
    <row r="197" spans="1:68" ht="27" customHeight="1" x14ac:dyDescent="0.25">
      <c r="A197" s="54" t="s">
        <v>319</v>
      </c>
      <c r="B197" s="54" t="s">
        <v>320</v>
      </c>
      <c r="C197" s="31">
        <v>4301031222</v>
      </c>
      <c r="D197" s="555">
        <v>4680115884007</v>
      </c>
      <c r="E197" s="556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8"/>
      <c r="R197" s="558"/>
      <c r="S197" s="558"/>
      <c r="T197" s="559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4301031229</v>
      </c>
      <c r="D198" s="555">
        <v>4680115884038</v>
      </c>
      <c r="E198" s="55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8"/>
      <c r="R198" s="558"/>
      <c r="S198" s="558"/>
      <c r="T198" s="559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4301031225</v>
      </c>
      <c r="D199" s="555">
        <v>4680115884021</v>
      </c>
      <c r="E199" s="55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8"/>
      <c r="R199" s="558"/>
      <c r="S199" s="558"/>
      <c r="T199" s="559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1"/>
      <c r="B200" s="565"/>
      <c r="C200" s="565"/>
      <c r="D200" s="565"/>
      <c r="E200" s="565"/>
      <c r="F200" s="565"/>
      <c r="G200" s="565"/>
      <c r="H200" s="565"/>
      <c r="I200" s="565"/>
      <c r="J200" s="565"/>
      <c r="K200" s="565"/>
      <c r="L200" s="565"/>
      <c r="M200" s="565"/>
      <c r="N200" s="565"/>
      <c r="O200" s="572"/>
      <c r="P200" s="566" t="s">
        <v>71</v>
      </c>
      <c r="Q200" s="567"/>
      <c r="R200" s="567"/>
      <c r="S200" s="567"/>
      <c r="T200" s="567"/>
      <c r="U200" s="567"/>
      <c r="V200" s="568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140.74074074074073</v>
      </c>
      <c r="Y200" s="553">
        <f>IFERROR(Y192/H192,"0")+IFERROR(Y193/H193,"0")+IFERROR(Y194/H194,"0")+IFERROR(Y195/H195,"0")+IFERROR(Y196/H196,"0")+IFERROR(Y197/H197,"0")+IFERROR(Y198/H198,"0")+IFERROR(Y199/H199,"0")</f>
        <v>143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1.2418600000000002</v>
      </c>
      <c r="AA200" s="554"/>
      <c r="AB200" s="554"/>
      <c r="AC200" s="554"/>
    </row>
    <row r="201" spans="1:68" x14ac:dyDescent="0.2">
      <c r="A201" s="565"/>
      <c r="B201" s="565"/>
      <c r="C201" s="565"/>
      <c r="D201" s="565"/>
      <c r="E201" s="565"/>
      <c r="F201" s="565"/>
      <c r="G201" s="565"/>
      <c r="H201" s="565"/>
      <c r="I201" s="565"/>
      <c r="J201" s="565"/>
      <c r="K201" s="565"/>
      <c r="L201" s="565"/>
      <c r="M201" s="565"/>
      <c r="N201" s="565"/>
      <c r="O201" s="572"/>
      <c r="P201" s="566" t="s">
        <v>71</v>
      </c>
      <c r="Q201" s="567"/>
      <c r="R201" s="567"/>
      <c r="S201" s="567"/>
      <c r="T201" s="567"/>
      <c r="U201" s="567"/>
      <c r="V201" s="568"/>
      <c r="W201" s="37" t="s">
        <v>69</v>
      </c>
      <c r="X201" s="553">
        <f>IFERROR(SUM(X192:X199),"0")</f>
        <v>720</v>
      </c>
      <c r="Y201" s="553">
        <f>IFERROR(SUM(Y192:Y199),"0")</f>
        <v>729.00000000000011</v>
      </c>
      <c r="Z201" s="37"/>
      <c r="AA201" s="554"/>
      <c r="AB201" s="554"/>
      <c r="AC201" s="554"/>
    </row>
    <row r="202" spans="1:68" ht="14.25" customHeight="1" x14ac:dyDescent="0.25">
      <c r="A202" s="564" t="s">
        <v>73</v>
      </c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5"/>
      <c r="P202" s="565"/>
      <c r="Q202" s="565"/>
      <c r="R202" s="565"/>
      <c r="S202" s="565"/>
      <c r="T202" s="565"/>
      <c r="U202" s="565"/>
      <c r="V202" s="565"/>
      <c r="W202" s="565"/>
      <c r="X202" s="565"/>
      <c r="Y202" s="565"/>
      <c r="Z202" s="565"/>
      <c r="AA202" s="547"/>
      <c r="AB202" s="547"/>
      <c r="AC202" s="547"/>
    </row>
    <row r="203" spans="1:68" ht="27" customHeight="1" x14ac:dyDescent="0.25">
      <c r="A203" s="54" t="s">
        <v>325</v>
      </c>
      <c r="B203" s="54" t="s">
        <v>326</v>
      </c>
      <c r="C203" s="31">
        <v>4301051408</v>
      </c>
      <c r="D203" s="555">
        <v>4680115881594</v>
      </c>
      <c r="E203" s="556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8"/>
      <c r="R203" s="558"/>
      <c r="S203" s="558"/>
      <c r="T203" s="559"/>
      <c r="U203" s="34"/>
      <c r="V203" s="34"/>
      <c r="W203" s="35" t="s">
        <v>69</v>
      </c>
      <c r="X203" s="551">
        <v>250</v>
      </c>
      <c r="Y203" s="552">
        <f t="shared" ref="Y203:Y211" si="21">IFERROR(IF(X203="",0,CEILING((X203/$H203),1)*$H203),"")</f>
        <v>251.1</v>
      </c>
      <c r="Z203" s="36">
        <f>IFERROR(IF(Y203=0,"",ROUNDUP(Y203/H203,0)*0.01898),"")</f>
        <v>0.58838000000000001</v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266.01851851851853</v>
      </c>
      <c r="BN203" s="64">
        <f t="shared" ref="BN203:BN211" si="23">IFERROR(Y203*I203/H203,"0")</f>
        <v>267.18900000000002</v>
      </c>
      <c r="BO203" s="64">
        <f t="shared" ref="BO203:BO211" si="24">IFERROR(1/J203*(X203/H203),"0")</f>
        <v>0.48225308641975312</v>
      </c>
      <c r="BP203" s="64">
        <f t="shared" ref="BP203:BP211" si="25">IFERROR(1/J203*(Y203/H203),"0")</f>
        <v>0.484375</v>
      </c>
    </row>
    <row r="204" spans="1:68" ht="27" customHeight="1" x14ac:dyDescent="0.25">
      <c r="A204" s="54" t="s">
        <v>328</v>
      </c>
      <c r="B204" s="54" t="s">
        <v>329</v>
      </c>
      <c r="C204" s="31">
        <v>4301051411</v>
      </c>
      <c r="D204" s="555">
        <v>4680115881617</v>
      </c>
      <c r="E204" s="556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8"/>
      <c r="R204" s="558"/>
      <c r="S204" s="558"/>
      <c r="T204" s="559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331</v>
      </c>
      <c r="B205" s="54" t="s">
        <v>332</v>
      </c>
      <c r="C205" s="31">
        <v>4301051656</v>
      </c>
      <c r="D205" s="555">
        <v>4680115880573</v>
      </c>
      <c r="E205" s="556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8"/>
      <c r="R205" s="558"/>
      <c r="S205" s="558"/>
      <c r="T205" s="559"/>
      <c r="U205" s="34"/>
      <c r="V205" s="34"/>
      <c r="W205" s="35" t="s">
        <v>69</v>
      </c>
      <c r="X205" s="551">
        <v>100</v>
      </c>
      <c r="Y205" s="552">
        <f t="shared" si="21"/>
        <v>104.39999999999999</v>
      </c>
      <c r="Z205" s="36">
        <f>IFERROR(IF(Y205=0,"",ROUNDUP(Y205/H205,0)*0.01898),"")</f>
        <v>0.22776000000000002</v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105.96551724137932</v>
      </c>
      <c r="BN205" s="64">
        <f t="shared" si="23"/>
        <v>110.62799999999999</v>
      </c>
      <c r="BO205" s="64">
        <f t="shared" si="24"/>
        <v>0.1795977011494253</v>
      </c>
      <c r="BP205" s="64">
        <f t="shared" si="25"/>
        <v>0.1875</v>
      </c>
    </row>
    <row r="206" spans="1:68" ht="27" customHeight="1" x14ac:dyDescent="0.25">
      <c r="A206" s="54" t="s">
        <v>334</v>
      </c>
      <c r="B206" s="54" t="s">
        <v>335</v>
      </c>
      <c r="C206" s="31">
        <v>4301051407</v>
      </c>
      <c r="D206" s="555">
        <v>4680115882195</v>
      </c>
      <c r="E206" s="556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8"/>
      <c r="R206" s="558"/>
      <c r="S206" s="558"/>
      <c r="T206" s="559"/>
      <c r="U206" s="34"/>
      <c r="V206" s="34"/>
      <c r="W206" s="35" t="s">
        <v>69</v>
      </c>
      <c r="X206" s="551">
        <v>300</v>
      </c>
      <c r="Y206" s="552">
        <f t="shared" si="21"/>
        <v>300</v>
      </c>
      <c r="Z206" s="36">
        <f t="shared" ref="Z206:Z211" si="26">IFERROR(IF(Y206=0,"",ROUNDUP(Y206/H206,0)*0.00651),"")</f>
        <v>0.81374999999999997</v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333.75</v>
      </c>
      <c r="BN206" s="64">
        <f t="shared" si="23"/>
        <v>333.75</v>
      </c>
      <c r="BO206" s="64">
        <f t="shared" si="24"/>
        <v>0.68681318681318682</v>
      </c>
      <c r="BP206" s="64">
        <f t="shared" si="25"/>
        <v>0.68681318681318682</v>
      </c>
    </row>
    <row r="207" spans="1:68" ht="27" customHeight="1" x14ac:dyDescent="0.25">
      <c r="A207" s="54" t="s">
        <v>336</v>
      </c>
      <c r="B207" s="54" t="s">
        <v>337</v>
      </c>
      <c r="C207" s="31">
        <v>4301051752</v>
      </c>
      <c r="D207" s="555">
        <v>4680115882607</v>
      </c>
      <c r="E207" s="556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8"/>
      <c r="R207" s="558"/>
      <c r="S207" s="558"/>
      <c r="T207" s="559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4301051666</v>
      </c>
      <c r="D208" s="555">
        <v>4680115880092</v>
      </c>
      <c r="E208" s="556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8"/>
      <c r="R208" s="558"/>
      <c r="S208" s="558"/>
      <c r="T208" s="559"/>
      <c r="U208" s="34"/>
      <c r="V208" s="34"/>
      <c r="W208" s="35" t="s">
        <v>69</v>
      </c>
      <c r="X208" s="551">
        <v>300</v>
      </c>
      <c r="Y208" s="552">
        <f t="shared" si="21"/>
        <v>300</v>
      </c>
      <c r="Z208" s="36">
        <f t="shared" si="26"/>
        <v>0.81374999999999997</v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331.5</v>
      </c>
      <c r="BN208" s="64">
        <f t="shared" si="23"/>
        <v>331.5</v>
      </c>
      <c r="BO208" s="64">
        <f t="shared" si="24"/>
        <v>0.68681318681318682</v>
      </c>
      <c r="BP208" s="64">
        <f t="shared" si="25"/>
        <v>0.68681318681318682</v>
      </c>
    </row>
    <row r="209" spans="1:68" ht="27" customHeight="1" x14ac:dyDescent="0.25">
      <c r="A209" s="54" t="s">
        <v>341</v>
      </c>
      <c r="B209" s="54" t="s">
        <v>342</v>
      </c>
      <c r="C209" s="31">
        <v>4301051668</v>
      </c>
      <c r="D209" s="555">
        <v>4680115880221</v>
      </c>
      <c r="E209" s="55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8"/>
      <c r="R209" s="558"/>
      <c r="S209" s="558"/>
      <c r="T209" s="559"/>
      <c r="U209" s="34"/>
      <c r="V209" s="34"/>
      <c r="W209" s="35" t="s">
        <v>69</v>
      </c>
      <c r="X209" s="551">
        <v>300</v>
      </c>
      <c r="Y209" s="552">
        <f t="shared" si="21"/>
        <v>300</v>
      </c>
      <c r="Z209" s="36">
        <f t="shared" si="26"/>
        <v>0.81374999999999997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331.5</v>
      </c>
      <c r="BN209" s="64">
        <f t="shared" si="23"/>
        <v>331.5</v>
      </c>
      <c r="BO209" s="64">
        <f t="shared" si="24"/>
        <v>0.68681318681318682</v>
      </c>
      <c r="BP209" s="64">
        <f t="shared" si="25"/>
        <v>0.68681318681318682</v>
      </c>
    </row>
    <row r="210" spans="1:68" ht="27" customHeight="1" x14ac:dyDescent="0.25">
      <c r="A210" s="54" t="s">
        <v>343</v>
      </c>
      <c r="B210" s="54" t="s">
        <v>344</v>
      </c>
      <c r="C210" s="31">
        <v>4301051945</v>
      </c>
      <c r="D210" s="555">
        <v>4680115880504</v>
      </c>
      <c r="E210" s="55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8"/>
      <c r="R210" s="558"/>
      <c r="S210" s="558"/>
      <c r="T210" s="559"/>
      <c r="U210" s="34"/>
      <c r="V210" s="34"/>
      <c r="W210" s="35" t="s">
        <v>69</v>
      </c>
      <c r="X210" s="551">
        <v>150</v>
      </c>
      <c r="Y210" s="552">
        <f t="shared" si="21"/>
        <v>151.19999999999999</v>
      </c>
      <c r="Z210" s="36">
        <f t="shared" si="26"/>
        <v>0.41012999999999999</v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165.75</v>
      </c>
      <c r="BN210" s="64">
        <f t="shared" si="23"/>
        <v>167.07599999999999</v>
      </c>
      <c r="BO210" s="64">
        <f t="shared" si="24"/>
        <v>0.34340659340659341</v>
      </c>
      <c r="BP210" s="64">
        <f t="shared" si="25"/>
        <v>0.3461538461538462</v>
      </c>
    </row>
    <row r="211" spans="1:68" ht="27" customHeight="1" x14ac:dyDescent="0.25">
      <c r="A211" s="54" t="s">
        <v>346</v>
      </c>
      <c r="B211" s="54" t="s">
        <v>347</v>
      </c>
      <c r="C211" s="31">
        <v>4301051410</v>
      </c>
      <c r="D211" s="555">
        <v>4680115882164</v>
      </c>
      <c r="E211" s="556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8"/>
      <c r="R211" s="558"/>
      <c r="S211" s="558"/>
      <c r="T211" s="559"/>
      <c r="U211" s="34"/>
      <c r="V211" s="34"/>
      <c r="W211" s="35" t="s">
        <v>69</v>
      </c>
      <c r="X211" s="551">
        <v>200</v>
      </c>
      <c r="Y211" s="552">
        <f t="shared" si="21"/>
        <v>201.6</v>
      </c>
      <c r="Z211" s="36">
        <f t="shared" si="26"/>
        <v>0.54683999999999999</v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221.50000000000003</v>
      </c>
      <c r="BN211" s="64">
        <f t="shared" si="23"/>
        <v>223.27200000000002</v>
      </c>
      <c r="BO211" s="64">
        <f t="shared" si="24"/>
        <v>0.45787545787545797</v>
      </c>
      <c r="BP211" s="64">
        <f t="shared" si="25"/>
        <v>0.46153846153846156</v>
      </c>
    </row>
    <row r="212" spans="1:68" x14ac:dyDescent="0.2">
      <c r="A212" s="571"/>
      <c r="B212" s="565"/>
      <c r="C212" s="565"/>
      <c r="D212" s="565"/>
      <c r="E212" s="565"/>
      <c r="F212" s="565"/>
      <c r="G212" s="565"/>
      <c r="H212" s="565"/>
      <c r="I212" s="565"/>
      <c r="J212" s="565"/>
      <c r="K212" s="565"/>
      <c r="L212" s="565"/>
      <c r="M212" s="565"/>
      <c r="N212" s="565"/>
      <c r="O212" s="572"/>
      <c r="P212" s="566" t="s">
        <v>71</v>
      </c>
      <c r="Q212" s="567"/>
      <c r="R212" s="567"/>
      <c r="S212" s="567"/>
      <c r="T212" s="567"/>
      <c r="U212" s="567"/>
      <c r="V212" s="568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563.19178373776072</v>
      </c>
      <c r="Y212" s="553">
        <f>IFERROR(Y203/H203,"0")+IFERROR(Y204/H204,"0")+IFERROR(Y205/H205,"0")+IFERROR(Y206/H206,"0")+IFERROR(Y207/H207,"0")+IFERROR(Y208/H208,"0")+IFERROR(Y209/H209,"0")+IFERROR(Y210/H210,"0")+IFERROR(Y211/H211,"0")</f>
        <v>565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4.2143600000000001</v>
      </c>
      <c r="AA212" s="554"/>
      <c r="AB212" s="554"/>
      <c r="AC212" s="554"/>
    </row>
    <row r="213" spans="1:68" x14ac:dyDescent="0.2">
      <c r="A213" s="565"/>
      <c r="B213" s="565"/>
      <c r="C213" s="565"/>
      <c r="D213" s="565"/>
      <c r="E213" s="565"/>
      <c r="F213" s="565"/>
      <c r="G213" s="565"/>
      <c r="H213" s="565"/>
      <c r="I213" s="565"/>
      <c r="J213" s="565"/>
      <c r="K213" s="565"/>
      <c r="L213" s="565"/>
      <c r="M213" s="565"/>
      <c r="N213" s="565"/>
      <c r="O213" s="572"/>
      <c r="P213" s="566" t="s">
        <v>71</v>
      </c>
      <c r="Q213" s="567"/>
      <c r="R213" s="567"/>
      <c r="S213" s="567"/>
      <c r="T213" s="567"/>
      <c r="U213" s="567"/>
      <c r="V213" s="568"/>
      <c r="W213" s="37" t="s">
        <v>69</v>
      </c>
      <c r="X213" s="553">
        <f>IFERROR(SUM(X203:X211),"0")</f>
        <v>1600</v>
      </c>
      <c r="Y213" s="553">
        <f>IFERROR(SUM(Y203:Y211),"0")</f>
        <v>1608.3</v>
      </c>
      <c r="Z213" s="37"/>
      <c r="AA213" s="554"/>
      <c r="AB213" s="554"/>
      <c r="AC213" s="554"/>
    </row>
    <row r="214" spans="1:68" ht="14.25" customHeight="1" x14ac:dyDescent="0.25">
      <c r="A214" s="564" t="s">
        <v>169</v>
      </c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5"/>
      <c r="P214" s="565"/>
      <c r="Q214" s="565"/>
      <c r="R214" s="565"/>
      <c r="S214" s="565"/>
      <c r="T214" s="565"/>
      <c r="U214" s="565"/>
      <c r="V214" s="565"/>
      <c r="W214" s="565"/>
      <c r="X214" s="565"/>
      <c r="Y214" s="565"/>
      <c r="Z214" s="565"/>
      <c r="AA214" s="547"/>
      <c r="AB214" s="547"/>
      <c r="AC214" s="547"/>
    </row>
    <row r="215" spans="1:68" ht="27" customHeight="1" x14ac:dyDescent="0.25">
      <c r="A215" s="54" t="s">
        <v>348</v>
      </c>
      <c r="B215" s="54" t="s">
        <v>349</v>
      </c>
      <c r="C215" s="31">
        <v>4301060463</v>
      </c>
      <c r="D215" s="555">
        <v>4680115880818</v>
      </c>
      <c r="E215" s="556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8"/>
      <c r="R215" s="558"/>
      <c r="S215" s="558"/>
      <c r="T215" s="559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4301060389</v>
      </c>
      <c r="D216" s="555">
        <v>4680115880801</v>
      </c>
      <c r="E216" s="55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8"/>
      <c r="R216" s="558"/>
      <c r="S216" s="558"/>
      <c r="T216" s="559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1"/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72"/>
      <c r="P217" s="566" t="s">
        <v>71</v>
      </c>
      <c r="Q217" s="567"/>
      <c r="R217" s="567"/>
      <c r="S217" s="567"/>
      <c r="T217" s="567"/>
      <c r="U217" s="567"/>
      <c r="V217" s="568"/>
      <c r="W217" s="37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x14ac:dyDescent="0.2">
      <c r="A218" s="565"/>
      <c r="B218" s="565"/>
      <c r="C218" s="565"/>
      <c r="D218" s="565"/>
      <c r="E218" s="565"/>
      <c r="F218" s="565"/>
      <c r="G218" s="565"/>
      <c r="H218" s="565"/>
      <c r="I218" s="565"/>
      <c r="J218" s="565"/>
      <c r="K218" s="565"/>
      <c r="L218" s="565"/>
      <c r="M218" s="565"/>
      <c r="N218" s="565"/>
      <c r="O218" s="572"/>
      <c r="P218" s="566" t="s">
        <v>71</v>
      </c>
      <c r="Q218" s="567"/>
      <c r="R218" s="567"/>
      <c r="S218" s="567"/>
      <c r="T218" s="567"/>
      <c r="U218" s="567"/>
      <c r="V218" s="568"/>
      <c r="W218" s="37" t="s">
        <v>69</v>
      </c>
      <c r="X218" s="553">
        <f>IFERROR(SUM(X215:X216),"0")</f>
        <v>0</v>
      </c>
      <c r="Y218" s="553">
        <f>IFERROR(SUM(Y215:Y216),"0")</f>
        <v>0</v>
      </c>
      <c r="Z218" s="37"/>
      <c r="AA218" s="554"/>
      <c r="AB218" s="554"/>
      <c r="AC218" s="554"/>
    </row>
    <row r="219" spans="1:68" ht="16.5" customHeight="1" x14ac:dyDescent="0.25">
      <c r="A219" s="611" t="s">
        <v>354</v>
      </c>
      <c r="B219" s="565"/>
      <c r="C219" s="565"/>
      <c r="D219" s="565"/>
      <c r="E219" s="565"/>
      <c r="F219" s="565"/>
      <c r="G219" s="565"/>
      <c r="H219" s="565"/>
      <c r="I219" s="565"/>
      <c r="J219" s="565"/>
      <c r="K219" s="565"/>
      <c r="L219" s="565"/>
      <c r="M219" s="565"/>
      <c r="N219" s="565"/>
      <c r="O219" s="565"/>
      <c r="P219" s="565"/>
      <c r="Q219" s="565"/>
      <c r="R219" s="565"/>
      <c r="S219" s="565"/>
      <c r="T219" s="565"/>
      <c r="U219" s="565"/>
      <c r="V219" s="565"/>
      <c r="W219" s="565"/>
      <c r="X219" s="565"/>
      <c r="Y219" s="565"/>
      <c r="Z219" s="565"/>
      <c r="AA219" s="546"/>
      <c r="AB219" s="546"/>
      <c r="AC219" s="546"/>
    </row>
    <row r="220" spans="1:68" ht="14.25" customHeight="1" x14ac:dyDescent="0.25">
      <c r="A220" s="564" t="s">
        <v>103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547"/>
      <c r="AB220" s="547"/>
      <c r="AC220" s="547"/>
    </row>
    <row r="221" spans="1:68" ht="27" customHeight="1" x14ac:dyDescent="0.25">
      <c r="A221" s="54" t="s">
        <v>355</v>
      </c>
      <c r="B221" s="54" t="s">
        <v>356</v>
      </c>
      <c r="C221" s="31">
        <v>4301011826</v>
      </c>
      <c r="D221" s="555">
        <v>4680115884137</v>
      </c>
      <c r="E221" s="556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8"/>
      <c r="R221" s="558"/>
      <c r="S221" s="558"/>
      <c r="T221" s="559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358</v>
      </c>
      <c r="B222" s="54" t="s">
        <v>359</v>
      </c>
      <c r="C222" s="31">
        <v>4301011724</v>
      </c>
      <c r="D222" s="555">
        <v>4680115884236</v>
      </c>
      <c r="E222" s="55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8"/>
      <c r="R222" s="558"/>
      <c r="S222" s="558"/>
      <c r="T222" s="559"/>
      <c r="U222" s="34"/>
      <c r="V222" s="34"/>
      <c r="W222" s="35" t="s">
        <v>69</v>
      </c>
      <c r="X222" s="551">
        <v>0</v>
      </c>
      <c r="Y222" s="552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55">
        <v>4680115884175</v>
      </c>
      <c r="E223" s="55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8"/>
      <c r="R223" s="558"/>
      <c r="S223" s="558"/>
      <c r="T223" s="559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4301012196</v>
      </c>
      <c r="D224" s="555">
        <v>4680115884144</v>
      </c>
      <c r="E224" s="556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30" t="s">
        <v>366</v>
      </c>
      <c r="Q224" s="558"/>
      <c r="R224" s="558"/>
      <c r="S224" s="558"/>
      <c r="T224" s="559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367</v>
      </c>
      <c r="C225" s="31">
        <v>4301011824</v>
      </c>
      <c r="D225" s="555">
        <v>4680115884144</v>
      </c>
      <c r="E225" s="55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8"/>
      <c r="R225" s="558"/>
      <c r="S225" s="558"/>
      <c r="T225" s="559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4301012149</v>
      </c>
      <c r="D226" s="555">
        <v>4680115886551</v>
      </c>
      <c r="E226" s="55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8"/>
      <c r="R226" s="558"/>
      <c r="S226" s="558"/>
      <c r="T226" s="559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4301011726</v>
      </c>
      <c r="D227" s="555">
        <v>4680115884182</v>
      </c>
      <c r="E227" s="556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8"/>
      <c r="R227" s="558"/>
      <c r="S227" s="558"/>
      <c r="T227" s="559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4301012195</v>
      </c>
      <c r="D228" s="555">
        <v>4680115884205</v>
      </c>
      <c r="E228" s="556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">
        <v>375</v>
      </c>
      <c r="Q228" s="558"/>
      <c r="R228" s="558"/>
      <c r="S228" s="558"/>
      <c r="T228" s="559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377</v>
      </c>
      <c r="C229" s="31">
        <v>4301011722</v>
      </c>
      <c r="D229" s="555">
        <v>4680115884205</v>
      </c>
      <c r="E229" s="55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8"/>
      <c r="R229" s="558"/>
      <c r="S229" s="558"/>
      <c r="T229" s="559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1"/>
      <c r="B230" s="565"/>
      <c r="C230" s="565"/>
      <c r="D230" s="565"/>
      <c r="E230" s="565"/>
      <c r="F230" s="565"/>
      <c r="G230" s="565"/>
      <c r="H230" s="565"/>
      <c r="I230" s="565"/>
      <c r="J230" s="565"/>
      <c r="K230" s="565"/>
      <c r="L230" s="565"/>
      <c r="M230" s="565"/>
      <c r="N230" s="565"/>
      <c r="O230" s="572"/>
      <c r="P230" s="566" t="s">
        <v>71</v>
      </c>
      <c r="Q230" s="567"/>
      <c r="R230" s="567"/>
      <c r="S230" s="567"/>
      <c r="T230" s="567"/>
      <c r="U230" s="567"/>
      <c r="V230" s="568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0</v>
      </c>
      <c r="Y230" s="553">
        <f>IFERROR(Y221/H221,"0")+IFERROR(Y222/H222,"0")+IFERROR(Y223/H223,"0")+IFERROR(Y224/H224,"0")+IFERROR(Y225/H225,"0")+IFERROR(Y226/H226,"0")+IFERROR(Y227/H227,"0")+IFERROR(Y228/H228,"0")+IFERROR(Y229/H229,"0")</f>
        <v>0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4"/>
      <c r="AB230" s="554"/>
      <c r="AC230" s="554"/>
    </row>
    <row r="231" spans="1:68" x14ac:dyDescent="0.2">
      <c r="A231" s="565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72"/>
      <c r="P231" s="566" t="s">
        <v>71</v>
      </c>
      <c r="Q231" s="567"/>
      <c r="R231" s="567"/>
      <c r="S231" s="567"/>
      <c r="T231" s="567"/>
      <c r="U231" s="567"/>
      <c r="V231" s="568"/>
      <c r="W231" s="37" t="s">
        <v>69</v>
      </c>
      <c r="X231" s="553">
        <f>IFERROR(SUM(X221:X229),"0")</f>
        <v>0</v>
      </c>
      <c r="Y231" s="553">
        <f>IFERROR(SUM(Y221:Y229),"0")</f>
        <v>0</v>
      </c>
      <c r="Z231" s="37"/>
      <c r="AA231" s="554"/>
      <c r="AB231" s="554"/>
      <c r="AC231" s="554"/>
    </row>
    <row r="232" spans="1:68" ht="14.25" customHeight="1" x14ac:dyDescent="0.25">
      <c r="A232" s="564" t="s">
        <v>139</v>
      </c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5"/>
      <c r="P232" s="565"/>
      <c r="Q232" s="565"/>
      <c r="R232" s="565"/>
      <c r="S232" s="565"/>
      <c r="T232" s="565"/>
      <c r="U232" s="565"/>
      <c r="V232" s="565"/>
      <c r="W232" s="565"/>
      <c r="X232" s="565"/>
      <c r="Y232" s="565"/>
      <c r="Z232" s="565"/>
      <c r="AA232" s="547"/>
      <c r="AB232" s="547"/>
      <c r="AC232" s="547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55">
        <v>4680115885981</v>
      </c>
      <c r="E233" s="556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8"/>
      <c r="R233" s="558"/>
      <c r="S233" s="558"/>
      <c r="T233" s="559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1"/>
      <c r="B234" s="565"/>
      <c r="C234" s="565"/>
      <c r="D234" s="565"/>
      <c r="E234" s="565"/>
      <c r="F234" s="565"/>
      <c r="G234" s="565"/>
      <c r="H234" s="565"/>
      <c r="I234" s="565"/>
      <c r="J234" s="565"/>
      <c r="K234" s="565"/>
      <c r="L234" s="565"/>
      <c r="M234" s="565"/>
      <c r="N234" s="565"/>
      <c r="O234" s="572"/>
      <c r="P234" s="566" t="s">
        <v>71</v>
      </c>
      <c r="Q234" s="567"/>
      <c r="R234" s="567"/>
      <c r="S234" s="567"/>
      <c r="T234" s="567"/>
      <c r="U234" s="567"/>
      <c r="V234" s="568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x14ac:dyDescent="0.2">
      <c r="A235" s="565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72"/>
      <c r="P235" s="566" t="s">
        <v>71</v>
      </c>
      <c r="Q235" s="567"/>
      <c r="R235" s="567"/>
      <c r="S235" s="567"/>
      <c r="T235" s="567"/>
      <c r="U235" s="567"/>
      <c r="V235" s="568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customHeight="1" x14ac:dyDescent="0.25">
      <c r="A236" s="564" t="s">
        <v>381</v>
      </c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5"/>
      <c r="P236" s="565"/>
      <c r="Q236" s="565"/>
      <c r="R236" s="565"/>
      <c r="S236" s="565"/>
      <c r="T236" s="565"/>
      <c r="U236" s="565"/>
      <c r="V236" s="565"/>
      <c r="W236" s="565"/>
      <c r="X236" s="565"/>
      <c r="Y236" s="565"/>
      <c r="Z236" s="565"/>
      <c r="AA236" s="547"/>
      <c r="AB236" s="547"/>
      <c r="AC236" s="547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55">
        <v>4680115886803</v>
      </c>
      <c r="E237" s="556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625" t="s">
        <v>384</v>
      </c>
      <c r="Q237" s="558"/>
      <c r="R237" s="558"/>
      <c r="S237" s="558"/>
      <c r="T237" s="559"/>
      <c r="U237" s="34"/>
      <c r="V237" s="34"/>
      <c r="W237" s="35" t="s">
        <v>69</v>
      </c>
      <c r="X237" s="551">
        <v>0</v>
      </c>
      <c r="Y237" s="552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1"/>
      <c r="B238" s="565"/>
      <c r="C238" s="565"/>
      <c r="D238" s="565"/>
      <c r="E238" s="565"/>
      <c r="F238" s="565"/>
      <c r="G238" s="565"/>
      <c r="H238" s="565"/>
      <c r="I238" s="565"/>
      <c r="J238" s="565"/>
      <c r="K238" s="565"/>
      <c r="L238" s="565"/>
      <c r="M238" s="565"/>
      <c r="N238" s="565"/>
      <c r="O238" s="572"/>
      <c r="P238" s="566" t="s">
        <v>71</v>
      </c>
      <c r="Q238" s="567"/>
      <c r="R238" s="567"/>
      <c r="S238" s="567"/>
      <c r="T238" s="567"/>
      <c r="U238" s="567"/>
      <c r="V238" s="568"/>
      <c r="W238" s="37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x14ac:dyDescent="0.2">
      <c r="A239" s="565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72"/>
      <c r="P239" s="566" t="s">
        <v>71</v>
      </c>
      <c r="Q239" s="567"/>
      <c r="R239" s="567"/>
      <c r="S239" s="567"/>
      <c r="T239" s="567"/>
      <c r="U239" s="567"/>
      <c r="V239" s="568"/>
      <c r="W239" s="37" t="s">
        <v>69</v>
      </c>
      <c r="X239" s="553">
        <f>IFERROR(SUM(X237:X237),"0")</f>
        <v>0</v>
      </c>
      <c r="Y239" s="553">
        <f>IFERROR(SUM(Y237:Y237),"0")</f>
        <v>0</v>
      </c>
      <c r="Z239" s="37"/>
      <c r="AA239" s="554"/>
      <c r="AB239" s="554"/>
      <c r="AC239" s="554"/>
    </row>
    <row r="240" spans="1:68" ht="14.25" customHeight="1" x14ac:dyDescent="0.25">
      <c r="A240" s="564" t="s">
        <v>386</v>
      </c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5"/>
      <c r="P240" s="565"/>
      <c r="Q240" s="565"/>
      <c r="R240" s="565"/>
      <c r="S240" s="565"/>
      <c r="T240" s="565"/>
      <c r="U240" s="565"/>
      <c r="V240" s="565"/>
      <c r="W240" s="565"/>
      <c r="X240" s="565"/>
      <c r="Y240" s="565"/>
      <c r="Z240" s="565"/>
      <c r="AA240" s="547"/>
      <c r="AB240" s="547"/>
      <c r="AC240" s="547"/>
    </row>
    <row r="241" spans="1:68" ht="27" customHeight="1" x14ac:dyDescent="0.25">
      <c r="A241" s="54" t="s">
        <v>387</v>
      </c>
      <c r="B241" s="54" t="s">
        <v>388</v>
      </c>
      <c r="C241" s="31">
        <v>4301041004</v>
      </c>
      <c r="D241" s="555">
        <v>4680115886704</v>
      </c>
      <c r="E241" s="556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8"/>
      <c r="R241" s="558"/>
      <c r="S241" s="558"/>
      <c r="T241" s="559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390</v>
      </c>
      <c r="B242" s="54" t="s">
        <v>391</v>
      </c>
      <c r="C242" s="31">
        <v>4301041008</v>
      </c>
      <c r="D242" s="555">
        <v>4680115886681</v>
      </c>
      <c r="E242" s="556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33" t="s">
        <v>392</v>
      </c>
      <c r="Q242" s="558"/>
      <c r="R242" s="558"/>
      <c r="S242" s="558"/>
      <c r="T242" s="559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4301041007</v>
      </c>
      <c r="D243" s="555">
        <v>4680115886735</v>
      </c>
      <c r="E243" s="556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8"/>
      <c r="R243" s="558"/>
      <c r="S243" s="558"/>
      <c r="T243" s="559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4301041006</v>
      </c>
      <c r="D244" s="555">
        <v>4680115886728</v>
      </c>
      <c r="E244" s="556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5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8"/>
      <c r="R244" s="558"/>
      <c r="S244" s="558"/>
      <c r="T244" s="559"/>
      <c r="U244" s="34" t="s">
        <v>397</v>
      </c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55">
        <v>4680115886711</v>
      </c>
      <c r="E245" s="55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8"/>
      <c r="R245" s="558"/>
      <c r="S245" s="558"/>
      <c r="T245" s="559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1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72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72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3">
        <f>IFERROR(SUM(X241:X245),"0")</f>
        <v>0</v>
      </c>
      <c r="Y247" s="553">
        <f>IFERROR(SUM(Y241:Y245),"0")</f>
        <v>0</v>
      </c>
      <c r="Z247" s="37"/>
      <c r="AA247" s="554"/>
      <c r="AB247" s="554"/>
      <c r="AC247" s="554"/>
    </row>
    <row r="248" spans="1:68" ht="16.5" customHeight="1" x14ac:dyDescent="0.25">
      <c r="A248" s="611" t="s">
        <v>400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6"/>
      <c r="AB248" s="546"/>
      <c r="AC248" s="546"/>
    </row>
    <row r="249" spans="1:68" ht="14.25" customHeight="1" x14ac:dyDescent="0.25">
      <c r="A249" s="564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7"/>
      <c r="AB249" s="547"/>
      <c r="AC249" s="547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55">
        <v>4680115885837</v>
      </c>
      <c r="E250" s="55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8"/>
      <c r="R250" s="558"/>
      <c r="S250" s="558"/>
      <c r="T250" s="559"/>
      <c r="U250" s="34"/>
      <c r="V250" s="34"/>
      <c r="W250" s="35" t="s">
        <v>69</v>
      </c>
      <c r="X250" s="551">
        <v>100</v>
      </c>
      <c r="Y250" s="552">
        <f>IFERROR(IF(X250="",0,CEILING((X250/$H250),1)*$H250),"")</f>
        <v>108</v>
      </c>
      <c r="Z250" s="36">
        <f>IFERROR(IF(Y250=0,"",ROUNDUP(Y250/H250,0)*0.01898),"")</f>
        <v>0.1898</v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104.02777777777777</v>
      </c>
      <c r="BN250" s="64">
        <f>IFERROR(Y250*I250/H250,"0")</f>
        <v>112.34999999999998</v>
      </c>
      <c r="BO250" s="64">
        <f>IFERROR(1/J250*(X250/H250),"0")</f>
        <v>0.14467592592592593</v>
      </c>
      <c r="BP250" s="64">
        <f>IFERROR(1/J250*(Y250/H250),"0")</f>
        <v>0.15625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55">
        <v>4680115885851</v>
      </c>
      <c r="E251" s="55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8"/>
      <c r="R251" s="558"/>
      <c r="S251" s="558"/>
      <c r="T251" s="559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5">
        <v>4680115885806</v>
      </c>
      <c r="E252" s="55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8"/>
      <c r="R252" s="558"/>
      <c r="S252" s="558"/>
      <c r="T252" s="559"/>
      <c r="U252" s="34"/>
      <c r="V252" s="34"/>
      <c r="W252" s="35" t="s">
        <v>69</v>
      </c>
      <c r="X252" s="551">
        <v>100</v>
      </c>
      <c r="Y252" s="552">
        <f>IFERROR(IF(X252="",0,CEILING((X252/$H252),1)*$H252),"")</f>
        <v>108</v>
      </c>
      <c r="Z252" s="36">
        <f>IFERROR(IF(Y252=0,"",ROUNDUP(Y252/H252,0)*0.01898),"")</f>
        <v>0.1898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104.02777777777777</v>
      </c>
      <c r="BN252" s="64">
        <f>IFERROR(Y252*I252/H252,"0")</f>
        <v>112.34999999999998</v>
      </c>
      <c r="BO252" s="64">
        <f>IFERROR(1/J252*(X252/H252),"0")</f>
        <v>0.14467592592592593</v>
      </c>
      <c r="BP252" s="64">
        <f>IFERROR(1/J252*(Y252/H252),"0")</f>
        <v>0.15625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55">
        <v>4680115885844</v>
      </c>
      <c r="E253" s="55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8"/>
      <c r="R253" s="558"/>
      <c r="S253" s="558"/>
      <c r="T253" s="559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55">
        <v>4680115885820</v>
      </c>
      <c r="E254" s="55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8"/>
      <c r="R254" s="558"/>
      <c r="S254" s="558"/>
      <c r="T254" s="559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1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72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3">
        <f>IFERROR(X250/H250,"0")+IFERROR(X251/H251,"0")+IFERROR(X252/H252,"0")+IFERROR(X253/H253,"0")+IFERROR(X254/H254,"0")</f>
        <v>18.518518518518519</v>
      </c>
      <c r="Y255" s="553">
        <f>IFERROR(Y250/H250,"0")+IFERROR(Y251/H251,"0")+IFERROR(Y252/H252,"0")+IFERROR(Y253/H253,"0")+IFERROR(Y254/H254,"0")</f>
        <v>20</v>
      </c>
      <c r="Z255" s="553">
        <f>IFERROR(IF(Z250="",0,Z250),"0")+IFERROR(IF(Z251="",0,Z251),"0")+IFERROR(IF(Z252="",0,Z252),"0")+IFERROR(IF(Z253="",0,Z253),"0")+IFERROR(IF(Z254="",0,Z254),"0")</f>
        <v>0.37959999999999999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72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3">
        <f>IFERROR(SUM(X250:X254),"0")</f>
        <v>200</v>
      </c>
      <c r="Y256" s="553">
        <f>IFERROR(SUM(Y250:Y254),"0")</f>
        <v>216</v>
      </c>
      <c r="Z256" s="37"/>
      <c r="AA256" s="554"/>
      <c r="AB256" s="554"/>
      <c r="AC256" s="554"/>
    </row>
    <row r="257" spans="1:68" ht="16.5" customHeight="1" x14ac:dyDescent="0.25">
      <c r="A257" s="611" t="s">
        <v>416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6"/>
      <c r="AB257" s="546"/>
      <c r="AC257" s="546"/>
    </row>
    <row r="258" spans="1:68" ht="14.25" customHeight="1" x14ac:dyDescent="0.25">
      <c r="A258" s="564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7"/>
      <c r="AB258" s="547"/>
      <c r="AC258" s="547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55">
        <v>4607091383423</v>
      </c>
      <c r="E259" s="55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8"/>
      <c r="R259" s="558"/>
      <c r="S259" s="558"/>
      <c r="T259" s="559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55">
        <v>4680115886957</v>
      </c>
      <c r="E260" s="55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32" t="s">
        <v>421</v>
      </c>
      <c r="Q260" s="558"/>
      <c r="R260" s="558"/>
      <c r="S260" s="558"/>
      <c r="T260" s="559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55">
        <v>4680115885660</v>
      </c>
      <c r="E261" s="55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8"/>
      <c r="R261" s="558"/>
      <c r="S261" s="558"/>
      <c r="T261" s="559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55">
        <v>4680115886773</v>
      </c>
      <c r="E262" s="55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5" t="s">
        <v>428</v>
      </c>
      <c r="Q262" s="558"/>
      <c r="R262" s="558"/>
      <c r="S262" s="558"/>
      <c r="T262" s="559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1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72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72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11" t="s">
        <v>430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6"/>
      <c r="AB265" s="546"/>
      <c r="AC265" s="546"/>
    </row>
    <row r="266" spans="1:68" ht="14.25" customHeight="1" x14ac:dyDescent="0.25">
      <c r="A266" s="564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7"/>
      <c r="AB266" s="547"/>
      <c r="AC266" s="547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55">
        <v>4680115886186</v>
      </c>
      <c r="E267" s="55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8"/>
      <c r="R267" s="558"/>
      <c r="S267" s="558"/>
      <c r="T267" s="559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55">
        <v>4680115881228</v>
      </c>
      <c r="E268" s="55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8"/>
      <c r="R268" s="558"/>
      <c r="S268" s="558"/>
      <c r="T268" s="559"/>
      <c r="U268" s="34"/>
      <c r="V268" s="34"/>
      <c r="W268" s="35" t="s">
        <v>69</v>
      </c>
      <c r="X268" s="551">
        <v>100</v>
      </c>
      <c r="Y268" s="552">
        <f>IFERROR(IF(X268="",0,CEILING((X268/$H268),1)*$H268),"")</f>
        <v>100.8</v>
      </c>
      <c r="Z268" s="36">
        <f>IFERROR(IF(Y268=0,"",ROUNDUP(Y268/H268,0)*0.00651),"")</f>
        <v>0.27342</v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110.5</v>
      </c>
      <c r="BN268" s="64">
        <f>IFERROR(Y268*I268/H268,"0")</f>
        <v>111.384</v>
      </c>
      <c r="BO268" s="64">
        <f>IFERROR(1/J268*(X268/H268),"0")</f>
        <v>0.22893772893772898</v>
      </c>
      <c r="BP268" s="64">
        <f>IFERROR(1/J268*(Y268/H268),"0")</f>
        <v>0.23076923076923078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55">
        <v>4680115881211</v>
      </c>
      <c r="E269" s="55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8"/>
      <c r="R269" s="558"/>
      <c r="S269" s="558"/>
      <c r="T269" s="559"/>
      <c r="U269" s="34"/>
      <c r="V269" s="34"/>
      <c r="W269" s="35" t="s">
        <v>69</v>
      </c>
      <c r="X269" s="551">
        <v>67.2</v>
      </c>
      <c r="Y269" s="552">
        <f>IFERROR(IF(X269="",0,CEILING((X269/$H269),1)*$H269),"")</f>
        <v>67.2</v>
      </c>
      <c r="Z269" s="36">
        <f>IFERROR(IF(Y269=0,"",ROUNDUP(Y269/H269,0)*0.00651),"")</f>
        <v>0.18228</v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72.240000000000009</v>
      </c>
      <c r="BN269" s="64">
        <f>IFERROR(Y269*I269/H269,"0")</f>
        <v>72.240000000000009</v>
      </c>
      <c r="BO269" s="64">
        <f>IFERROR(1/J269*(X269/H269),"0")</f>
        <v>0.15384615384615388</v>
      </c>
      <c r="BP269" s="64">
        <f>IFERROR(1/J269*(Y269/H269),"0")</f>
        <v>0.15384615384615388</v>
      </c>
    </row>
    <row r="270" spans="1:68" x14ac:dyDescent="0.2">
      <c r="A270" s="571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72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3">
        <f>IFERROR(X267/H267,"0")+IFERROR(X268/H268,"0")+IFERROR(X269/H269,"0")</f>
        <v>69.666666666666671</v>
      </c>
      <c r="Y270" s="553">
        <f>IFERROR(Y267/H267,"0")+IFERROR(Y268/H268,"0")+IFERROR(Y269/H269,"0")</f>
        <v>70</v>
      </c>
      <c r="Z270" s="553">
        <f>IFERROR(IF(Z267="",0,Z267),"0")+IFERROR(IF(Z268="",0,Z268),"0")+IFERROR(IF(Z269="",0,Z269),"0")</f>
        <v>0.45569999999999999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72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3">
        <f>IFERROR(SUM(X267:X269),"0")</f>
        <v>167.2</v>
      </c>
      <c r="Y271" s="553">
        <f>IFERROR(SUM(Y267:Y269),"0")</f>
        <v>168</v>
      </c>
      <c r="Z271" s="37"/>
      <c r="AA271" s="554"/>
      <c r="AB271" s="554"/>
      <c r="AC271" s="554"/>
    </row>
    <row r="272" spans="1:68" ht="16.5" customHeight="1" x14ac:dyDescent="0.25">
      <c r="A272" s="611" t="s">
        <v>440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6"/>
      <c r="AB272" s="546"/>
      <c r="AC272" s="546"/>
    </row>
    <row r="273" spans="1:68" ht="14.25" customHeight="1" x14ac:dyDescent="0.25">
      <c r="A273" s="564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7"/>
      <c r="AB273" s="547"/>
      <c r="AC273" s="547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55">
        <v>4680115880344</v>
      </c>
      <c r="E274" s="55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8"/>
      <c r="R274" s="558"/>
      <c r="S274" s="558"/>
      <c r="T274" s="559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1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72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72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4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7"/>
      <c r="AB277" s="547"/>
      <c r="AC277" s="547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55">
        <v>4680115884618</v>
      </c>
      <c r="E278" s="55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8"/>
      <c r="R278" s="558"/>
      <c r="S278" s="558"/>
      <c r="T278" s="559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1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72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72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611" t="s">
        <v>447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6"/>
      <c r="AB281" s="546"/>
      <c r="AC281" s="546"/>
    </row>
    <row r="282" spans="1:68" ht="14.25" customHeight="1" x14ac:dyDescent="0.25">
      <c r="A282" s="564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7"/>
      <c r="AB282" s="547"/>
      <c r="AC282" s="547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55">
        <v>4680115883703</v>
      </c>
      <c r="E283" s="55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8"/>
      <c r="R283" s="558"/>
      <c r="S283" s="558"/>
      <c r="T283" s="559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1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72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72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11" t="s">
        <v>452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6"/>
      <c r="AB286" s="546"/>
      <c r="AC286" s="546"/>
    </row>
    <row r="287" spans="1:68" ht="14.25" customHeight="1" x14ac:dyDescent="0.25">
      <c r="A287" s="564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7"/>
      <c r="AB287" s="547"/>
      <c r="AC287" s="547"/>
    </row>
    <row r="288" spans="1:68" ht="27" customHeight="1" x14ac:dyDescent="0.25">
      <c r="A288" s="54" t="s">
        <v>453</v>
      </c>
      <c r="B288" s="54" t="s">
        <v>454</v>
      </c>
      <c r="C288" s="31">
        <v>4301012126</v>
      </c>
      <c r="D288" s="555">
        <v>4607091386004</v>
      </c>
      <c r="E288" s="55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8"/>
      <c r="R288" s="558"/>
      <c r="S288" s="558"/>
      <c r="T288" s="559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55">
        <v>4680115885615</v>
      </c>
      <c r="E289" s="55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8"/>
      <c r="R289" s="558"/>
      <c r="S289" s="558"/>
      <c r="T289" s="559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55">
        <v>4680115885646</v>
      </c>
      <c r="E290" s="55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8"/>
      <c r="R290" s="558"/>
      <c r="S290" s="558"/>
      <c r="T290" s="559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55">
        <v>4680115885554</v>
      </c>
      <c r="E291" s="55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8"/>
      <c r="R291" s="558"/>
      <c r="S291" s="558"/>
      <c r="T291" s="559"/>
      <c r="U291" s="34"/>
      <c r="V291" s="34"/>
      <c r="W291" s="35" t="s">
        <v>69</v>
      </c>
      <c r="X291" s="551">
        <v>0</v>
      </c>
      <c r="Y291" s="552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55">
        <v>4680115885622</v>
      </c>
      <c r="E292" s="55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8"/>
      <c r="R292" s="558"/>
      <c r="S292" s="558"/>
      <c r="T292" s="559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55">
        <v>4680115885608</v>
      </c>
      <c r="E293" s="55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8"/>
      <c r="R293" s="558"/>
      <c r="S293" s="558"/>
      <c r="T293" s="559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71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72"/>
      <c r="P294" s="566" t="s">
        <v>71</v>
      </c>
      <c r="Q294" s="567"/>
      <c r="R294" s="567"/>
      <c r="S294" s="567"/>
      <c r="T294" s="567"/>
      <c r="U294" s="567"/>
      <c r="V294" s="568"/>
      <c r="W294" s="37" t="s">
        <v>72</v>
      </c>
      <c r="X294" s="553">
        <f>IFERROR(X288/H288,"0")+IFERROR(X289/H289,"0")+IFERROR(X290/H290,"0")+IFERROR(X291/H291,"0")+IFERROR(X292/H292,"0")+IFERROR(X293/H293,"0")</f>
        <v>0</v>
      </c>
      <c r="Y294" s="553">
        <f>IFERROR(Y288/H288,"0")+IFERROR(Y289/H289,"0")+IFERROR(Y290/H290,"0")+IFERROR(Y291/H291,"0")+IFERROR(Y292/H292,"0")+IFERROR(Y293/H293,"0")</f>
        <v>0</v>
      </c>
      <c r="Z294" s="553">
        <f>IFERROR(IF(Z288="",0,Z288),"0")+IFERROR(IF(Z289="",0,Z289),"0")+IFERROR(IF(Z290="",0,Z290),"0")+IFERROR(IF(Z291="",0,Z291),"0")+IFERROR(IF(Z292="",0,Z292),"0")+IFERROR(IF(Z293="",0,Z293),"0")</f>
        <v>0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72"/>
      <c r="P295" s="566" t="s">
        <v>71</v>
      </c>
      <c r="Q295" s="567"/>
      <c r="R295" s="567"/>
      <c r="S295" s="567"/>
      <c r="T295" s="567"/>
      <c r="U295" s="567"/>
      <c r="V295" s="568"/>
      <c r="W295" s="37" t="s">
        <v>69</v>
      </c>
      <c r="X295" s="553">
        <f>IFERROR(SUM(X288:X293),"0")</f>
        <v>0</v>
      </c>
      <c r="Y295" s="553">
        <f>IFERROR(SUM(Y288:Y293),"0")</f>
        <v>0</v>
      </c>
      <c r="Z295" s="37"/>
      <c r="AA295" s="554"/>
      <c r="AB295" s="554"/>
      <c r="AC295" s="554"/>
    </row>
    <row r="296" spans="1:68" ht="14.25" customHeight="1" x14ac:dyDescent="0.25">
      <c r="A296" s="564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7"/>
      <c r="AB296" s="547"/>
      <c r="AC296" s="547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55">
        <v>4607091387193</v>
      </c>
      <c r="E297" s="55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8"/>
      <c r="R297" s="558"/>
      <c r="S297" s="558"/>
      <c r="T297" s="559"/>
      <c r="U297" s="34"/>
      <c r="V297" s="34"/>
      <c r="W297" s="35" t="s">
        <v>69</v>
      </c>
      <c r="X297" s="551">
        <v>0</v>
      </c>
      <c r="Y297" s="552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55">
        <v>4607091387230</v>
      </c>
      <c r="E298" s="55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8"/>
      <c r="R298" s="558"/>
      <c r="S298" s="558"/>
      <c r="T298" s="559"/>
      <c r="U298" s="34"/>
      <c r="V298" s="34"/>
      <c r="W298" s="35" t="s">
        <v>69</v>
      </c>
      <c r="X298" s="551">
        <v>0</v>
      </c>
      <c r="Y298" s="552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4301031154</v>
      </c>
      <c r="D299" s="555">
        <v>4607091387292</v>
      </c>
      <c r="E299" s="55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8"/>
      <c r="R299" s="558"/>
      <c r="S299" s="558"/>
      <c r="T299" s="559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55">
        <v>4607091387285</v>
      </c>
      <c r="E300" s="55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8"/>
      <c r="R300" s="558"/>
      <c r="S300" s="558"/>
      <c r="T300" s="559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55">
        <v>4607091389845</v>
      </c>
      <c r="E301" s="55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8"/>
      <c r="R301" s="558"/>
      <c r="S301" s="558"/>
      <c r="T301" s="559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4301031306</v>
      </c>
      <c r="D302" s="555">
        <v>4680115882881</v>
      </c>
      <c r="E302" s="55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8"/>
      <c r="R302" s="558"/>
      <c r="S302" s="558"/>
      <c r="T302" s="559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55">
        <v>4607091383836</v>
      </c>
      <c r="E303" s="55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8"/>
      <c r="R303" s="558"/>
      <c r="S303" s="558"/>
      <c r="T303" s="559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71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72"/>
      <c r="P304" s="566" t="s">
        <v>71</v>
      </c>
      <c r="Q304" s="567"/>
      <c r="R304" s="567"/>
      <c r="S304" s="567"/>
      <c r="T304" s="567"/>
      <c r="U304" s="567"/>
      <c r="V304" s="568"/>
      <c r="W304" s="37" t="s">
        <v>72</v>
      </c>
      <c r="X304" s="553">
        <f>IFERROR(X297/H297,"0")+IFERROR(X298/H298,"0")+IFERROR(X299/H299,"0")+IFERROR(X300/H300,"0")+IFERROR(X301/H301,"0")+IFERROR(X302/H302,"0")+IFERROR(X303/H303,"0")</f>
        <v>0</v>
      </c>
      <c r="Y304" s="553">
        <f>IFERROR(Y297/H297,"0")+IFERROR(Y298/H298,"0")+IFERROR(Y299/H299,"0")+IFERROR(Y300/H300,"0")+IFERROR(Y301/H301,"0")+IFERROR(Y302/H302,"0")+IFERROR(Y303/H303,"0")</f>
        <v>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72"/>
      <c r="P305" s="566" t="s">
        <v>71</v>
      </c>
      <c r="Q305" s="567"/>
      <c r="R305" s="567"/>
      <c r="S305" s="567"/>
      <c r="T305" s="567"/>
      <c r="U305" s="567"/>
      <c r="V305" s="568"/>
      <c r="W305" s="37" t="s">
        <v>69</v>
      </c>
      <c r="X305" s="553">
        <f>IFERROR(SUM(X297:X303),"0")</f>
        <v>0</v>
      </c>
      <c r="Y305" s="553">
        <f>IFERROR(SUM(Y297:Y303),"0")</f>
        <v>0</v>
      </c>
      <c r="Z305" s="37"/>
      <c r="AA305" s="554"/>
      <c r="AB305" s="554"/>
      <c r="AC305" s="554"/>
    </row>
    <row r="306" spans="1:68" ht="14.25" customHeight="1" x14ac:dyDescent="0.25">
      <c r="A306" s="564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7"/>
      <c r="AB306" s="547"/>
      <c r="AC306" s="547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5">
        <v>4607091387766</v>
      </c>
      <c r="E307" s="55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8"/>
      <c r="R307" s="558"/>
      <c r="S307" s="558"/>
      <c r="T307" s="559"/>
      <c r="U307" s="34"/>
      <c r="V307" s="34"/>
      <c r="W307" s="35" t="s">
        <v>69</v>
      </c>
      <c r="X307" s="551">
        <v>50</v>
      </c>
      <c r="Y307" s="552">
        <f>IFERROR(IF(X307="",0,CEILING((X307/$H307),1)*$H307),"")</f>
        <v>54.6</v>
      </c>
      <c r="Z307" s="36">
        <f>IFERROR(IF(Y307=0,"",ROUNDUP(Y307/H307,0)*0.01898),"")</f>
        <v>0.13286000000000001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53.288461538461547</v>
      </c>
      <c r="BN307" s="64">
        <f>IFERROR(Y307*I307/H307,"0")</f>
        <v>58.191000000000003</v>
      </c>
      <c r="BO307" s="64">
        <f>IFERROR(1/J307*(X307/H307),"0")</f>
        <v>0.10016025641025642</v>
      </c>
      <c r="BP307" s="64">
        <f>IFERROR(1/J307*(Y307/H307),"0")</f>
        <v>0.109375</v>
      </c>
    </row>
    <row r="308" spans="1:68" ht="27" customHeight="1" x14ac:dyDescent="0.25">
      <c r="A308" s="54" t="s">
        <v>492</v>
      </c>
      <c r="B308" s="54" t="s">
        <v>493</v>
      </c>
      <c r="C308" s="31">
        <v>4301051818</v>
      </c>
      <c r="D308" s="555">
        <v>4607091387957</v>
      </c>
      <c r="E308" s="55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8"/>
      <c r="R308" s="558"/>
      <c r="S308" s="558"/>
      <c r="T308" s="559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4301051819</v>
      </c>
      <c r="D309" s="555">
        <v>4607091387964</v>
      </c>
      <c r="E309" s="55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8"/>
      <c r="R309" s="558"/>
      <c r="S309" s="558"/>
      <c r="T309" s="559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55">
        <v>4680115884588</v>
      </c>
      <c r="E310" s="55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8"/>
      <c r="R310" s="558"/>
      <c r="S310" s="558"/>
      <c r="T310" s="559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4301051578</v>
      </c>
      <c r="D311" s="555">
        <v>4607091387513</v>
      </c>
      <c r="E311" s="55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8"/>
      <c r="R311" s="558"/>
      <c r="S311" s="558"/>
      <c r="T311" s="559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1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72"/>
      <c r="P312" s="566" t="s">
        <v>71</v>
      </c>
      <c r="Q312" s="567"/>
      <c r="R312" s="567"/>
      <c r="S312" s="567"/>
      <c r="T312" s="567"/>
      <c r="U312" s="567"/>
      <c r="V312" s="568"/>
      <c r="W312" s="37" t="s">
        <v>72</v>
      </c>
      <c r="X312" s="553">
        <f>IFERROR(X307/H307,"0")+IFERROR(X308/H308,"0")+IFERROR(X309/H309,"0")+IFERROR(X310/H310,"0")+IFERROR(X311/H311,"0")</f>
        <v>6.4102564102564106</v>
      </c>
      <c r="Y312" s="553">
        <f>IFERROR(Y307/H307,"0")+IFERROR(Y308/H308,"0")+IFERROR(Y309/H309,"0")+IFERROR(Y310/H310,"0")+IFERROR(Y311/H311,"0")</f>
        <v>7</v>
      </c>
      <c r="Z312" s="553">
        <f>IFERROR(IF(Z307="",0,Z307),"0")+IFERROR(IF(Z308="",0,Z308),"0")+IFERROR(IF(Z309="",0,Z309),"0")+IFERROR(IF(Z310="",0,Z310),"0")+IFERROR(IF(Z311="",0,Z311),"0")</f>
        <v>0.13286000000000001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72"/>
      <c r="P313" s="566" t="s">
        <v>71</v>
      </c>
      <c r="Q313" s="567"/>
      <c r="R313" s="567"/>
      <c r="S313" s="567"/>
      <c r="T313" s="567"/>
      <c r="U313" s="567"/>
      <c r="V313" s="568"/>
      <c r="W313" s="37" t="s">
        <v>69</v>
      </c>
      <c r="X313" s="553">
        <f>IFERROR(SUM(X307:X311),"0")</f>
        <v>50</v>
      </c>
      <c r="Y313" s="553">
        <f>IFERROR(SUM(Y307:Y311),"0")</f>
        <v>54.6</v>
      </c>
      <c r="Z313" s="37"/>
      <c r="AA313" s="554"/>
      <c r="AB313" s="554"/>
      <c r="AC313" s="554"/>
    </row>
    <row r="314" spans="1:68" ht="14.25" customHeight="1" x14ac:dyDescent="0.25">
      <c r="A314" s="564" t="s">
        <v>169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7"/>
      <c r="AB314" s="547"/>
      <c r="AC314" s="547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55">
        <v>4607091380880</v>
      </c>
      <c r="E315" s="55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8"/>
      <c r="R315" s="558"/>
      <c r="S315" s="558"/>
      <c r="T315" s="559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55">
        <v>4607091384482</v>
      </c>
      <c r="E316" s="55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8"/>
      <c r="R316" s="558"/>
      <c r="S316" s="558"/>
      <c r="T316" s="559"/>
      <c r="U316" s="34"/>
      <c r="V316" s="34"/>
      <c r="W316" s="35" t="s">
        <v>69</v>
      </c>
      <c r="X316" s="551">
        <v>150</v>
      </c>
      <c r="Y316" s="552">
        <f>IFERROR(IF(X316="",0,CEILING((X316/$H316),1)*$H316),"")</f>
        <v>156</v>
      </c>
      <c r="Z316" s="36">
        <f>IFERROR(IF(Y316=0,"",ROUNDUP(Y316/H316,0)*0.01898),"")</f>
        <v>0.37959999999999999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159.98076923076925</v>
      </c>
      <c r="BN316" s="64">
        <f>IFERROR(Y316*I316/H316,"0")</f>
        <v>166.38000000000002</v>
      </c>
      <c r="BO316" s="64">
        <f>IFERROR(1/J316*(X316/H316),"0")</f>
        <v>0.30048076923076922</v>
      </c>
      <c r="BP316" s="64">
        <f>IFERROR(1/J316*(Y316/H316),"0")</f>
        <v>0.3125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55">
        <v>4607091380897</v>
      </c>
      <c r="E317" s="55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8"/>
      <c r="R317" s="558"/>
      <c r="S317" s="558"/>
      <c r="T317" s="559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71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72"/>
      <c r="P318" s="566" t="s">
        <v>71</v>
      </c>
      <c r="Q318" s="567"/>
      <c r="R318" s="567"/>
      <c r="S318" s="567"/>
      <c r="T318" s="567"/>
      <c r="U318" s="567"/>
      <c r="V318" s="568"/>
      <c r="W318" s="37" t="s">
        <v>72</v>
      </c>
      <c r="X318" s="553">
        <f>IFERROR(X315/H315,"0")+IFERROR(X316/H316,"0")+IFERROR(X317/H317,"0")</f>
        <v>19.23076923076923</v>
      </c>
      <c r="Y318" s="553">
        <f>IFERROR(Y315/H315,"0")+IFERROR(Y316/H316,"0")+IFERROR(Y317/H317,"0")</f>
        <v>20</v>
      </c>
      <c r="Z318" s="553">
        <f>IFERROR(IF(Z315="",0,Z315),"0")+IFERROR(IF(Z316="",0,Z316),"0")+IFERROR(IF(Z317="",0,Z317),"0")</f>
        <v>0.37959999999999999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72"/>
      <c r="P319" s="566" t="s">
        <v>71</v>
      </c>
      <c r="Q319" s="567"/>
      <c r="R319" s="567"/>
      <c r="S319" s="567"/>
      <c r="T319" s="567"/>
      <c r="U319" s="567"/>
      <c r="V319" s="568"/>
      <c r="W319" s="37" t="s">
        <v>69</v>
      </c>
      <c r="X319" s="553">
        <f>IFERROR(SUM(X315:X317),"0")</f>
        <v>150</v>
      </c>
      <c r="Y319" s="553">
        <f>IFERROR(SUM(Y315:Y317),"0")</f>
        <v>156</v>
      </c>
      <c r="Z319" s="37"/>
      <c r="AA319" s="554"/>
      <c r="AB319" s="554"/>
      <c r="AC319" s="554"/>
    </row>
    <row r="320" spans="1:68" ht="14.25" customHeight="1" x14ac:dyDescent="0.25">
      <c r="A320" s="564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7"/>
      <c r="AB320" s="547"/>
      <c r="AC320" s="547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55">
        <v>4607091388381</v>
      </c>
      <c r="E321" s="55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5" t="s">
        <v>515</v>
      </c>
      <c r="Q321" s="558"/>
      <c r="R321" s="558"/>
      <c r="S321" s="558"/>
      <c r="T321" s="559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55">
        <v>4607091388374</v>
      </c>
      <c r="E322" s="55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1" t="s">
        <v>519</v>
      </c>
      <c r="Q322" s="558"/>
      <c r="R322" s="558"/>
      <c r="S322" s="558"/>
      <c r="T322" s="559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55">
        <v>4607091383102</v>
      </c>
      <c r="E323" s="55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8"/>
      <c r="R323" s="558"/>
      <c r="S323" s="558"/>
      <c r="T323" s="559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55">
        <v>4607091388404</v>
      </c>
      <c r="E324" s="55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8"/>
      <c r="R324" s="558"/>
      <c r="S324" s="558"/>
      <c r="T324" s="559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71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72"/>
      <c r="P325" s="566" t="s">
        <v>71</v>
      </c>
      <c r="Q325" s="567"/>
      <c r="R325" s="567"/>
      <c r="S325" s="567"/>
      <c r="T325" s="567"/>
      <c r="U325" s="567"/>
      <c r="V325" s="568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72"/>
      <c r="P326" s="566" t="s">
        <v>71</v>
      </c>
      <c r="Q326" s="567"/>
      <c r="R326" s="567"/>
      <c r="S326" s="567"/>
      <c r="T326" s="567"/>
      <c r="U326" s="567"/>
      <c r="V326" s="568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customHeight="1" x14ac:dyDescent="0.25">
      <c r="A327" s="564" t="s">
        <v>525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7"/>
      <c r="AB327" s="547"/>
      <c r="AC327" s="547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55">
        <v>4680115881808</v>
      </c>
      <c r="E328" s="55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8"/>
      <c r="R328" s="558"/>
      <c r="S328" s="558"/>
      <c r="T328" s="559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55">
        <v>4680115881822</v>
      </c>
      <c r="E329" s="55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8"/>
      <c r="R329" s="558"/>
      <c r="S329" s="558"/>
      <c r="T329" s="559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55">
        <v>4680115880016</v>
      </c>
      <c r="E330" s="55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8"/>
      <c r="R330" s="558"/>
      <c r="S330" s="558"/>
      <c r="T330" s="559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1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72"/>
      <c r="P331" s="566" t="s">
        <v>71</v>
      </c>
      <c r="Q331" s="567"/>
      <c r="R331" s="567"/>
      <c r="S331" s="567"/>
      <c r="T331" s="567"/>
      <c r="U331" s="567"/>
      <c r="V331" s="568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72"/>
      <c r="P332" s="566" t="s">
        <v>71</v>
      </c>
      <c r="Q332" s="567"/>
      <c r="R332" s="567"/>
      <c r="S332" s="567"/>
      <c r="T332" s="567"/>
      <c r="U332" s="567"/>
      <c r="V332" s="568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611" t="s">
        <v>534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6"/>
      <c r="AB333" s="546"/>
      <c r="AC333" s="546"/>
    </row>
    <row r="334" spans="1:68" ht="14.25" customHeight="1" x14ac:dyDescent="0.25">
      <c r="A334" s="564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7"/>
      <c r="AB334" s="547"/>
      <c r="AC334" s="547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55">
        <v>4607091387919</v>
      </c>
      <c r="E335" s="55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8"/>
      <c r="R335" s="558"/>
      <c r="S335" s="558"/>
      <c r="T335" s="559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55">
        <v>4680115883604</v>
      </c>
      <c r="E336" s="55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8"/>
      <c r="R336" s="558"/>
      <c r="S336" s="558"/>
      <c r="T336" s="559"/>
      <c r="U336" s="34"/>
      <c r="V336" s="34"/>
      <c r="W336" s="35" t="s">
        <v>69</v>
      </c>
      <c r="X336" s="551">
        <v>200</v>
      </c>
      <c r="Y336" s="552">
        <f>IFERROR(IF(X336="",0,CEILING((X336/$H336),1)*$H336),"")</f>
        <v>201.60000000000002</v>
      </c>
      <c r="Z336" s="36">
        <f>IFERROR(IF(Y336=0,"",ROUNDUP(Y336/H336,0)*0.00651),"")</f>
        <v>0.62495999999999996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223.99999999999997</v>
      </c>
      <c r="BN336" s="64">
        <f>IFERROR(Y336*I336/H336,"0")</f>
        <v>225.792</v>
      </c>
      <c r="BO336" s="64">
        <f>IFERROR(1/J336*(X336/H336),"0")</f>
        <v>0.52328623757195192</v>
      </c>
      <c r="BP336" s="64">
        <f>IFERROR(1/J336*(Y336/H336),"0")</f>
        <v>0.52747252747252749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5">
        <v>4680115883567</v>
      </c>
      <c r="E337" s="55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8"/>
      <c r="R337" s="558"/>
      <c r="S337" s="558"/>
      <c r="T337" s="559"/>
      <c r="U337" s="34"/>
      <c r="V337" s="34"/>
      <c r="W337" s="35" t="s">
        <v>69</v>
      </c>
      <c r="X337" s="551">
        <v>150</v>
      </c>
      <c r="Y337" s="552">
        <f>IFERROR(IF(X337="",0,CEILING((X337/$H337),1)*$H337),"")</f>
        <v>151.20000000000002</v>
      </c>
      <c r="Z337" s="36">
        <f>IFERROR(IF(Y337=0,"",ROUNDUP(Y337/H337,0)*0.00651),"")</f>
        <v>0.46872000000000003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167.14285714285714</v>
      </c>
      <c r="BN337" s="64">
        <f>IFERROR(Y337*I337/H337,"0")</f>
        <v>168.48</v>
      </c>
      <c r="BO337" s="64">
        <f>IFERROR(1/J337*(X337/H337),"0")</f>
        <v>0.39246467817896391</v>
      </c>
      <c r="BP337" s="64">
        <f>IFERROR(1/J337*(Y337/H337),"0")</f>
        <v>0.39560439560439564</v>
      </c>
    </row>
    <row r="338" spans="1:68" x14ac:dyDescent="0.2">
      <c r="A338" s="571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72"/>
      <c r="P338" s="566" t="s">
        <v>71</v>
      </c>
      <c r="Q338" s="567"/>
      <c r="R338" s="567"/>
      <c r="S338" s="567"/>
      <c r="T338" s="567"/>
      <c r="U338" s="567"/>
      <c r="V338" s="568"/>
      <c r="W338" s="37" t="s">
        <v>72</v>
      </c>
      <c r="X338" s="553">
        <f>IFERROR(X335/H335,"0")+IFERROR(X336/H336,"0")+IFERROR(X337/H337,"0")</f>
        <v>166.66666666666669</v>
      </c>
      <c r="Y338" s="553">
        <f>IFERROR(Y335/H335,"0")+IFERROR(Y336/H336,"0")+IFERROR(Y337/H337,"0")</f>
        <v>168</v>
      </c>
      <c r="Z338" s="553">
        <f>IFERROR(IF(Z335="",0,Z335),"0")+IFERROR(IF(Z336="",0,Z336),"0")+IFERROR(IF(Z337="",0,Z337),"0")</f>
        <v>1.09368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72"/>
      <c r="P339" s="566" t="s">
        <v>71</v>
      </c>
      <c r="Q339" s="567"/>
      <c r="R339" s="567"/>
      <c r="S339" s="567"/>
      <c r="T339" s="567"/>
      <c r="U339" s="567"/>
      <c r="V339" s="568"/>
      <c r="W339" s="37" t="s">
        <v>69</v>
      </c>
      <c r="X339" s="553">
        <f>IFERROR(SUM(X335:X337),"0")</f>
        <v>350</v>
      </c>
      <c r="Y339" s="553">
        <f>IFERROR(SUM(Y335:Y337),"0")</f>
        <v>352.80000000000007</v>
      </c>
      <c r="Z339" s="37"/>
      <c r="AA339" s="554"/>
      <c r="AB339" s="554"/>
      <c r="AC339" s="554"/>
    </row>
    <row r="340" spans="1:68" ht="27.75" customHeight="1" x14ac:dyDescent="0.2">
      <c r="A340" s="612" t="s">
        <v>544</v>
      </c>
      <c r="B340" s="613"/>
      <c r="C340" s="613"/>
      <c r="D340" s="613"/>
      <c r="E340" s="613"/>
      <c r="F340" s="613"/>
      <c r="G340" s="613"/>
      <c r="H340" s="613"/>
      <c r="I340" s="613"/>
      <c r="J340" s="613"/>
      <c r="K340" s="613"/>
      <c r="L340" s="613"/>
      <c r="M340" s="613"/>
      <c r="N340" s="613"/>
      <c r="O340" s="613"/>
      <c r="P340" s="613"/>
      <c r="Q340" s="613"/>
      <c r="R340" s="613"/>
      <c r="S340" s="613"/>
      <c r="T340" s="613"/>
      <c r="U340" s="613"/>
      <c r="V340" s="613"/>
      <c r="W340" s="613"/>
      <c r="X340" s="613"/>
      <c r="Y340" s="613"/>
      <c r="Z340" s="613"/>
      <c r="AA340" s="48"/>
      <c r="AB340" s="48"/>
      <c r="AC340" s="48"/>
    </row>
    <row r="341" spans="1:68" ht="16.5" customHeight="1" x14ac:dyDescent="0.25">
      <c r="A341" s="611" t="s">
        <v>545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6"/>
      <c r="AB341" s="546"/>
      <c r="AC341" s="546"/>
    </row>
    <row r="342" spans="1:68" ht="14.25" customHeight="1" x14ac:dyDescent="0.25">
      <c r="A342" s="564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7"/>
      <c r="AB342" s="547"/>
      <c r="AC342" s="547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5">
        <v>4680115884847</v>
      </c>
      <c r="E343" s="55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8"/>
      <c r="R343" s="558"/>
      <c r="S343" s="558"/>
      <c r="T343" s="559"/>
      <c r="U343" s="34"/>
      <c r="V343" s="34"/>
      <c r="W343" s="35" t="s">
        <v>69</v>
      </c>
      <c r="X343" s="551">
        <v>720</v>
      </c>
      <c r="Y343" s="552">
        <f t="shared" ref="Y343:Y349" si="43">IFERROR(IF(X343="",0,CEILING((X343/$H343),1)*$H343),"")</f>
        <v>720</v>
      </c>
      <c r="Z343" s="36">
        <f>IFERROR(IF(Y343=0,"",ROUNDUP(Y343/H343,0)*0.02175),"")</f>
        <v>1.044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743.04000000000008</v>
      </c>
      <c r="BN343" s="64">
        <f t="shared" ref="BN343:BN349" si="45">IFERROR(Y343*I343/H343,"0")</f>
        <v>743.04000000000008</v>
      </c>
      <c r="BO343" s="64">
        <f t="shared" ref="BO343:BO349" si="46">IFERROR(1/J343*(X343/H343),"0")</f>
        <v>1</v>
      </c>
      <c r="BP343" s="64">
        <f t="shared" ref="BP343:BP349" si="47">IFERROR(1/J343*(Y343/H343),"0")</f>
        <v>1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5">
        <v>4680115884854</v>
      </c>
      <c r="E344" s="55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8"/>
      <c r="R344" s="558"/>
      <c r="S344" s="558"/>
      <c r="T344" s="559"/>
      <c r="U344" s="34"/>
      <c r="V344" s="34"/>
      <c r="W344" s="35" t="s">
        <v>69</v>
      </c>
      <c r="X344" s="551">
        <v>0</v>
      </c>
      <c r="Y344" s="552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5">
        <v>4607091383997</v>
      </c>
      <c r="E345" s="55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8"/>
      <c r="R345" s="558"/>
      <c r="S345" s="558"/>
      <c r="T345" s="559"/>
      <c r="U345" s="34"/>
      <c r="V345" s="34"/>
      <c r="W345" s="35" t="s">
        <v>69</v>
      </c>
      <c r="X345" s="551">
        <v>0</v>
      </c>
      <c r="Y345" s="552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55">
        <v>4680115884830</v>
      </c>
      <c r="E346" s="55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8"/>
      <c r="R346" s="558"/>
      <c r="S346" s="558"/>
      <c r="T346" s="559"/>
      <c r="U346" s="34"/>
      <c r="V346" s="34"/>
      <c r="W346" s="35" t="s">
        <v>69</v>
      </c>
      <c r="X346" s="551">
        <v>720</v>
      </c>
      <c r="Y346" s="552">
        <f t="shared" si="43"/>
        <v>720</v>
      </c>
      <c r="Z346" s="36">
        <f>IFERROR(IF(Y346=0,"",ROUNDUP(Y346/H346,0)*0.02175),"")</f>
        <v>1.044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743.04000000000008</v>
      </c>
      <c r="BN346" s="64">
        <f t="shared" si="45"/>
        <v>743.04000000000008</v>
      </c>
      <c r="BO346" s="64">
        <f t="shared" si="46"/>
        <v>1</v>
      </c>
      <c r="BP346" s="64">
        <f t="shared" si="47"/>
        <v>1</v>
      </c>
    </row>
    <row r="347" spans="1:68" ht="27" customHeight="1" x14ac:dyDescent="0.25">
      <c r="A347" s="54" t="s">
        <v>558</v>
      </c>
      <c r="B347" s="54" t="s">
        <v>559</v>
      </c>
      <c r="C347" s="31">
        <v>4301011433</v>
      </c>
      <c r="D347" s="555">
        <v>4680115882638</v>
      </c>
      <c r="E347" s="55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8"/>
      <c r="R347" s="558"/>
      <c r="S347" s="558"/>
      <c r="T347" s="559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55">
        <v>4680115884922</v>
      </c>
      <c r="E348" s="55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8"/>
      <c r="R348" s="558"/>
      <c r="S348" s="558"/>
      <c r="T348" s="559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55">
        <v>4680115884861</v>
      </c>
      <c r="E349" s="55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8"/>
      <c r="R349" s="558"/>
      <c r="S349" s="558"/>
      <c r="T349" s="559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71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72"/>
      <c r="P350" s="566" t="s">
        <v>71</v>
      </c>
      <c r="Q350" s="567"/>
      <c r="R350" s="567"/>
      <c r="S350" s="567"/>
      <c r="T350" s="567"/>
      <c r="U350" s="567"/>
      <c r="V350" s="568"/>
      <c r="W350" s="37" t="s">
        <v>72</v>
      </c>
      <c r="X350" s="553">
        <f>IFERROR(X343/H343,"0")+IFERROR(X344/H344,"0")+IFERROR(X345/H345,"0")+IFERROR(X346/H346,"0")+IFERROR(X347/H347,"0")+IFERROR(X348/H348,"0")+IFERROR(X349/H349,"0")</f>
        <v>96</v>
      </c>
      <c r="Y350" s="553">
        <f>IFERROR(Y343/H343,"0")+IFERROR(Y344/H344,"0")+IFERROR(Y345/H345,"0")+IFERROR(Y346/H346,"0")+IFERROR(Y347/H347,"0")+IFERROR(Y348/H348,"0")+IFERROR(Y349/H349,"0")</f>
        <v>96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2.0880000000000001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72"/>
      <c r="P351" s="566" t="s">
        <v>71</v>
      </c>
      <c r="Q351" s="567"/>
      <c r="R351" s="567"/>
      <c r="S351" s="567"/>
      <c r="T351" s="567"/>
      <c r="U351" s="567"/>
      <c r="V351" s="568"/>
      <c r="W351" s="37" t="s">
        <v>69</v>
      </c>
      <c r="X351" s="553">
        <f>IFERROR(SUM(X343:X349),"0")</f>
        <v>1440</v>
      </c>
      <c r="Y351" s="553">
        <f>IFERROR(SUM(Y343:Y349),"0")</f>
        <v>1440</v>
      </c>
      <c r="Z351" s="37"/>
      <c r="AA351" s="554"/>
      <c r="AB351" s="554"/>
      <c r="AC351" s="554"/>
    </row>
    <row r="352" spans="1:68" ht="14.25" customHeight="1" x14ac:dyDescent="0.25">
      <c r="A352" s="564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7"/>
      <c r="AB352" s="547"/>
      <c r="AC352" s="547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5">
        <v>4607091383980</v>
      </c>
      <c r="E353" s="55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8"/>
      <c r="R353" s="558"/>
      <c r="S353" s="558"/>
      <c r="T353" s="559"/>
      <c r="U353" s="34"/>
      <c r="V353" s="34"/>
      <c r="W353" s="35" t="s">
        <v>69</v>
      </c>
      <c r="X353" s="551">
        <v>0</v>
      </c>
      <c r="Y353" s="552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55">
        <v>4607091384178</v>
      </c>
      <c r="E354" s="55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2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8"/>
      <c r="R354" s="558"/>
      <c r="S354" s="558"/>
      <c r="T354" s="559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1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72"/>
      <c r="P355" s="566" t="s">
        <v>71</v>
      </c>
      <c r="Q355" s="567"/>
      <c r="R355" s="567"/>
      <c r="S355" s="567"/>
      <c r="T355" s="567"/>
      <c r="U355" s="567"/>
      <c r="V355" s="568"/>
      <c r="W355" s="37" t="s">
        <v>72</v>
      </c>
      <c r="X355" s="553">
        <f>IFERROR(X353/H353,"0")+IFERROR(X354/H354,"0")</f>
        <v>0</v>
      </c>
      <c r="Y355" s="553">
        <f>IFERROR(Y353/H353,"0")+IFERROR(Y354/H354,"0")</f>
        <v>0</v>
      </c>
      <c r="Z355" s="553">
        <f>IFERROR(IF(Z353="",0,Z353),"0")+IFERROR(IF(Z354="",0,Z354),"0")</f>
        <v>0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72"/>
      <c r="P356" s="566" t="s">
        <v>71</v>
      </c>
      <c r="Q356" s="567"/>
      <c r="R356" s="567"/>
      <c r="S356" s="567"/>
      <c r="T356" s="567"/>
      <c r="U356" s="567"/>
      <c r="V356" s="568"/>
      <c r="W356" s="37" t="s">
        <v>69</v>
      </c>
      <c r="X356" s="553">
        <f>IFERROR(SUM(X353:X354),"0")</f>
        <v>0</v>
      </c>
      <c r="Y356" s="553">
        <f>IFERROR(SUM(Y353:Y354),"0")</f>
        <v>0</v>
      </c>
      <c r="Z356" s="37"/>
      <c r="AA356" s="554"/>
      <c r="AB356" s="554"/>
      <c r="AC356" s="554"/>
    </row>
    <row r="357" spans="1:68" ht="14.25" customHeight="1" x14ac:dyDescent="0.25">
      <c r="A357" s="564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7"/>
      <c r="AB357" s="547"/>
      <c r="AC357" s="547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55">
        <v>4607091383928</v>
      </c>
      <c r="E358" s="55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8"/>
      <c r="R358" s="558"/>
      <c r="S358" s="558"/>
      <c r="T358" s="559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55">
        <v>4607091384260</v>
      </c>
      <c r="E359" s="55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8"/>
      <c r="R359" s="558"/>
      <c r="S359" s="558"/>
      <c r="T359" s="559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1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72"/>
      <c r="P360" s="566" t="s">
        <v>71</v>
      </c>
      <c r="Q360" s="567"/>
      <c r="R360" s="567"/>
      <c r="S360" s="567"/>
      <c r="T360" s="567"/>
      <c r="U360" s="567"/>
      <c r="V360" s="568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72"/>
      <c r="P361" s="566" t="s">
        <v>71</v>
      </c>
      <c r="Q361" s="567"/>
      <c r="R361" s="567"/>
      <c r="S361" s="567"/>
      <c r="T361" s="567"/>
      <c r="U361" s="567"/>
      <c r="V361" s="568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4" t="s">
        <v>169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7"/>
      <c r="AB362" s="547"/>
      <c r="AC362" s="547"/>
    </row>
    <row r="363" spans="1:68" ht="16.5" customHeight="1" x14ac:dyDescent="0.25">
      <c r="A363" s="54" t="s">
        <v>576</v>
      </c>
      <c r="B363" s="54" t="s">
        <v>577</v>
      </c>
      <c r="C363" s="31">
        <v>4301060524</v>
      </c>
      <c r="D363" s="555">
        <v>4607091384673</v>
      </c>
      <c r="E363" s="55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2" t="s">
        <v>578</v>
      </c>
      <c r="Q363" s="558"/>
      <c r="R363" s="558"/>
      <c r="S363" s="558"/>
      <c r="T363" s="559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1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72"/>
      <c r="P364" s="566" t="s">
        <v>71</v>
      </c>
      <c r="Q364" s="567"/>
      <c r="R364" s="567"/>
      <c r="S364" s="567"/>
      <c r="T364" s="567"/>
      <c r="U364" s="567"/>
      <c r="V364" s="568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72"/>
      <c r="P365" s="566" t="s">
        <v>71</v>
      </c>
      <c r="Q365" s="567"/>
      <c r="R365" s="567"/>
      <c r="S365" s="567"/>
      <c r="T365" s="567"/>
      <c r="U365" s="567"/>
      <c r="V365" s="568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11" t="s">
        <v>580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6"/>
      <c r="AB366" s="546"/>
      <c r="AC366" s="546"/>
    </row>
    <row r="367" spans="1:68" ht="14.25" customHeight="1" x14ac:dyDescent="0.25">
      <c r="A367" s="564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7"/>
      <c r="AB367" s="547"/>
      <c r="AC367" s="547"/>
    </row>
    <row r="368" spans="1:68" ht="37.5" customHeight="1" x14ac:dyDescent="0.25">
      <c r="A368" s="54" t="s">
        <v>581</v>
      </c>
      <c r="B368" s="54" t="s">
        <v>582</v>
      </c>
      <c r="C368" s="31">
        <v>4301011873</v>
      </c>
      <c r="D368" s="555">
        <v>4680115881907</v>
      </c>
      <c r="E368" s="55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8"/>
      <c r="R368" s="558"/>
      <c r="S368" s="558"/>
      <c r="T368" s="559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4301011875</v>
      </c>
      <c r="D369" s="555">
        <v>4680115884885</v>
      </c>
      <c r="E369" s="55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8"/>
      <c r="R369" s="558"/>
      <c r="S369" s="558"/>
      <c r="T369" s="559"/>
      <c r="U369" s="34"/>
      <c r="V369" s="34"/>
      <c r="W369" s="35" t="s">
        <v>69</v>
      </c>
      <c r="X369" s="551">
        <v>300</v>
      </c>
      <c r="Y369" s="552">
        <f>IFERROR(IF(X369="",0,CEILING((X369/$H369),1)*$H369),"")</f>
        <v>300</v>
      </c>
      <c r="Z369" s="36">
        <f>IFERROR(IF(Y369=0,"",ROUNDUP(Y369/H369,0)*0.01898),"")</f>
        <v>0.47450000000000003</v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310.875</v>
      </c>
      <c r="BN369" s="64">
        <f>IFERROR(Y369*I369/H369,"0")</f>
        <v>310.875</v>
      </c>
      <c r="BO369" s="64">
        <f>IFERROR(1/J369*(X369/H369),"0")</f>
        <v>0.390625</v>
      </c>
      <c r="BP369" s="64">
        <f>IFERROR(1/J369*(Y369/H369),"0")</f>
        <v>0.390625</v>
      </c>
    </row>
    <row r="370" spans="1:68" ht="37.5" customHeight="1" x14ac:dyDescent="0.25">
      <c r="A370" s="54" t="s">
        <v>587</v>
      </c>
      <c r="B370" s="54" t="s">
        <v>588</v>
      </c>
      <c r="C370" s="31">
        <v>4301011871</v>
      </c>
      <c r="D370" s="555">
        <v>4680115884908</v>
      </c>
      <c r="E370" s="55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8"/>
      <c r="R370" s="558"/>
      <c r="S370" s="558"/>
      <c r="T370" s="559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1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72"/>
      <c r="P371" s="566" t="s">
        <v>71</v>
      </c>
      <c r="Q371" s="567"/>
      <c r="R371" s="567"/>
      <c r="S371" s="567"/>
      <c r="T371" s="567"/>
      <c r="U371" s="567"/>
      <c r="V371" s="568"/>
      <c r="W371" s="37" t="s">
        <v>72</v>
      </c>
      <c r="X371" s="553">
        <f>IFERROR(X368/H368,"0")+IFERROR(X369/H369,"0")+IFERROR(X370/H370,"0")</f>
        <v>25</v>
      </c>
      <c r="Y371" s="553">
        <f>IFERROR(Y368/H368,"0")+IFERROR(Y369/H369,"0")+IFERROR(Y370/H370,"0")</f>
        <v>25</v>
      </c>
      <c r="Z371" s="553">
        <f>IFERROR(IF(Z368="",0,Z368),"0")+IFERROR(IF(Z369="",0,Z369),"0")+IFERROR(IF(Z370="",0,Z370),"0")</f>
        <v>0.47450000000000003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72"/>
      <c r="P372" s="566" t="s">
        <v>71</v>
      </c>
      <c r="Q372" s="567"/>
      <c r="R372" s="567"/>
      <c r="S372" s="567"/>
      <c r="T372" s="567"/>
      <c r="U372" s="567"/>
      <c r="V372" s="568"/>
      <c r="W372" s="37" t="s">
        <v>69</v>
      </c>
      <c r="X372" s="553">
        <f>IFERROR(SUM(X368:X370),"0")</f>
        <v>300</v>
      </c>
      <c r="Y372" s="553">
        <f>IFERROR(SUM(Y368:Y370),"0")</f>
        <v>300</v>
      </c>
      <c r="Z372" s="37"/>
      <c r="AA372" s="554"/>
      <c r="AB372" s="554"/>
      <c r="AC372" s="554"/>
    </row>
    <row r="373" spans="1:68" ht="14.25" customHeight="1" x14ac:dyDescent="0.25">
      <c r="A373" s="564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7"/>
      <c r="AB373" s="547"/>
      <c r="AC373" s="547"/>
    </row>
    <row r="374" spans="1:68" ht="27" customHeight="1" x14ac:dyDescent="0.25">
      <c r="A374" s="54" t="s">
        <v>589</v>
      </c>
      <c r="B374" s="54" t="s">
        <v>590</v>
      </c>
      <c r="C374" s="31">
        <v>4301031303</v>
      </c>
      <c r="D374" s="555">
        <v>4607091384802</v>
      </c>
      <c r="E374" s="55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1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8"/>
      <c r="R374" s="558"/>
      <c r="S374" s="558"/>
      <c r="T374" s="559"/>
      <c r="U374" s="34"/>
      <c r="V374" s="34"/>
      <c r="W374" s="35" t="s">
        <v>69</v>
      </c>
      <c r="X374" s="551">
        <v>50</v>
      </c>
      <c r="Y374" s="552">
        <f>IFERROR(IF(X374="",0,CEILING((X374/$H374),1)*$H374),"")</f>
        <v>52.56</v>
      </c>
      <c r="Z374" s="36">
        <f>IFERROR(IF(Y374=0,"",ROUNDUP(Y374/H374,0)*0.00902),"")</f>
        <v>0.10824</v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53.082191780821923</v>
      </c>
      <c r="BN374" s="64">
        <f>IFERROR(Y374*I374/H374,"0")</f>
        <v>55.800000000000004</v>
      </c>
      <c r="BO374" s="64">
        <f>IFERROR(1/J374*(X374/H374),"0")</f>
        <v>8.6481250864812509E-2</v>
      </c>
      <c r="BP374" s="64">
        <f>IFERROR(1/J374*(Y374/H374),"0")</f>
        <v>9.0909090909090912E-2</v>
      </c>
    </row>
    <row r="375" spans="1:68" x14ac:dyDescent="0.2">
      <c r="A375" s="571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72"/>
      <c r="P375" s="566" t="s">
        <v>71</v>
      </c>
      <c r="Q375" s="567"/>
      <c r="R375" s="567"/>
      <c r="S375" s="567"/>
      <c r="T375" s="567"/>
      <c r="U375" s="567"/>
      <c r="V375" s="568"/>
      <c r="W375" s="37" t="s">
        <v>72</v>
      </c>
      <c r="X375" s="553">
        <f>IFERROR(X374/H374,"0")</f>
        <v>11.415525114155251</v>
      </c>
      <c r="Y375" s="553">
        <f>IFERROR(Y374/H374,"0")</f>
        <v>12</v>
      </c>
      <c r="Z375" s="553">
        <f>IFERROR(IF(Z374="",0,Z374),"0")</f>
        <v>0.10824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72"/>
      <c r="P376" s="566" t="s">
        <v>71</v>
      </c>
      <c r="Q376" s="567"/>
      <c r="R376" s="567"/>
      <c r="S376" s="567"/>
      <c r="T376" s="567"/>
      <c r="U376" s="567"/>
      <c r="V376" s="568"/>
      <c r="W376" s="37" t="s">
        <v>69</v>
      </c>
      <c r="X376" s="553">
        <f>IFERROR(SUM(X374:X374),"0")</f>
        <v>50</v>
      </c>
      <c r="Y376" s="553">
        <f>IFERROR(SUM(Y374:Y374),"0")</f>
        <v>52.56</v>
      </c>
      <c r="Z376" s="37"/>
      <c r="AA376" s="554"/>
      <c r="AB376" s="554"/>
      <c r="AC376" s="554"/>
    </row>
    <row r="377" spans="1:68" ht="14.25" customHeight="1" x14ac:dyDescent="0.25">
      <c r="A377" s="564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7"/>
      <c r="AB377" s="547"/>
      <c r="AC377" s="547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55">
        <v>4607091384246</v>
      </c>
      <c r="E378" s="55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8"/>
      <c r="R378" s="558"/>
      <c r="S378" s="558"/>
      <c r="T378" s="559"/>
      <c r="U378" s="34"/>
      <c r="V378" s="34"/>
      <c r="W378" s="35" t="s">
        <v>69</v>
      </c>
      <c r="X378" s="551">
        <v>800</v>
      </c>
      <c r="Y378" s="552">
        <f>IFERROR(IF(X378="",0,CEILING((X378/$H378),1)*$H378),"")</f>
        <v>801</v>
      </c>
      <c r="Z378" s="36">
        <f>IFERROR(IF(Y378=0,"",ROUNDUP(Y378/H378,0)*0.01898),"")</f>
        <v>1.6892199999999999</v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846.13333333333333</v>
      </c>
      <c r="BN378" s="64">
        <f>IFERROR(Y378*I378/H378,"0")</f>
        <v>847.19100000000003</v>
      </c>
      <c r="BO378" s="64">
        <f>IFERROR(1/J378*(X378/H378),"0")</f>
        <v>1.3888888888888888</v>
      </c>
      <c r="BP378" s="64">
        <f>IFERROR(1/J378*(Y378/H378),"0")</f>
        <v>1.390625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55">
        <v>4607091384253</v>
      </c>
      <c r="E379" s="55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8"/>
      <c r="R379" s="558"/>
      <c r="S379" s="558"/>
      <c r="T379" s="559"/>
      <c r="U379" s="34"/>
      <c r="V379" s="34"/>
      <c r="W379" s="35" t="s">
        <v>69</v>
      </c>
      <c r="X379" s="551">
        <v>500</v>
      </c>
      <c r="Y379" s="552">
        <f>IFERROR(IF(X379="",0,CEILING((X379/$H379),1)*$H379),"")</f>
        <v>501.59999999999997</v>
      </c>
      <c r="Z379" s="36">
        <f>IFERROR(IF(Y379=0,"",ROUNDUP(Y379/H379,0)*0.00651),"")</f>
        <v>1.36059</v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555</v>
      </c>
      <c r="BN379" s="64">
        <f>IFERROR(Y379*I379/H379,"0")</f>
        <v>556.77600000000007</v>
      </c>
      <c r="BO379" s="64">
        <f>IFERROR(1/J379*(X379/H379),"0")</f>
        <v>1.1446886446886448</v>
      </c>
      <c r="BP379" s="64">
        <f>IFERROR(1/J379*(Y379/H379),"0")</f>
        <v>1.1483516483516485</v>
      </c>
    </row>
    <row r="380" spans="1:68" x14ac:dyDescent="0.2">
      <c r="A380" s="571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72"/>
      <c r="P380" s="566" t="s">
        <v>71</v>
      </c>
      <c r="Q380" s="567"/>
      <c r="R380" s="567"/>
      <c r="S380" s="567"/>
      <c r="T380" s="567"/>
      <c r="U380" s="567"/>
      <c r="V380" s="568"/>
      <c r="W380" s="37" t="s">
        <v>72</v>
      </c>
      <c r="X380" s="553">
        <f>IFERROR(X378/H378,"0")+IFERROR(X379/H379,"0")</f>
        <v>297.22222222222223</v>
      </c>
      <c r="Y380" s="553">
        <f>IFERROR(Y378/H378,"0")+IFERROR(Y379/H379,"0")</f>
        <v>298</v>
      </c>
      <c r="Z380" s="553">
        <f>IFERROR(IF(Z378="",0,Z378),"0")+IFERROR(IF(Z379="",0,Z379),"0")</f>
        <v>3.0498099999999999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72"/>
      <c r="P381" s="566" t="s">
        <v>71</v>
      </c>
      <c r="Q381" s="567"/>
      <c r="R381" s="567"/>
      <c r="S381" s="567"/>
      <c r="T381" s="567"/>
      <c r="U381" s="567"/>
      <c r="V381" s="568"/>
      <c r="W381" s="37" t="s">
        <v>69</v>
      </c>
      <c r="X381" s="553">
        <f>IFERROR(SUM(X378:X379),"0")</f>
        <v>1300</v>
      </c>
      <c r="Y381" s="553">
        <f>IFERROR(SUM(Y378:Y379),"0")</f>
        <v>1302.5999999999999</v>
      </c>
      <c r="Z381" s="37"/>
      <c r="AA381" s="554"/>
      <c r="AB381" s="554"/>
      <c r="AC381" s="554"/>
    </row>
    <row r="382" spans="1:68" ht="14.25" customHeight="1" x14ac:dyDescent="0.25">
      <c r="A382" s="564" t="s">
        <v>169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7"/>
      <c r="AB382" s="547"/>
      <c r="AC382" s="547"/>
    </row>
    <row r="383" spans="1:68" ht="27" customHeight="1" x14ac:dyDescent="0.25">
      <c r="A383" s="54" t="s">
        <v>597</v>
      </c>
      <c r="B383" s="54" t="s">
        <v>598</v>
      </c>
      <c r="C383" s="31">
        <v>4301060441</v>
      </c>
      <c r="D383" s="555">
        <v>4607091389357</v>
      </c>
      <c r="E383" s="55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8"/>
      <c r="R383" s="558"/>
      <c r="S383" s="558"/>
      <c r="T383" s="559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1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72"/>
      <c r="P384" s="566" t="s">
        <v>71</v>
      </c>
      <c r="Q384" s="567"/>
      <c r="R384" s="567"/>
      <c r="S384" s="567"/>
      <c r="T384" s="567"/>
      <c r="U384" s="567"/>
      <c r="V384" s="568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72"/>
      <c r="P385" s="566" t="s">
        <v>71</v>
      </c>
      <c r="Q385" s="567"/>
      <c r="R385" s="567"/>
      <c r="S385" s="567"/>
      <c r="T385" s="567"/>
      <c r="U385" s="567"/>
      <c r="V385" s="568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2" t="s">
        <v>600</v>
      </c>
      <c r="B386" s="613"/>
      <c r="C386" s="613"/>
      <c r="D386" s="613"/>
      <c r="E386" s="613"/>
      <c r="F386" s="613"/>
      <c r="G386" s="613"/>
      <c r="H386" s="613"/>
      <c r="I386" s="613"/>
      <c r="J386" s="613"/>
      <c r="K386" s="613"/>
      <c r="L386" s="613"/>
      <c r="M386" s="613"/>
      <c r="N386" s="613"/>
      <c r="O386" s="613"/>
      <c r="P386" s="613"/>
      <c r="Q386" s="613"/>
      <c r="R386" s="613"/>
      <c r="S386" s="613"/>
      <c r="T386" s="613"/>
      <c r="U386" s="613"/>
      <c r="V386" s="613"/>
      <c r="W386" s="613"/>
      <c r="X386" s="613"/>
      <c r="Y386" s="613"/>
      <c r="Z386" s="613"/>
      <c r="AA386" s="48"/>
      <c r="AB386" s="48"/>
      <c r="AC386" s="48"/>
    </row>
    <row r="387" spans="1:68" ht="16.5" customHeight="1" x14ac:dyDescent="0.25">
      <c r="A387" s="611" t="s">
        <v>601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6"/>
      <c r="AB387" s="546"/>
      <c r="AC387" s="546"/>
    </row>
    <row r="388" spans="1:68" ht="14.25" customHeight="1" x14ac:dyDescent="0.25">
      <c r="A388" s="564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7"/>
      <c r="AB388" s="547"/>
      <c r="AC388" s="547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55">
        <v>4680115886100</v>
      </c>
      <c r="E389" s="55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8"/>
      <c r="R389" s="558"/>
      <c r="S389" s="558"/>
      <c r="T389" s="559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605</v>
      </c>
      <c r="B390" s="54" t="s">
        <v>606</v>
      </c>
      <c r="C390" s="31">
        <v>4301031406</v>
      </c>
      <c r="D390" s="555">
        <v>4680115886117</v>
      </c>
      <c r="E390" s="55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8"/>
      <c r="R390" s="558"/>
      <c r="S390" s="558"/>
      <c r="T390" s="559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605</v>
      </c>
      <c r="B391" s="54" t="s">
        <v>608</v>
      </c>
      <c r="C391" s="31">
        <v>4301031382</v>
      </c>
      <c r="D391" s="555">
        <v>4680115886117</v>
      </c>
      <c r="E391" s="55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8"/>
      <c r="R391" s="558"/>
      <c r="S391" s="558"/>
      <c r="T391" s="559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55">
        <v>4680115886124</v>
      </c>
      <c r="E392" s="55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8"/>
      <c r="R392" s="558"/>
      <c r="S392" s="558"/>
      <c r="T392" s="559"/>
      <c r="U392" s="34"/>
      <c r="V392" s="34"/>
      <c r="W392" s="35" t="s">
        <v>69</v>
      </c>
      <c r="X392" s="551">
        <v>150</v>
      </c>
      <c r="Y392" s="552">
        <f t="shared" si="48"/>
        <v>151.20000000000002</v>
      </c>
      <c r="Z392" s="36">
        <f>IFERROR(IF(Y392=0,"",ROUNDUP(Y392/H392,0)*0.00902),"")</f>
        <v>0.25256000000000001</v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155.83333333333331</v>
      </c>
      <c r="BN392" s="64">
        <f t="shared" si="50"/>
        <v>157.08000000000001</v>
      </c>
      <c r="BO392" s="64">
        <f t="shared" si="51"/>
        <v>0.21043771043771042</v>
      </c>
      <c r="BP392" s="64">
        <f t="shared" si="52"/>
        <v>0.21212121212121213</v>
      </c>
    </row>
    <row r="393" spans="1:68" ht="27" customHeight="1" x14ac:dyDescent="0.25">
      <c r="A393" s="54" t="s">
        <v>612</v>
      </c>
      <c r="B393" s="54" t="s">
        <v>613</v>
      </c>
      <c r="C393" s="31">
        <v>4301031366</v>
      </c>
      <c r="D393" s="555">
        <v>4680115883147</v>
      </c>
      <c r="E393" s="55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8"/>
      <c r="R393" s="558"/>
      <c r="S393" s="558"/>
      <c r="T393" s="559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55">
        <v>4607091384338</v>
      </c>
      <c r="E394" s="55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8"/>
      <c r="R394" s="558"/>
      <c r="S394" s="558"/>
      <c r="T394" s="559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55">
        <v>4607091389524</v>
      </c>
      <c r="E395" s="55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8"/>
      <c r="R395" s="558"/>
      <c r="S395" s="558"/>
      <c r="T395" s="559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4301031364</v>
      </c>
      <c r="D396" s="555">
        <v>4680115883161</v>
      </c>
      <c r="E396" s="55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8"/>
      <c r="R396" s="558"/>
      <c r="S396" s="558"/>
      <c r="T396" s="559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55">
        <v>4607091389531</v>
      </c>
      <c r="E397" s="55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8"/>
      <c r="R397" s="558"/>
      <c r="S397" s="558"/>
      <c r="T397" s="559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55">
        <v>4607091384345</v>
      </c>
      <c r="E398" s="55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8"/>
      <c r="R398" s="558"/>
      <c r="S398" s="558"/>
      <c r="T398" s="559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71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72"/>
      <c r="P399" s="566" t="s">
        <v>71</v>
      </c>
      <c r="Q399" s="567"/>
      <c r="R399" s="567"/>
      <c r="S399" s="567"/>
      <c r="T399" s="567"/>
      <c r="U399" s="567"/>
      <c r="V399" s="568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27.777777777777775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28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0.25256000000000001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72"/>
      <c r="P400" s="566" t="s">
        <v>71</v>
      </c>
      <c r="Q400" s="567"/>
      <c r="R400" s="567"/>
      <c r="S400" s="567"/>
      <c r="T400" s="567"/>
      <c r="U400" s="567"/>
      <c r="V400" s="568"/>
      <c r="W400" s="37" t="s">
        <v>69</v>
      </c>
      <c r="X400" s="553">
        <f>IFERROR(SUM(X389:X398),"0")</f>
        <v>150</v>
      </c>
      <c r="Y400" s="553">
        <f>IFERROR(SUM(Y389:Y398),"0")</f>
        <v>151.20000000000002</v>
      </c>
      <c r="Z400" s="37"/>
      <c r="AA400" s="554"/>
      <c r="AB400" s="554"/>
      <c r="AC400" s="554"/>
    </row>
    <row r="401" spans="1:68" ht="14.25" customHeight="1" x14ac:dyDescent="0.25">
      <c r="A401" s="564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7"/>
      <c r="AB401" s="547"/>
      <c r="AC401" s="547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55">
        <v>4607091384352</v>
      </c>
      <c r="E402" s="55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8"/>
      <c r="R402" s="558"/>
      <c r="S402" s="558"/>
      <c r="T402" s="559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4301051431</v>
      </c>
      <c r="D403" s="555">
        <v>4607091389654</v>
      </c>
      <c r="E403" s="55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8"/>
      <c r="R403" s="558"/>
      <c r="S403" s="558"/>
      <c r="T403" s="559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1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72"/>
      <c r="P404" s="566" t="s">
        <v>71</v>
      </c>
      <c r="Q404" s="567"/>
      <c r="R404" s="567"/>
      <c r="S404" s="567"/>
      <c r="T404" s="567"/>
      <c r="U404" s="567"/>
      <c r="V404" s="568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72"/>
      <c r="P405" s="566" t="s">
        <v>71</v>
      </c>
      <c r="Q405" s="567"/>
      <c r="R405" s="567"/>
      <c r="S405" s="567"/>
      <c r="T405" s="567"/>
      <c r="U405" s="567"/>
      <c r="V405" s="568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11" t="s">
        <v>633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6"/>
      <c r="AB406" s="546"/>
      <c r="AC406" s="546"/>
    </row>
    <row r="407" spans="1:68" ht="14.25" customHeight="1" x14ac:dyDescent="0.25">
      <c r="A407" s="564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7"/>
      <c r="AB407" s="547"/>
      <c r="AC407" s="547"/>
    </row>
    <row r="408" spans="1:68" ht="27" customHeight="1" x14ac:dyDescent="0.25">
      <c r="A408" s="54" t="s">
        <v>634</v>
      </c>
      <c r="B408" s="54" t="s">
        <v>635</v>
      </c>
      <c r="C408" s="31">
        <v>4301020319</v>
      </c>
      <c r="D408" s="555">
        <v>4680115885240</v>
      </c>
      <c r="E408" s="55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8"/>
      <c r="R408" s="558"/>
      <c r="S408" s="558"/>
      <c r="T408" s="559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1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72"/>
      <c r="P409" s="566" t="s">
        <v>71</v>
      </c>
      <c r="Q409" s="567"/>
      <c r="R409" s="567"/>
      <c r="S409" s="567"/>
      <c r="T409" s="567"/>
      <c r="U409" s="567"/>
      <c r="V409" s="568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72"/>
      <c r="P410" s="566" t="s">
        <v>71</v>
      </c>
      <c r="Q410" s="567"/>
      <c r="R410" s="567"/>
      <c r="S410" s="567"/>
      <c r="T410" s="567"/>
      <c r="U410" s="567"/>
      <c r="V410" s="568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4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7"/>
      <c r="AB411" s="547"/>
      <c r="AC411" s="547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55">
        <v>4680115886094</v>
      </c>
      <c r="E412" s="55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8"/>
      <c r="R412" s="558"/>
      <c r="S412" s="558"/>
      <c r="T412" s="559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4301031363</v>
      </c>
      <c r="D413" s="555">
        <v>4607091389425</v>
      </c>
      <c r="E413" s="55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8"/>
      <c r="R413" s="558"/>
      <c r="S413" s="558"/>
      <c r="T413" s="559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4301031373</v>
      </c>
      <c r="D414" s="555">
        <v>4680115880771</v>
      </c>
      <c r="E414" s="55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8"/>
      <c r="R414" s="558"/>
      <c r="S414" s="558"/>
      <c r="T414" s="559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55">
        <v>4607091389500</v>
      </c>
      <c r="E415" s="55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8"/>
      <c r="R415" s="558"/>
      <c r="S415" s="558"/>
      <c r="T415" s="559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1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72"/>
      <c r="P416" s="566" t="s">
        <v>71</v>
      </c>
      <c r="Q416" s="567"/>
      <c r="R416" s="567"/>
      <c r="S416" s="567"/>
      <c r="T416" s="567"/>
      <c r="U416" s="567"/>
      <c r="V416" s="568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72"/>
      <c r="P417" s="566" t="s">
        <v>71</v>
      </c>
      <c r="Q417" s="567"/>
      <c r="R417" s="567"/>
      <c r="S417" s="567"/>
      <c r="T417" s="567"/>
      <c r="U417" s="567"/>
      <c r="V417" s="568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611" t="s">
        <v>648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6"/>
      <c r="AB418" s="546"/>
      <c r="AC418" s="546"/>
    </row>
    <row r="419" spans="1:68" ht="14.25" customHeight="1" x14ac:dyDescent="0.25">
      <c r="A419" s="564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7"/>
      <c r="AB419" s="547"/>
      <c r="AC419" s="547"/>
    </row>
    <row r="420" spans="1:68" ht="27" customHeight="1" x14ac:dyDescent="0.25">
      <c r="A420" s="54" t="s">
        <v>649</v>
      </c>
      <c r="B420" s="54" t="s">
        <v>650</v>
      </c>
      <c r="C420" s="31">
        <v>4301031347</v>
      </c>
      <c r="D420" s="555">
        <v>4680115885110</v>
      </c>
      <c r="E420" s="55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8"/>
      <c r="R420" s="558"/>
      <c r="S420" s="558"/>
      <c r="T420" s="559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1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72"/>
      <c r="P421" s="566" t="s">
        <v>71</v>
      </c>
      <c r="Q421" s="567"/>
      <c r="R421" s="567"/>
      <c r="S421" s="567"/>
      <c r="T421" s="567"/>
      <c r="U421" s="567"/>
      <c r="V421" s="568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72"/>
      <c r="P422" s="566" t="s">
        <v>71</v>
      </c>
      <c r="Q422" s="567"/>
      <c r="R422" s="567"/>
      <c r="S422" s="567"/>
      <c r="T422" s="567"/>
      <c r="U422" s="567"/>
      <c r="V422" s="568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11" t="s">
        <v>652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6"/>
      <c r="AB423" s="546"/>
      <c r="AC423" s="546"/>
    </row>
    <row r="424" spans="1:68" ht="14.25" customHeight="1" x14ac:dyDescent="0.25">
      <c r="A424" s="564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7"/>
      <c r="AB424" s="547"/>
      <c r="AC424" s="547"/>
    </row>
    <row r="425" spans="1:68" ht="27" customHeight="1" x14ac:dyDescent="0.25">
      <c r="A425" s="54" t="s">
        <v>653</v>
      </c>
      <c r="B425" s="54" t="s">
        <v>654</v>
      </c>
      <c r="C425" s="31">
        <v>4301031261</v>
      </c>
      <c r="D425" s="555">
        <v>4680115885103</v>
      </c>
      <c r="E425" s="55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8"/>
      <c r="R425" s="558"/>
      <c r="S425" s="558"/>
      <c r="T425" s="559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1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72"/>
      <c r="P426" s="566" t="s">
        <v>71</v>
      </c>
      <c r="Q426" s="567"/>
      <c r="R426" s="567"/>
      <c r="S426" s="567"/>
      <c r="T426" s="567"/>
      <c r="U426" s="567"/>
      <c r="V426" s="568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72"/>
      <c r="P427" s="566" t="s">
        <v>71</v>
      </c>
      <c r="Q427" s="567"/>
      <c r="R427" s="567"/>
      <c r="S427" s="567"/>
      <c r="T427" s="567"/>
      <c r="U427" s="567"/>
      <c r="V427" s="568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2" t="s">
        <v>656</v>
      </c>
      <c r="B428" s="613"/>
      <c r="C428" s="613"/>
      <c r="D428" s="613"/>
      <c r="E428" s="613"/>
      <c r="F428" s="613"/>
      <c r="G428" s="613"/>
      <c r="H428" s="613"/>
      <c r="I428" s="613"/>
      <c r="J428" s="613"/>
      <c r="K428" s="613"/>
      <c r="L428" s="613"/>
      <c r="M428" s="613"/>
      <c r="N428" s="613"/>
      <c r="O428" s="613"/>
      <c r="P428" s="613"/>
      <c r="Q428" s="613"/>
      <c r="R428" s="613"/>
      <c r="S428" s="613"/>
      <c r="T428" s="613"/>
      <c r="U428" s="613"/>
      <c r="V428" s="613"/>
      <c r="W428" s="613"/>
      <c r="X428" s="613"/>
      <c r="Y428" s="613"/>
      <c r="Z428" s="613"/>
      <c r="AA428" s="48"/>
      <c r="AB428" s="48"/>
      <c r="AC428" s="48"/>
    </row>
    <row r="429" spans="1:68" ht="16.5" customHeight="1" x14ac:dyDescent="0.25">
      <c r="A429" s="611" t="s">
        <v>656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6"/>
      <c r="AB429" s="546"/>
      <c r="AC429" s="546"/>
    </row>
    <row r="430" spans="1:68" ht="14.25" customHeight="1" x14ac:dyDescent="0.25">
      <c r="A430" s="564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7"/>
      <c r="AB430" s="547"/>
      <c r="AC430" s="547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55">
        <v>4607091389067</v>
      </c>
      <c r="E431" s="55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8"/>
      <c r="R431" s="558"/>
      <c r="S431" s="558"/>
      <c r="T431" s="559"/>
      <c r="U431" s="34"/>
      <c r="V431" s="34"/>
      <c r="W431" s="35" t="s">
        <v>69</v>
      </c>
      <c r="X431" s="551">
        <v>0</v>
      </c>
      <c r="Y431" s="552">
        <f t="shared" ref="Y431:Y443" si="54">IFERROR(IF(X431="",0,CEILING((X431/$H431),1)*$H431),"")</f>
        <v>0</v>
      </c>
      <c r="Z431" s="36" t="str">
        <f t="shared" ref="Z431:Z437" si="55">IFERROR(IF(Y431=0,"",ROUNDUP(Y431/H431,0)*0.01196),"")</f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0</v>
      </c>
      <c r="BN431" s="64">
        <f t="shared" ref="BN431:BN443" si="57">IFERROR(Y431*I431/H431,"0")</f>
        <v>0</v>
      </c>
      <c r="BO431" s="64">
        <f t="shared" ref="BO431:BO443" si="58">IFERROR(1/J431*(X431/H431),"0")</f>
        <v>0</v>
      </c>
      <c r="BP431" s="64">
        <f t="shared" ref="BP431:BP443" si="59">IFERROR(1/J431*(Y431/H431),"0")</f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55">
        <v>4680115885271</v>
      </c>
      <c r="E432" s="55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8"/>
      <c r="R432" s="558"/>
      <c r="S432" s="558"/>
      <c r="T432" s="559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55">
        <v>4680115885226</v>
      </c>
      <c r="E433" s="55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8"/>
      <c r="R433" s="558"/>
      <c r="S433" s="558"/>
      <c r="T433" s="559"/>
      <c r="U433" s="34"/>
      <c r="V433" s="34"/>
      <c r="W433" s="35" t="s">
        <v>69</v>
      </c>
      <c r="X433" s="551">
        <v>800</v>
      </c>
      <c r="Y433" s="552">
        <f t="shared" si="54"/>
        <v>802.56000000000006</v>
      </c>
      <c r="Z433" s="36">
        <f t="shared" si="55"/>
        <v>1.81792</v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854.5454545454545</v>
      </c>
      <c r="BN433" s="64">
        <f t="shared" si="57"/>
        <v>857.28</v>
      </c>
      <c r="BO433" s="64">
        <f t="shared" si="58"/>
        <v>1.4568764568764567</v>
      </c>
      <c r="BP433" s="64">
        <f t="shared" si="59"/>
        <v>1.4615384615384617</v>
      </c>
    </row>
    <row r="434" spans="1:68" ht="27" customHeight="1" x14ac:dyDescent="0.25">
      <c r="A434" s="54" t="s">
        <v>666</v>
      </c>
      <c r="B434" s="54" t="s">
        <v>667</v>
      </c>
      <c r="C434" s="31">
        <v>4301012145</v>
      </c>
      <c r="D434" s="555">
        <v>4607091383522</v>
      </c>
      <c r="E434" s="55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5" t="s">
        <v>668</v>
      </c>
      <c r="Q434" s="558"/>
      <c r="R434" s="558"/>
      <c r="S434" s="558"/>
      <c r="T434" s="559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670</v>
      </c>
      <c r="B435" s="54" t="s">
        <v>671</v>
      </c>
      <c r="C435" s="31">
        <v>4301011774</v>
      </c>
      <c r="D435" s="555">
        <v>4680115884502</v>
      </c>
      <c r="E435" s="55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8"/>
      <c r="R435" s="558"/>
      <c r="S435" s="558"/>
      <c r="T435" s="559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5">
        <v>4607091389104</v>
      </c>
      <c r="E436" s="55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8"/>
      <c r="R436" s="558"/>
      <c r="S436" s="558"/>
      <c r="T436" s="559"/>
      <c r="U436" s="34"/>
      <c r="V436" s="34"/>
      <c r="W436" s="35" t="s">
        <v>69</v>
      </c>
      <c r="X436" s="551">
        <v>800</v>
      </c>
      <c r="Y436" s="552">
        <f t="shared" si="54"/>
        <v>802.56000000000006</v>
      </c>
      <c r="Z436" s="36">
        <f t="shared" si="55"/>
        <v>1.81792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854.5454545454545</v>
      </c>
      <c r="BN436" s="64">
        <f t="shared" si="57"/>
        <v>857.28</v>
      </c>
      <c r="BO436" s="64">
        <f t="shared" si="58"/>
        <v>1.4568764568764567</v>
      </c>
      <c r="BP436" s="64">
        <f t="shared" si="59"/>
        <v>1.4615384615384617</v>
      </c>
    </row>
    <row r="437" spans="1:68" ht="16.5" customHeight="1" x14ac:dyDescent="0.25">
      <c r="A437" s="54" t="s">
        <v>676</v>
      </c>
      <c r="B437" s="54" t="s">
        <v>677</v>
      </c>
      <c r="C437" s="31">
        <v>4301011799</v>
      </c>
      <c r="D437" s="555">
        <v>4680115884519</v>
      </c>
      <c r="E437" s="55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8"/>
      <c r="R437" s="558"/>
      <c r="S437" s="558"/>
      <c r="T437" s="559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4301012125</v>
      </c>
      <c r="D438" s="555">
        <v>4680115886391</v>
      </c>
      <c r="E438" s="55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8"/>
      <c r="R438" s="558"/>
      <c r="S438" s="558"/>
      <c r="T438" s="559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4301012035</v>
      </c>
      <c r="D439" s="555">
        <v>4680115880603</v>
      </c>
      <c r="E439" s="55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8"/>
      <c r="R439" s="558"/>
      <c r="S439" s="558"/>
      <c r="T439" s="559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4301012146</v>
      </c>
      <c r="D440" s="555">
        <v>4607091389999</v>
      </c>
      <c r="E440" s="55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4" t="s">
        <v>685</v>
      </c>
      <c r="Q440" s="558"/>
      <c r="R440" s="558"/>
      <c r="S440" s="558"/>
      <c r="T440" s="559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4301012036</v>
      </c>
      <c r="D441" s="555">
        <v>4680115882782</v>
      </c>
      <c r="E441" s="55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8"/>
      <c r="R441" s="558"/>
      <c r="S441" s="558"/>
      <c r="T441" s="559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55">
        <v>4680115885479</v>
      </c>
      <c r="E442" s="55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8"/>
      <c r="R442" s="558"/>
      <c r="S442" s="558"/>
      <c r="T442" s="559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55">
        <v>4607091389982</v>
      </c>
      <c r="E443" s="55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8"/>
      <c r="R443" s="558"/>
      <c r="S443" s="558"/>
      <c r="T443" s="559"/>
      <c r="U443" s="34"/>
      <c r="V443" s="34"/>
      <c r="W443" s="35" t="s">
        <v>69</v>
      </c>
      <c r="X443" s="551">
        <v>300</v>
      </c>
      <c r="Y443" s="552">
        <f t="shared" si="54"/>
        <v>302.39999999999998</v>
      </c>
      <c r="Z443" s="36">
        <f>IFERROR(IF(Y443=0,"",ROUNDUP(Y443/H443,0)*0.00937),"")</f>
        <v>0.59031</v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435</v>
      </c>
      <c r="BN443" s="64">
        <f t="shared" si="57"/>
        <v>438.47999999999996</v>
      </c>
      <c r="BO443" s="64">
        <f t="shared" si="58"/>
        <v>0.52083333333333337</v>
      </c>
      <c r="BP443" s="64">
        <f t="shared" si="59"/>
        <v>0.52500000000000002</v>
      </c>
    </row>
    <row r="444" spans="1:68" x14ac:dyDescent="0.2">
      <c r="A444" s="571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72"/>
      <c r="P444" s="566" t="s">
        <v>71</v>
      </c>
      <c r="Q444" s="567"/>
      <c r="R444" s="567"/>
      <c r="S444" s="567"/>
      <c r="T444" s="567"/>
      <c r="U444" s="567"/>
      <c r="V444" s="568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365.530303030303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367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4.2261499999999996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72"/>
      <c r="P445" s="566" t="s">
        <v>71</v>
      </c>
      <c r="Q445" s="567"/>
      <c r="R445" s="567"/>
      <c r="S445" s="567"/>
      <c r="T445" s="567"/>
      <c r="U445" s="567"/>
      <c r="V445" s="568"/>
      <c r="W445" s="37" t="s">
        <v>69</v>
      </c>
      <c r="X445" s="553">
        <f>IFERROR(SUM(X431:X443),"0")</f>
        <v>1900</v>
      </c>
      <c r="Y445" s="553">
        <f>IFERROR(SUM(Y431:Y443),"0")</f>
        <v>1907.52</v>
      </c>
      <c r="Z445" s="37"/>
      <c r="AA445" s="554"/>
      <c r="AB445" s="554"/>
      <c r="AC445" s="554"/>
    </row>
    <row r="446" spans="1:68" ht="14.25" customHeight="1" x14ac:dyDescent="0.25">
      <c r="A446" s="564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7"/>
      <c r="AB446" s="547"/>
      <c r="AC446" s="547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5">
        <v>4607091388930</v>
      </c>
      <c r="E447" s="55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8"/>
      <c r="R447" s="558"/>
      <c r="S447" s="558"/>
      <c r="T447" s="559"/>
      <c r="U447" s="34"/>
      <c r="V447" s="34"/>
      <c r="W447" s="35" t="s">
        <v>69</v>
      </c>
      <c r="X447" s="551">
        <v>800</v>
      </c>
      <c r="Y447" s="552">
        <f>IFERROR(IF(X447="",0,CEILING((X447/$H447),1)*$H447),"")</f>
        <v>802.56000000000006</v>
      </c>
      <c r="Z447" s="36">
        <f>IFERROR(IF(Y447=0,"",ROUNDUP(Y447/H447,0)*0.01196),"")</f>
        <v>1.81792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854.5454545454545</v>
      </c>
      <c r="BN447" s="64">
        <f>IFERROR(Y447*I447/H447,"0")</f>
        <v>857.28</v>
      </c>
      <c r="BO447" s="64">
        <f>IFERROR(1/J447*(X447/H447),"0")</f>
        <v>1.4568764568764567</v>
      </c>
      <c r="BP447" s="64">
        <f>IFERROR(1/J447*(Y447/H447),"0")</f>
        <v>1.4615384615384617</v>
      </c>
    </row>
    <row r="448" spans="1:68" ht="16.5" customHeight="1" x14ac:dyDescent="0.25">
      <c r="A448" s="54" t="s">
        <v>695</v>
      </c>
      <c r="B448" s="54" t="s">
        <v>696</v>
      </c>
      <c r="C448" s="31">
        <v>4301020384</v>
      </c>
      <c r="D448" s="555">
        <v>4680115886407</v>
      </c>
      <c r="E448" s="55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8"/>
      <c r="R448" s="558"/>
      <c r="S448" s="558"/>
      <c r="T448" s="559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697</v>
      </c>
      <c r="B449" s="54" t="s">
        <v>698</v>
      </c>
      <c r="C449" s="31">
        <v>4301020385</v>
      </c>
      <c r="D449" s="555">
        <v>4680115880054</v>
      </c>
      <c r="E449" s="55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8"/>
      <c r="R449" s="558"/>
      <c r="S449" s="558"/>
      <c r="T449" s="559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71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72"/>
      <c r="P450" s="566" t="s">
        <v>71</v>
      </c>
      <c r="Q450" s="567"/>
      <c r="R450" s="567"/>
      <c r="S450" s="567"/>
      <c r="T450" s="567"/>
      <c r="U450" s="567"/>
      <c r="V450" s="568"/>
      <c r="W450" s="37" t="s">
        <v>72</v>
      </c>
      <c r="X450" s="553">
        <f>IFERROR(X447/H447,"0")+IFERROR(X448/H448,"0")+IFERROR(X449/H449,"0")</f>
        <v>151.5151515151515</v>
      </c>
      <c r="Y450" s="553">
        <f>IFERROR(Y447/H447,"0")+IFERROR(Y448/H448,"0")+IFERROR(Y449/H449,"0")</f>
        <v>152</v>
      </c>
      <c r="Z450" s="553">
        <f>IFERROR(IF(Z447="",0,Z447),"0")+IFERROR(IF(Z448="",0,Z448),"0")+IFERROR(IF(Z449="",0,Z449),"0")</f>
        <v>1.81792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72"/>
      <c r="P451" s="566" t="s">
        <v>71</v>
      </c>
      <c r="Q451" s="567"/>
      <c r="R451" s="567"/>
      <c r="S451" s="567"/>
      <c r="T451" s="567"/>
      <c r="U451" s="567"/>
      <c r="V451" s="568"/>
      <c r="W451" s="37" t="s">
        <v>69</v>
      </c>
      <c r="X451" s="553">
        <f>IFERROR(SUM(X447:X449),"0")</f>
        <v>800</v>
      </c>
      <c r="Y451" s="553">
        <f>IFERROR(SUM(Y447:Y449),"0")</f>
        <v>802.56000000000006</v>
      </c>
      <c r="Z451" s="37"/>
      <c r="AA451" s="554"/>
      <c r="AB451" s="554"/>
      <c r="AC451" s="554"/>
    </row>
    <row r="452" spans="1:68" ht="14.25" customHeight="1" x14ac:dyDescent="0.25">
      <c r="A452" s="564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7"/>
      <c r="AB452" s="547"/>
      <c r="AC452" s="547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5">
        <v>4680115883116</v>
      </c>
      <c r="E453" s="55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8"/>
      <c r="R453" s="558"/>
      <c r="S453" s="558"/>
      <c r="T453" s="559"/>
      <c r="U453" s="34"/>
      <c r="V453" s="34"/>
      <c r="W453" s="35" t="s">
        <v>69</v>
      </c>
      <c r="X453" s="551">
        <v>500</v>
      </c>
      <c r="Y453" s="552">
        <f t="shared" ref="Y453:Y458" si="60">IFERROR(IF(X453="",0,CEILING((X453/$H453),1)*$H453),"")</f>
        <v>501.6</v>
      </c>
      <c r="Z453" s="36">
        <f>IFERROR(IF(Y453=0,"",ROUNDUP(Y453/H453,0)*0.01196),"")</f>
        <v>1.1362000000000001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534.09090909090912</v>
      </c>
      <c r="BN453" s="64">
        <f t="shared" ref="BN453:BN458" si="62">IFERROR(Y453*I453/H453,"0")</f>
        <v>535.79999999999995</v>
      </c>
      <c r="BO453" s="64">
        <f t="shared" ref="BO453:BO458" si="63">IFERROR(1/J453*(X453/H453),"0")</f>
        <v>0.91054778554778548</v>
      </c>
      <c r="BP453" s="64">
        <f t="shared" ref="BP453:BP458" si="64">IFERROR(1/J453*(Y453/H453),"0")</f>
        <v>0.91346153846153855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5">
        <v>4680115883093</v>
      </c>
      <c r="E454" s="55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8"/>
      <c r="R454" s="558"/>
      <c r="S454" s="558"/>
      <c r="T454" s="559"/>
      <c r="U454" s="34"/>
      <c r="V454" s="34"/>
      <c r="W454" s="35" t="s">
        <v>69</v>
      </c>
      <c r="X454" s="551">
        <v>500</v>
      </c>
      <c r="Y454" s="552">
        <f t="shared" si="60"/>
        <v>501.6</v>
      </c>
      <c r="Z454" s="36">
        <f>IFERROR(IF(Y454=0,"",ROUNDUP(Y454/H454,0)*0.01196),"")</f>
        <v>1.1362000000000001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534.09090909090912</v>
      </c>
      <c r="BN454" s="64">
        <f t="shared" si="62"/>
        <v>535.79999999999995</v>
      </c>
      <c r="BO454" s="64">
        <f t="shared" si="63"/>
        <v>0.91054778554778548</v>
      </c>
      <c r="BP454" s="64">
        <f t="shared" si="64"/>
        <v>0.91346153846153855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5">
        <v>4680115883109</v>
      </c>
      <c r="E455" s="55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8"/>
      <c r="R455" s="558"/>
      <c r="S455" s="558"/>
      <c r="T455" s="559"/>
      <c r="U455" s="34"/>
      <c r="V455" s="34"/>
      <c r="W455" s="35" t="s">
        <v>69</v>
      </c>
      <c r="X455" s="551">
        <v>800</v>
      </c>
      <c r="Y455" s="552">
        <f t="shared" si="60"/>
        <v>802.56000000000006</v>
      </c>
      <c r="Z455" s="36">
        <f>IFERROR(IF(Y455=0,"",ROUNDUP(Y455/H455,0)*0.01196),"")</f>
        <v>1.81792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854.5454545454545</v>
      </c>
      <c r="BN455" s="64">
        <f t="shared" si="62"/>
        <v>857.28</v>
      </c>
      <c r="BO455" s="64">
        <f t="shared" si="63"/>
        <v>1.4568764568764567</v>
      </c>
      <c r="BP455" s="64">
        <f t="shared" si="64"/>
        <v>1.4615384615384617</v>
      </c>
    </row>
    <row r="456" spans="1:68" ht="27" customHeight="1" x14ac:dyDescent="0.25">
      <c r="A456" s="54" t="s">
        <v>708</v>
      </c>
      <c r="B456" s="54" t="s">
        <v>709</v>
      </c>
      <c r="C456" s="31">
        <v>4301031419</v>
      </c>
      <c r="D456" s="555">
        <v>4680115882072</v>
      </c>
      <c r="E456" s="55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8"/>
      <c r="R456" s="558"/>
      <c r="S456" s="558"/>
      <c r="T456" s="559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710</v>
      </c>
      <c r="B457" s="54" t="s">
        <v>711</v>
      </c>
      <c r="C457" s="31">
        <v>4301031418</v>
      </c>
      <c r="D457" s="555">
        <v>4680115882102</v>
      </c>
      <c r="E457" s="55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8"/>
      <c r="R457" s="558"/>
      <c r="S457" s="558"/>
      <c r="T457" s="559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4301031417</v>
      </c>
      <c r="D458" s="555">
        <v>4680115882096</v>
      </c>
      <c r="E458" s="55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8"/>
      <c r="R458" s="558"/>
      <c r="S458" s="558"/>
      <c r="T458" s="559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71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72"/>
      <c r="P459" s="566" t="s">
        <v>71</v>
      </c>
      <c r="Q459" s="567"/>
      <c r="R459" s="567"/>
      <c r="S459" s="567"/>
      <c r="T459" s="567"/>
      <c r="U459" s="567"/>
      <c r="V459" s="568"/>
      <c r="W459" s="37" t="s">
        <v>72</v>
      </c>
      <c r="X459" s="553">
        <f>IFERROR(X453/H453,"0")+IFERROR(X454/H454,"0")+IFERROR(X455/H455,"0")+IFERROR(X456/H456,"0")+IFERROR(X457/H457,"0")+IFERROR(X458/H458,"0")</f>
        <v>340.90909090909088</v>
      </c>
      <c r="Y459" s="553">
        <f>IFERROR(Y453/H453,"0")+IFERROR(Y454/H454,"0")+IFERROR(Y455/H455,"0")+IFERROR(Y456/H456,"0")+IFERROR(Y457/H457,"0")+IFERROR(Y458/H458,"0")</f>
        <v>342</v>
      </c>
      <c r="Z459" s="553">
        <f>IFERROR(IF(Z453="",0,Z453),"0")+IFERROR(IF(Z454="",0,Z454),"0")+IFERROR(IF(Z455="",0,Z455),"0")+IFERROR(IF(Z456="",0,Z456),"0")+IFERROR(IF(Z457="",0,Z457),"0")+IFERROR(IF(Z458="",0,Z458),"0")</f>
        <v>4.0903200000000002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72"/>
      <c r="P460" s="566" t="s">
        <v>71</v>
      </c>
      <c r="Q460" s="567"/>
      <c r="R460" s="567"/>
      <c r="S460" s="567"/>
      <c r="T460" s="567"/>
      <c r="U460" s="567"/>
      <c r="V460" s="568"/>
      <c r="W460" s="37" t="s">
        <v>69</v>
      </c>
      <c r="X460" s="553">
        <f>IFERROR(SUM(X453:X458),"0")</f>
        <v>1800</v>
      </c>
      <c r="Y460" s="553">
        <f>IFERROR(SUM(Y453:Y458),"0")</f>
        <v>1805.7600000000002</v>
      </c>
      <c r="Z460" s="37"/>
      <c r="AA460" s="554"/>
      <c r="AB460" s="554"/>
      <c r="AC460" s="554"/>
    </row>
    <row r="461" spans="1:68" ht="14.25" customHeight="1" x14ac:dyDescent="0.25">
      <c r="A461" s="564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7"/>
      <c r="AB461" s="547"/>
      <c r="AC461" s="547"/>
    </row>
    <row r="462" spans="1:68" ht="16.5" customHeight="1" x14ac:dyDescent="0.25">
      <c r="A462" s="54" t="s">
        <v>714</v>
      </c>
      <c r="B462" s="54" t="s">
        <v>715</v>
      </c>
      <c r="C462" s="31">
        <v>4301051232</v>
      </c>
      <c r="D462" s="555">
        <v>4607091383409</v>
      </c>
      <c r="E462" s="55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8"/>
      <c r="R462" s="558"/>
      <c r="S462" s="558"/>
      <c r="T462" s="559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717</v>
      </c>
      <c r="B463" s="54" t="s">
        <v>718</v>
      </c>
      <c r="C463" s="31">
        <v>4301051233</v>
      </c>
      <c r="D463" s="555">
        <v>4607091383416</v>
      </c>
      <c r="E463" s="55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8"/>
      <c r="R463" s="558"/>
      <c r="S463" s="558"/>
      <c r="T463" s="559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720</v>
      </c>
      <c r="B464" s="54" t="s">
        <v>721</v>
      </c>
      <c r="C464" s="31">
        <v>4301051064</v>
      </c>
      <c r="D464" s="555">
        <v>4680115883536</v>
      </c>
      <c r="E464" s="55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6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8"/>
      <c r="R464" s="558"/>
      <c r="S464" s="558"/>
      <c r="T464" s="559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71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72"/>
      <c r="P465" s="566" t="s">
        <v>71</v>
      </c>
      <c r="Q465" s="567"/>
      <c r="R465" s="567"/>
      <c r="S465" s="567"/>
      <c r="T465" s="567"/>
      <c r="U465" s="567"/>
      <c r="V465" s="568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72"/>
      <c r="P466" s="566" t="s">
        <v>71</v>
      </c>
      <c r="Q466" s="567"/>
      <c r="R466" s="567"/>
      <c r="S466" s="567"/>
      <c r="T466" s="567"/>
      <c r="U466" s="567"/>
      <c r="V466" s="568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2" t="s">
        <v>723</v>
      </c>
      <c r="B467" s="613"/>
      <c r="C467" s="613"/>
      <c r="D467" s="613"/>
      <c r="E467" s="613"/>
      <c r="F467" s="613"/>
      <c r="G467" s="613"/>
      <c r="H467" s="613"/>
      <c r="I467" s="613"/>
      <c r="J467" s="613"/>
      <c r="K467" s="613"/>
      <c r="L467" s="613"/>
      <c r="M467" s="613"/>
      <c r="N467" s="613"/>
      <c r="O467" s="613"/>
      <c r="P467" s="613"/>
      <c r="Q467" s="613"/>
      <c r="R467" s="613"/>
      <c r="S467" s="613"/>
      <c r="T467" s="613"/>
      <c r="U467" s="613"/>
      <c r="V467" s="613"/>
      <c r="W467" s="613"/>
      <c r="X467" s="613"/>
      <c r="Y467" s="613"/>
      <c r="Z467" s="613"/>
      <c r="AA467" s="48"/>
      <c r="AB467" s="48"/>
      <c r="AC467" s="48"/>
    </row>
    <row r="468" spans="1:68" ht="16.5" customHeight="1" x14ac:dyDescent="0.25">
      <c r="A468" s="611" t="s">
        <v>723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6"/>
      <c r="AB468" s="546"/>
      <c r="AC468" s="546"/>
    </row>
    <row r="469" spans="1:68" ht="14.25" customHeight="1" x14ac:dyDescent="0.25">
      <c r="A469" s="564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7"/>
      <c r="AB469" s="547"/>
      <c r="AC469" s="547"/>
    </row>
    <row r="470" spans="1:68" ht="27" customHeight="1" x14ac:dyDescent="0.25">
      <c r="A470" s="54" t="s">
        <v>724</v>
      </c>
      <c r="B470" s="54" t="s">
        <v>725</v>
      </c>
      <c r="C470" s="31">
        <v>4301011763</v>
      </c>
      <c r="D470" s="555">
        <v>4640242181011</v>
      </c>
      <c r="E470" s="55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1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8"/>
      <c r="R470" s="558"/>
      <c r="S470" s="558"/>
      <c r="T470" s="559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4301011585</v>
      </c>
      <c r="D471" s="555">
        <v>4640242180441</v>
      </c>
      <c r="E471" s="55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8"/>
      <c r="R471" s="558"/>
      <c r="S471" s="558"/>
      <c r="T471" s="559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55">
        <v>4640242180564</v>
      </c>
      <c r="E472" s="55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6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8"/>
      <c r="R472" s="558"/>
      <c r="S472" s="558"/>
      <c r="T472" s="559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733</v>
      </c>
      <c r="B473" s="54" t="s">
        <v>734</v>
      </c>
      <c r="C473" s="31">
        <v>4301011764</v>
      </c>
      <c r="D473" s="555">
        <v>4640242181189</v>
      </c>
      <c r="E473" s="55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8"/>
      <c r="R473" s="558"/>
      <c r="S473" s="558"/>
      <c r="T473" s="559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71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72"/>
      <c r="P474" s="566" t="s">
        <v>71</v>
      </c>
      <c r="Q474" s="567"/>
      <c r="R474" s="567"/>
      <c r="S474" s="567"/>
      <c r="T474" s="567"/>
      <c r="U474" s="567"/>
      <c r="V474" s="568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72"/>
      <c r="P475" s="566" t="s">
        <v>71</v>
      </c>
      <c r="Q475" s="567"/>
      <c r="R475" s="567"/>
      <c r="S475" s="567"/>
      <c r="T475" s="567"/>
      <c r="U475" s="567"/>
      <c r="V475" s="568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customHeight="1" x14ac:dyDescent="0.25">
      <c r="A476" s="564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7"/>
      <c r="AB476" s="547"/>
      <c r="AC476" s="547"/>
    </row>
    <row r="477" spans="1:68" ht="27" customHeight="1" x14ac:dyDescent="0.25">
      <c r="A477" s="54" t="s">
        <v>735</v>
      </c>
      <c r="B477" s="54" t="s">
        <v>736</v>
      </c>
      <c r="C477" s="31">
        <v>4301020400</v>
      </c>
      <c r="D477" s="555">
        <v>4640242180519</v>
      </c>
      <c r="E477" s="55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8"/>
      <c r="R477" s="558"/>
      <c r="S477" s="558"/>
      <c r="T477" s="559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4301020260</v>
      </c>
      <c r="D478" s="555">
        <v>4640242180526</v>
      </c>
      <c r="E478" s="55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6" t="s">
        <v>740</v>
      </c>
      <c r="Q478" s="558"/>
      <c r="R478" s="558"/>
      <c r="S478" s="558"/>
      <c r="T478" s="559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742</v>
      </c>
      <c r="B479" s="54" t="s">
        <v>743</v>
      </c>
      <c r="C479" s="31">
        <v>4301020295</v>
      </c>
      <c r="D479" s="555">
        <v>4640242181363</v>
      </c>
      <c r="E479" s="55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6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8"/>
      <c r="R479" s="558"/>
      <c r="S479" s="558"/>
      <c r="T479" s="559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71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72"/>
      <c r="P480" s="566" t="s">
        <v>71</v>
      </c>
      <c r="Q480" s="567"/>
      <c r="R480" s="567"/>
      <c r="S480" s="567"/>
      <c r="T480" s="567"/>
      <c r="U480" s="567"/>
      <c r="V480" s="568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72"/>
      <c r="P481" s="566" t="s">
        <v>71</v>
      </c>
      <c r="Q481" s="567"/>
      <c r="R481" s="567"/>
      <c r="S481" s="567"/>
      <c r="T481" s="567"/>
      <c r="U481" s="567"/>
      <c r="V481" s="568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4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7"/>
      <c r="AB482" s="547"/>
      <c r="AC482" s="547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55">
        <v>4640242180816</v>
      </c>
      <c r="E483" s="55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8"/>
      <c r="R483" s="558"/>
      <c r="S483" s="558"/>
      <c r="T483" s="559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55">
        <v>4640242180595</v>
      </c>
      <c r="E484" s="55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6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8"/>
      <c r="R484" s="558"/>
      <c r="S484" s="558"/>
      <c r="T484" s="559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71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72"/>
      <c r="P485" s="566" t="s">
        <v>71</v>
      </c>
      <c r="Q485" s="567"/>
      <c r="R485" s="567"/>
      <c r="S485" s="567"/>
      <c r="T485" s="567"/>
      <c r="U485" s="567"/>
      <c r="V485" s="568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72"/>
      <c r="P486" s="566" t="s">
        <v>71</v>
      </c>
      <c r="Q486" s="567"/>
      <c r="R486" s="567"/>
      <c r="S486" s="567"/>
      <c r="T486" s="567"/>
      <c r="U486" s="567"/>
      <c r="V486" s="568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customHeight="1" x14ac:dyDescent="0.25">
      <c r="A487" s="564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7"/>
      <c r="AB487" s="547"/>
      <c r="AC487" s="547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55">
        <v>4640242180533</v>
      </c>
      <c r="E488" s="55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80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8"/>
      <c r="R488" s="558"/>
      <c r="S488" s="558"/>
      <c r="T488" s="559"/>
      <c r="U488" s="34"/>
      <c r="V488" s="34"/>
      <c r="W488" s="35" t="s">
        <v>69</v>
      </c>
      <c r="X488" s="551">
        <v>200</v>
      </c>
      <c r="Y488" s="552">
        <f>IFERROR(IF(X488="",0,CEILING((X488/$H488),1)*$H488),"")</f>
        <v>207</v>
      </c>
      <c r="Z488" s="36">
        <f>IFERROR(IF(Y488=0,"",ROUNDUP(Y488/H488,0)*0.01898),"")</f>
        <v>0.43653999999999998</v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211.53333333333333</v>
      </c>
      <c r="BN488" s="64">
        <f>IFERROR(Y488*I488/H488,"0")</f>
        <v>218.93700000000001</v>
      </c>
      <c r="BO488" s="64">
        <f>IFERROR(1/J488*(X488/H488),"0")</f>
        <v>0.34722222222222221</v>
      </c>
      <c r="BP488" s="64">
        <f>IFERROR(1/J488*(Y488/H488),"0")</f>
        <v>0.359375</v>
      </c>
    </row>
    <row r="489" spans="1:68" ht="27" customHeight="1" x14ac:dyDescent="0.25">
      <c r="A489" s="54" t="s">
        <v>754</v>
      </c>
      <c r="B489" s="54" t="s">
        <v>755</v>
      </c>
      <c r="C489" s="31">
        <v>4301051920</v>
      </c>
      <c r="D489" s="555">
        <v>4640242181233</v>
      </c>
      <c r="E489" s="55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8"/>
      <c r="R489" s="558"/>
      <c r="S489" s="558"/>
      <c r="T489" s="559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71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72"/>
      <c r="P490" s="566" t="s">
        <v>71</v>
      </c>
      <c r="Q490" s="567"/>
      <c r="R490" s="567"/>
      <c r="S490" s="567"/>
      <c r="T490" s="567"/>
      <c r="U490" s="567"/>
      <c r="V490" s="568"/>
      <c r="W490" s="37" t="s">
        <v>72</v>
      </c>
      <c r="X490" s="553">
        <f>IFERROR(X488/H488,"0")+IFERROR(X489/H489,"0")</f>
        <v>22.222222222222221</v>
      </c>
      <c r="Y490" s="553">
        <f>IFERROR(Y488/H488,"0")+IFERROR(Y489/H489,"0")</f>
        <v>23</v>
      </c>
      <c r="Z490" s="553">
        <f>IFERROR(IF(Z488="",0,Z488),"0")+IFERROR(IF(Z489="",0,Z489),"0")</f>
        <v>0.43653999999999998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72"/>
      <c r="P491" s="566" t="s">
        <v>71</v>
      </c>
      <c r="Q491" s="567"/>
      <c r="R491" s="567"/>
      <c r="S491" s="567"/>
      <c r="T491" s="567"/>
      <c r="U491" s="567"/>
      <c r="V491" s="568"/>
      <c r="W491" s="37" t="s">
        <v>69</v>
      </c>
      <c r="X491" s="553">
        <f>IFERROR(SUM(X488:X489),"0")</f>
        <v>200</v>
      </c>
      <c r="Y491" s="553">
        <f>IFERROR(SUM(Y488:Y489),"0")</f>
        <v>207</v>
      </c>
      <c r="Z491" s="37"/>
      <c r="AA491" s="554"/>
      <c r="AB491" s="554"/>
      <c r="AC491" s="554"/>
    </row>
    <row r="492" spans="1:68" ht="14.25" customHeight="1" x14ac:dyDescent="0.25">
      <c r="A492" s="564" t="s">
        <v>169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7"/>
      <c r="AB492" s="547"/>
      <c r="AC492" s="547"/>
    </row>
    <row r="493" spans="1:68" ht="27" customHeight="1" x14ac:dyDescent="0.25">
      <c r="A493" s="54" t="s">
        <v>756</v>
      </c>
      <c r="B493" s="54" t="s">
        <v>757</v>
      </c>
      <c r="C493" s="31">
        <v>4301060491</v>
      </c>
      <c r="D493" s="555">
        <v>4640242180120</v>
      </c>
      <c r="E493" s="55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8"/>
      <c r="R493" s="558"/>
      <c r="S493" s="558"/>
      <c r="T493" s="559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4301060493</v>
      </c>
      <c r="D494" s="555">
        <v>4640242180137</v>
      </c>
      <c r="E494" s="55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8"/>
      <c r="R494" s="558"/>
      <c r="S494" s="558"/>
      <c r="T494" s="559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71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72"/>
      <c r="P495" s="566" t="s">
        <v>71</v>
      </c>
      <c r="Q495" s="567"/>
      <c r="R495" s="567"/>
      <c r="S495" s="567"/>
      <c r="T495" s="567"/>
      <c r="U495" s="567"/>
      <c r="V495" s="568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72"/>
      <c r="P496" s="566" t="s">
        <v>71</v>
      </c>
      <c r="Q496" s="567"/>
      <c r="R496" s="567"/>
      <c r="S496" s="567"/>
      <c r="T496" s="567"/>
      <c r="U496" s="567"/>
      <c r="V496" s="568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11" t="s">
        <v>762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6"/>
      <c r="AB497" s="546"/>
      <c r="AC497" s="546"/>
    </row>
    <row r="498" spans="1:68" ht="14.25" customHeight="1" x14ac:dyDescent="0.25">
      <c r="A498" s="564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7"/>
      <c r="AB498" s="547"/>
      <c r="AC498" s="547"/>
    </row>
    <row r="499" spans="1:68" ht="27" customHeight="1" x14ac:dyDescent="0.25">
      <c r="A499" s="54" t="s">
        <v>763</v>
      </c>
      <c r="B499" s="54" t="s">
        <v>764</v>
      </c>
      <c r="C499" s="31">
        <v>4301020314</v>
      </c>
      <c r="D499" s="555">
        <v>4640242180090</v>
      </c>
      <c r="E499" s="55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7" t="s">
        <v>765</v>
      </c>
      <c r="Q499" s="558"/>
      <c r="R499" s="558"/>
      <c r="S499" s="558"/>
      <c r="T499" s="559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71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72"/>
      <c r="P500" s="566" t="s">
        <v>71</v>
      </c>
      <c r="Q500" s="567"/>
      <c r="R500" s="567"/>
      <c r="S500" s="567"/>
      <c r="T500" s="567"/>
      <c r="U500" s="567"/>
      <c r="V500" s="568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72"/>
      <c r="P501" s="566" t="s">
        <v>71</v>
      </c>
      <c r="Q501" s="567"/>
      <c r="R501" s="567"/>
      <c r="S501" s="567"/>
      <c r="T501" s="567"/>
      <c r="U501" s="567"/>
      <c r="V501" s="568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702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703"/>
      <c r="P502" s="594" t="s">
        <v>767</v>
      </c>
      <c r="Q502" s="595"/>
      <c r="R502" s="595"/>
      <c r="S502" s="595"/>
      <c r="T502" s="595"/>
      <c r="U502" s="595"/>
      <c r="V502" s="596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14352.2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14443.2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703"/>
      <c r="P503" s="594" t="s">
        <v>768</v>
      </c>
      <c r="Q503" s="595"/>
      <c r="R503" s="595"/>
      <c r="S503" s="595"/>
      <c r="T503" s="595"/>
      <c r="U503" s="595"/>
      <c r="V503" s="596"/>
      <c r="W503" s="37" t="s">
        <v>69</v>
      </c>
      <c r="X503" s="553">
        <f>IFERROR(SUM(BM22:BM499),"0")</f>
        <v>15443.609650229142</v>
      </c>
      <c r="Y503" s="553">
        <f>IFERROR(SUM(BN22:BN499),"0")</f>
        <v>15541.182000000001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703"/>
      <c r="P504" s="594" t="s">
        <v>769</v>
      </c>
      <c r="Q504" s="595"/>
      <c r="R504" s="595"/>
      <c r="S504" s="595"/>
      <c r="T504" s="595"/>
      <c r="U504" s="595"/>
      <c r="V504" s="596"/>
      <c r="W504" s="37" t="s">
        <v>770</v>
      </c>
      <c r="X504" s="38">
        <f>ROUNDUP(SUM(BO22:BO499),0)</f>
        <v>27</v>
      </c>
      <c r="Y504" s="38">
        <f>ROUNDUP(SUM(BP22:BP499),0)</f>
        <v>27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703"/>
      <c r="P505" s="594" t="s">
        <v>771</v>
      </c>
      <c r="Q505" s="595"/>
      <c r="R505" s="595"/>
      <c r="S505" s="595"/>
      <c r="T505" s="595"/>
      <c r="U505" s="595"/>
      <c r="V505" s="596"/>
      <c r="W505" s="37" t="s">
        <v>69</v>
      </c>
      <c r="X505" s="553">
        <f>GrossWeightTotal+PalletQtyTotal*25</f>
        <v>16118.609650229142</v>
      </c>
      <c r="Y505" s="553">
        <f>GrossWeightTotalR+PalletQtyTotalR*25</f>
        <v>16216.182000000001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703"/>
      <c r="P506" s="594" t="s">
        <v>772</v>
      </c>
      <c r="Q506" s="595"/>
      <c r="R506" s="595"/>
      <c r="S506" s="595"/>
      <c r="T506" s="595"/>
      <c r="U506" s="595"/>
      <c r="V506" s="596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3158.8686647799391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3176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703"/>
      <c r="P507" s="594" t="s">
        <v>773</v>
      </c>
      <c r="Q507" s="595"/>
      <c r="R507" s="595"/>
      <c r="S507" s="595"/>
      <c r="T507" s="595"/>
      <c r="U507" s="595"/>
      <c r="V507" s="596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31.705590000000001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8" t="s">
        <v>63</v>
      </c>
      <c r="C509" s="573" t="s">
        <v>101</v>
      </c>
      <c r="D509" s="650"/>
      <c r="E509" s="650"/>
      <c r="F509" s="650"/>
      <c r="G509" s="650"/>
      <c r="H509" s="593"/>
      <c r="I509" s="573" t="s">
        <v>253</v>
      </c>
      <c r="J509" s="650"/>
      <c r="K509" s="650"/>
      <c r="L509" s="650"/>
      <c r="M509" s="650"/>
      <c r="N509" s="650"/>
      <c r="O509" s="650"/>
      <c r="P509" s="650"/>
      <c r="Q509" s="650"/>
      <c r="R509" s="650"/>
      <c r="S509" s="593"/>
      <c r="T509" s="573" t="s">
        <v>544</v>
      </c>
      <c r="U509" s="593"/>
      <c r="V509" s="573" t="s">
        <v>600</v>
      </c>
      <c r="W509" s="650"/>
      <c r="X509" s="650"/>
      <c r="Y509" s="593"/>
      <c r="Z509" s="548" t="s">
        <v>656</v>
      </c>
      <c r="AA509" s="573" t="s">
        <v>723</v>
      </c>
      <c r="AB509" s="593"/>
      <c r="AC509" s="52"/>
      <c r="AF509" s="549"/>
    </row>
    <row r="510" spans="1:68" ht="14.25" customHeight="1" thickTop="1" x14ac:dyDescent="0.2">
      <c r="A510" s="762" t="s">
        <v>776</v>
      </c>
      <c r="B510" s="573" t="s">
        <v>63</v>
      </c>
      <c r="C510" s="573" t="s">
        <v>102</v>
      </c>
      <c r="D510" s="573" t="s">
        <v>119</v>
      </c>
      <c r="E510" s="573" t="s">
        <v>176</v>
      </c>
      <c r="F510" s="573" t="s">
        <v>196</v>
      </c>
      <c r="G510" s="573" t="s">
        <v>229</v>
      </c>
      <c r="H510" s="573" t="s">
        <v>101</v>
      </c>
      <c r="I510" s="573" t="s">
        <v>254</v>
      </c>
      <c r="J510" s="573" t="s">
        <v>294</v>
      </c>
      <c r="K510" s="573" t="s">
        <v>354</v>
      </c>
      <c r="L510" s="573" t="s">
        <v>400</v>
      </c>
      <c r="M510" s="573" t="s">
        <v>416</v>
      </c>
      <c r="N510" s="549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2"/>
      <c r="AF510" s="549"/>
    </row>
    <row r="511" spans="1:68" ht="13.5" customHeight="1" thickBot="1" x14ac:dyDescent="0.25">
      <c r="A511" s="763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9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2"/>
      <c r="AF511" s="549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240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2" s="46">
        <f>IFERROR(Y87*1,"0")+IFERROR(Y88*1,"0")+IFERROR(Y89*1,"0")+IFERROR(Y93*1,"0")+IFERROR(Y94*1,"0")+IFERROR(Y95*1,"0")+IFERROR(Y96*1,"0")</f>
        <v>502.20000000000005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1892.6999999999998</v>
      </c>
      <c r="G512" s="46">
        <f>IFERROR(Y127*1,"0")+IFERROR(Y128*1,"0")+IFERROR(Y132*1,"0")+IFERROR(Y133*1,"0")+IFERROR(Y137*1,"0")+IFERROR(Y138*1,"0")</f>
        <v>352.8</v>
      </c>
      <c r="H512" s="46">
        <f>IFERROR(Y143*1,"0")+IFERROR(Y147*1,"0")+IFERROR(Y148*1,"0")+IFERROR(Y149*1,"0")</f>
        <v>0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201.60000000000002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2337.3000000000002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46">
        <f>IFERROR(Y250*1,"0")+IFERROR(Y251*1,"0")+IFERROR(Y252*1,"0")+IFERROR(Y253*1,"0")+IFERROR(Y254*1,"0")</f>
        <v>216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168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210.6</v>
      </c>
      <c r="S512" s="46">
        <f>IFERROR(Y335*1,"0")+IFERROR(Y336*1,"0")+IFERROR(Y337*1,"0")</f>
        <v>352.80000000000007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1440</v>
      </c>
      <c r="U512" s="46">
        <f>IFERROR(Y368*1,"0")+IFERROR(Y369*1,"0")+IFERROR(Y370*1,"0")+IFERROR(Y374*1,"0")+IFERROR(Y378*1,"0")+IFERROR(Y379*1,"0")+IFERROR(Y383*1,"0")</f>
        <v>1655.1599999999999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151.20000000000002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4515.84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207</v>
      </c>
      <c r="AB512" s="46">
        <f>IFERROR(Y499*1,"0")</f>
        <v>0</v>
      </c>
      <c r="AC512" s="52"/>
      <c r="AF512" s="549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A8:C8"/>
    <mergeCell ref="D293:E293"/>
    <mergeCell ref="A153:Z153"/>
    <mergeCell ref="D268:E268"/>
    <mergeCell ref="D395:E395"/>
    <mergeCell ref="P449:T449"/>
    <mergeCell ref="P496:V496"/>
    <mergeCell ref="A10:C10"/>
    <mergeCell ref="A497:Z497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P356:V356"/>
    <mergeCell ref="A181:Z181"/>
    <mergeCell ref="P363:T363"/>
    <mergeCell ref="D42:E42"/>
    <mergeCell ref="D344:E344"/>
    <mergeCell ref="D173:E173"/>
    <mergeCell ref="D17:E18"/>
    <mergeCell ref="P501:V501"/>
    <mergeCell ref="A500:O501"/>
    <mergeCell ref="D291:E291"/>
    <mergeCell ref="A279:O280"/>
    <mergeCell ref="P149:T149"/>
    <mergeCell ref="D95:E95"/>
    <mergeCell ref="P447:T447"/>
    <mergeCell ref="P372:V372"/>
    <mergeCell ref="Y17:Y18"/>
    <mergeCell ref="D57:E57"/>
    <mergeCell ref="U17:V17"/>
    <mergeCell ref="D471:E471"/>
    <mergeCell ref="A131:Z131"/>
    <mergeCell ref="X17:X18"/>
    <mergeCell ref="P307:T307"/>
    <mergeCell ref="D250:E250"/>
    <mergeCell ref="D110:E110"/>
    <mergeCell ref="D408:E408"/>
    <mergeCell ref="P499:T499"/>
    <mergeCell ref="D171:E171"/>
    <mergeCell ref="P510:P511"/>
    <mergeCell ref="D336:E336"/>
    <mergeCell ref="R510:R511"/>
    <mergeCell ref="P293:T293"/>
    <mergeCell ref="Q6:R6"/>
    <mergeCell ref="P243:T243"/>
    <mergeCell ref="P436:T436"/>
    <mergeCell ref="A118:O119"/>
    <mergeCell ref="P292:T292"/>
    <mergeCell ref="A360:O361"/>
    <mergeCell ref="A189:O190"/>
    <mergeCell ref="D102:E102"/>
    <mergeCell ref="P450:V450"/>
    <mergeCell ref="D196:E196"/>
    <mergeCell ref="P145:V145"/>
    <mergeCell ref="P23:V23"/>
    <mergeCell ref="D133:E133"/>
    <mergeCell ref="P381:V381"/>
    <mergeCell ref="A333:Z333"/>
    <mergeCell ref="D54:E54"/>
    <mergeCell ref="P185:V185"/>
    <mergeCell ref="P427:V427"/>
    <mergeCell ref="N17:N18"/>
    <mergeCell ref="A58:O59"/>
    <mergeCell ref="Q5:R5"/>
    <mergeCell ref="P370:T370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P288:T288"/>
    <mergeCell ref="D163:E163"/>
    <mergeCell ref="P434:T434"/>
    <mergeCell ref="P305:V305"/>
    <mergeCell ref="D244:E244"/>
    <mergeCell ref="P228:T228"/>
    <mergeCell ref="V12:W12"/>
    <mergeCell ref="A200:O201"/>
    <mergeCell ref="D458:E458"/>
    <mergeCell ref="D433:E433"/>
    <mergeCell ref="D262:E262"/>
    <mergeCell ref="P368:T368"/>
    <mergeCell ref="P408:T408"/>
    <mergeCell ref="A249:Z249"/>
    <mergeCell ref="P495:V495"/>
    <mergeCell ref="A320:Z320"/>
    <mergeCell ref="P351:V351"/>
    <mergeCell ref="A176:Z176"/>
    <mergeCell ref="P422:V422"/>
    <mergeCell ref="A314:Z314"/>
    <mergeCell ref="P239:V239"/>
    <mergeCell ref="A257:Z257"/>
    <mergeCell ref="P439:T439"/>
    <mergeCell ref="A191:Z191"/>
    <mergeCell ref="P433:T433"/>
    <mergeCell ref="P262:T262"/>
    <mergeCell ref="A476:Z476"/>
    <mergeCell ref="P484:T484"/>
    <mergeCell ref="D483:E483"/>
    <mergeCell ref="A362:Z362"/>
    <mergeCell ref="D237:E237"/>
    <mergeCell ref="P285:V285"/>
    <mergeCell ref="P383:T383"/>
    <mergeCell ref="A263:O264"/>
    <mergeCell ref="P121:T121"/>
    <mergeCell ref="D29:E29"/>
    <mergeCell ref="P344:T344"/>
    <mergeCell ref="D216:E216"/>
    <mergeCell ref="A134:O135"/>
    <mergeCell ref="A20:Z20"/>
    <mergeCell ref="A125:Z125"/>
    <mergeCell ref="P371:V371"/>
    <mergeCell ref="D252:E252"/>
    <mergeCell ref="P110:T110"/>
    <mergeCell ref="A107:Z107"/>
    <mergeCell ref="A51:Z51"/>
    <mergeCell ref="A83:O84"/>
    <mergeCell ref="P93:T93"/>
    <mergeCell ref="A39:Z39"/>
    <mergeCell ref="A44:O45"/>
    <mergeCell ref="AD17:AF18"/>
    <mergeCell ref="D101:E101"/>
    <mergeCell ref="A430:Z430"/>
    <mergeCell ref="D76:E76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253:T253"/>
    <mergeCell ref="D392:E392"/>
    <mergeCell ref="D221:E221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P2:W3"/>
    <mergeCell ref="P133:T133"/>
    <mergeCell ref="P127:T127"/>
    <mergeCell ref="P298:T298"/>
    <mergeCell ref="P198:T198"/>
    <mergeCell ref="D437:E437"/>
    <mergeCell ref="P369:T369"/>
    <mergeCell ref="D241:E241"/>
    <mergeCell ref="F510:F511"/>
    <mergeCell ref="P347:T347"/>
    <mergeCell ref="P218:V218"/>
    <mergeCell ref="H510:H511"/>
    <mergeCell ref="A371:O372"/>
    <mergeCell ref="P412:T412"/>
    <mergeCell ref="D228:E228"/>
    <mergeCell ref="P312:V312"/>
    <mergeCell ref="A170:Z170"/>
    <mergeCell ref="D35:E35"/>
    <mergeCell ref="A23:O24"/>
    <mergeCell ref="D10:E10"/>
    <mergeCell ref="F10:G10"/>
    <mergeCell ref="D243:E243"/>
    <mergeCell ref="P349:T349"/>
    <mergeCell ref="P420:T420"/>
    <mergeCell ref="M17:M18"/>
    <mergeCell ref="A469:Z469"/>
    <mergeCell ref="P336:T336"/>
    <mergeCell ref="O17:O18"/>
    <mergeCell ref="A248:Z248"/>
    <mergeCell ref="P174:V174"/>
    <mergeCell ref="P350:V350"/>
    <mergeCell ref="P410:V410"/>
    <mergeCell ref="P481:V481"/>
    <mergeCell ref="P102:T102"/>
    <mergeCell ref="P189:V189"/>
    <mergeCell ref="P196:T196"/>
    <mergeCell ref="D177:E177"/>
    <mergeCell ref="P354:T354"/>
    <mergeCell ref="D226:E226"/>
    <mergeCell ref="P183:T183"/>
    <mergeCell ref="D164:E164"/>
    <mergeCell ref="D462:E462"/>
    <mergeCell ref="P62:T62"/>
    <mergeCell ref="D397:E397"/>
    <mergeCell ref="P78:V78"/>
    <mergeCell ref="P376:V376"/>
    <mergeCell ref="P128:T128"/>
    <mergeCell ref="D310:E310"/>
    <mergeCell ref="P426:V426"/>
    <mergeCell ref="P301:T301"/>
    <mergeCell ref="P255:V255"/>
    <mergeCell ref="P463:T463"/>
    <mergeCell ref="A64:O65"/>
    <mergeCell ref="AA510:AA511"/>
    <mergeCell ref="D449:E449"/>
    <mergeCell ref="P284:V284"/>
    <mergeCell ref="P478:T478"/>
    <mergeCell ref="D321:E321"/>
    <mergeCell ref="P278:T278"/>
    <mergeCell ref="P129:V129"/>
    <mergeCell ref="P101:T101"/>
    <mergeCell ref="D215:E215"/>
    <mergeCell ref="A426:O427"/>
    <mergeCell ref="A255:O256"/>
    <mergeCell ref="A364:O365"/>
    <mergeCell ref="P415:T415"/>
    <mergeCell ref="A168:O169"/>
    <mergeCell ref="D455:E455"/>
    <mergeCell ref="G510:G511"/>
    <mergeCell ref="D457:E457"/>
    <mergeCell ref="I509:S509"/>
    <mergeCell ref="D223:E223"/>
    <mergeCell ref="A9:C9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P134:V134"/>
    <mergeCell ref="P97:V97"/>
    <mergeCell ref="Q13:R13"/>
    <mergeCell ref="P339:V339"/>
    <mergeCell ref="D389:E389"/>
    <mergeCell ref="A220:Z220"/>
    <mergeCell ref="A318:O319"/>
    <mergeCell ref="P114:T114"/>
    <mergeCell ref="P241:T241"/>
    <mergeCell ref="P41:T41"/>
    <mergeCell ref="P483:T483"/>
    <mergeCell ref="D155:E155"/>
    <mergeCell ref="D22:E22"/>
    <mergeCell ref="P35:T35"/>
    <mergeCell ref="G17:G18"/>
    <mergeCell ref="P184:V184"/>
    <mergeCell ref="A450:O451"/>
    <mergeCell ref="D159:E159"/>
    <mergeCell ref="A232:Z232"/>
    <mergeCell ref="P188:T188"/>
    <mergeCell ref="I510:I511"/>
    <mergeCell ref="A467:Z467"/>
    <mergeCell ref="A296:Z296"/>
    <mergeCell ref="A461:Z461"/>
    <mergeCell ref="D288:E288"/>
    <mergeCell ref="P123:V123"/>
    <mergeCell ref="P421:V421"/>
    <mergeCell ref="D434:E434"/>
    <mergeCell ref="P488:T488"/>
    <mergeCell ref="D225:E225"/>
    <mergeCell ref="A399:O400"/>
    <mergeCell ref="P61:T61"/>
    <mergeCell ref="P359:T359"/>
    <mergeCell ref="A273:Z273"/>
    <mergeCell ref="A178:O179"/>
    <mergeCell ref="D436:E436"/>
    <mergeCell ref="D292:E292"/>
    <mergeCell ref="H5:M5"/>
    <mergeCell ref="A154:Z154"/>
    <mergeCell ref="A214:Z214"/>
    <mergeCell ref="D439:E439"/>
    <mergeCell ref="P396:T396"/>
    <mergeCell ref="A341:Z341"/>
    <mergeCell ref="D317:E317"/>
    <mergeCell ref="P225:T225"/>
    <mergeCell ref="D6:M6"/>
    <mergeCell ref="A306:Z306"/>
    <mergeCell ref="P162:T162"/>
    <mergeCell ref="P331:V331"/>
    <mergeCell ref="D143:E143"/>
    <mergeCell ref="A85:Z85"/>
    <mergeCell ref="P398:T398"/>
    <mergeCell ref="A384:O385"/>
    <mergeCell ref="D368:E368"/>
    <mergeCell ref="P227:T227"/>
    <mergeCell ref="P177:T177"/>
    <mergeCell ref="P226:T226"/>
    <mergeCell ref="A294:O295"/>
    <mergeCell ref="P335:T335"/>
    <mergeCell ref="P269:T269"/>
    <mergeCell ref="D207:E207"/>
    <mergeCell ref="V6:W9"/>
    <mergeCell ref="D199:E199"/>
    <mergeCell ref="P234:V234"/>
    <mergeCell ref="P109:T109"/>
    <mergeCell ref="D435:E435"/>
    <mergeCell ref="A404:O405"/>
    <mergeCell ref="D413:E413"/>
    <mergeCell ref="P345:T345"/>
    <mergeCell ref="D484:E484"/>
    <mergeCell ref="P274:T274"/>
    <mergeCell ref="P222:T222"/>
    <mergeCell ref="P193:T193"/>
    <mergeCell ref="P22:T22"/>
    <mergeCell ref="D415:E415"/>
    <mergeCell ref="D194:E194"/>
    <mergeCell ref="P271:V271"/>
    <mergeCell ref="A388:Z388"/>
    <mergeCell ref="K17:K18"/>
    <mergeCell ref="A277:Z277"/>
    <mergeCell ref="P44:V44"/>
    <mergeCell ref="D441:E441"/>
    <mergeCell ref="P462:T462"/>
    <mergeCell ref="D383:E383"/>
    <mergeCell ref="P164:T164"/>
    <mergeCell ref="A510:A511"/>
    <mergeCell ref="A141:Z141"/>
    <mergeCell ref="A144:O145"/>
    <mergeCell ref="AA17:AA18"/>
    <mergeCell ref="H10:M10"/>
    <mergeCell ref="A377:Z377"/>
    <mergeCell ref="AC17:AC18"/>
    <mergeCell ref="A409:O410"/>
    <mergeCell ref="P108:T108"/>
    <mergeCell ref="P472:T472"/>
    <mergeCell ref="D393:E393"/>
    <mergeCell ref="D89:E89"/>
    <mergeCell ref="A72:Z72"/>
    <mergeCell ref="P254:T254"/>
    <mergeCell ref="P445:V445"/>
    <mergeCell ref="P251:T251"/>
    <mergeCell ref="P343:T343"/>
    <mergeCell ref="D420:E420"/>
    <mergeCell ref="D128:E128"/>
    <mergeCell ref="Z17:Z18"/>
    <mergeCell ref="AB17:AB18"/>
    <mergeCell ref="P502:V502"/>
    <mergeCell ref="S510:S511"/>
    <mergeCell ref="U510:U511"/>
    <mergeCell ref="T510:T511"/>
    <mergeCell ref="A40:Z40"/>
    <mergeCell ref="P393:T393"/>
    <mergeCell ref="V510:V511"/>
    <mergeCell ref="D374:E374"/>
    <mergeCell ref="D203:E203"/>
    <mergeCell ref="A186:Z186"/>
    <mergeCell ref="P330:T330"/>
    <mergeCell ref="P159:T159"/>
    <mergeCell ref="D438:E438"/>
    <mergeCell ref="P395:T395"/>
    <mergeCell ref="A340:Z340"/>
    <mergeCell ref="D267:E267"/>
    <mergeCell ref="D425:E425"/>
    <mergeCell ref="D359:E359"/>
    <mergeCell ref="P96:T96"/>
    <mergeCell ref="P261:T261"/>
    <mergeCell ref="A146:Z146"/>
    <mergeCell ref="D204:E204"/>
    <mergeCell ref="P161:T161"/>
    <mergeCell ref="D198:E198"/>
    <mergeCell ref="D440:E440"/>
    <mergeCell ref="D269:E269"/>
    <mergeCell ref="D489:E489"/>
    <mergeCell ref="J9:M9"/>
    <mergeCell ref="A90:O91"/>
    <mergeCell ref="D348:E348"/>
    <mergeCell ref="D62:E62"/>
    <mergeCell ref="D56:E56"/>
    <mergeCell ref="D193:E193"/>
    <mergeCell ref="P206:T206"/>
    <mergeCell ref="D127:E127"/>
    <mergeCell ref="P448:T448"/>
    <mergeCell ref="P233:T233"/>
    <mergeCell ref="D347:E347"/>
    <mergeCell ref="D114:E114"/>
    <mergeCell ref="D412:E412"/>
    <mergeCell ref="P143:T143"/>
    <mergeCell ref="A129:O130"/>
    <mergeCell ref="P441:T441"/>
    <mergeCell ref="D349:E349"/>
    <mergeCell ref="P157:V157"/>
    <mergeCell ref="P384:V384"/>
    <mergeCell ref="P213:V213"/>
    <mergeCell ref="A38:Z38"/>
    <mergeCell ref="P207:T207"/>
    <mergeCell ref="P299:T299"/>
    <mergeCell ref="P150:V150"/>
    <mergeCell ref="A13:M13"/>
    <mergeCell ref="A230:O231"/>
    <mergeCell ref="D87:E87"/>
    <mergeCell ref="P79:V79"/>
    <mergeCell ref="A367:Z367"/>
    <mergeCell ref="P115:T115"/>
    <mergeCell ref="D254:E254"/>
    <mergeCell ref="P231:V231"/>
    <mergeCell ref="A498:Z498"/>
    <mergeCell ref="D61:E61"/>
    <mergeCell ref="A15:M15"/>
    <mergeCell ref="D346:E346"/>
    <mergeCell ref="P229:T229"/>
    <mergeCell ref="A419:Z419"/>
    <mergeCell ref="D477:E477"/>
    <mergeCell ref="P77:T77"/>
    <mergeCell ref="P204:T204"/>
    <mergeCell ref="P440:T440"/>
    <mergeCell ref="A418:Z418"/>
    <mergeCell ref="D283:E283"/>
    <mergeCell ref="P477:T477"/>
    <mergeCell ref="P326:V326"/>
    <mergeCell ref="D138:E138"/>
    <mergeCell ref="H17:H18"/>
    <mergeCell ref="P26:T26"/>
    <mergeCell ref="P324:T324"/>
    <mergeCell ref="D463:E463"/>
    <mergeCell ref="A270:O271"/>
    <mergeCell ref="P507:V507"/>
    <mergeCell ref="A92:Z92"/>
    <mergeCell ref="P338:V338"/>
    <mergeCell ref="P71:V71"/>
    <mergeCell ref="P313:V313"/>
    <mergeCell ref="P444:V444"/>
    <mergeCell ref="P500:V500"/>
    <mergeCell ref="P58:V58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T5:U5"/>
    <mergeCell ref="P76:T76"/>
    <mergeCell ref="V5:W5"/>
    <mergeCell ref="P374:T374"/>
    <mergeCell ref="P203:T203"/>
    <mergeCell ref="D488:E488"/>
    <mergeCell ref="P294:V294"/>
    <mergeCell ref="D233:E233"/>
    <mergeCell ref="P212:V212"/>
    <mergeCell ref="A142:Z142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A12:M12"/>
    <mergeCell ref="P355:V355"/>
    <mergeCell ref="A180:Z180"/>
    <mergeCell ref="A411:Z411"/>
    <mergeCell ref="D343:E343"/>
    <mergeCell ref="A482:Z482"/>
    <mergeCell ref="P397:T397"/>
    <mergeCell ref="A240:Z240"/>
    <mergeCell ref="P200:V200"/>
    <mergeCell ref="P74:T74"/>
    <mergeCell ref="A19:Z19"/>
    <mergeCell ref="P310:T310"/>
    <mergeCell ref="D182:E182"/>
    <mergeCell ref="A14:M14"/>
    <mergeCell ref="D109:E109"/>
    <mergeCell ref="P163:T163"/>
    <mergeCell ref="D345:E345"/>
    <mergeCell ref="P138:T138"/>
    <mergeCell ref="P318:V318"/>
    <mergeCell ref="P256:V256"/>
    <mergeCell ref="P84:V84"/>
    <mergeCell ref="D43:E43"/>
    <mergeCell ref="A272:Z272"/>
    <mergeCell ref="A406:Z406"/>
    <mergeCell ref="P15:T16"/>
    <mergeCell ref="D456:E456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D328:E328"/>
    <mergeCell ref="P65:V65"/>
    <mergeCell ref="P263:V263"/>
    <mergeCell ref="A126:Z126"/>
    <mergeCell ref="A424:Z424"/>
    <mergeCell ref="D251:E251"/>
    <mergeCell ref="P385:V385"/>
    <mergeCell ref="P216:T216"/>
    <mergeCell ref="A5:C5"/>
    <mergeCell ref="A492:Z492"/>
    <mergeCell ref="P64:V64"/>
    <mergeCell ref="P135:V135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7:A18"/>
    <mergeCell ref="A487:Z487"/>
    <mergeCell ref="P431:T431"/>
    <mergeCell ref="D103:E103"/>
    <mergeCell ref="C17:C18"/>
    <mergeCell ref="P358:T358"/>
    <mergeCell ref="P380:V380"/>
    <mergeCell ref="P137:T137"/>
    <mergeCell ref="D9:E9"/>
    <mergeCell ref="P197:T197"/>
    <mergeCell ref="F9:G9"/>
    <mergeCell ref="P53:T53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115:E115"/>
    <mergeCell ref="D311:E311"/>
    <mergeCell ref="P55:T55"/>
    <mergeCell ref="P182:T182"/>
    <mergeCell ref="Q12:R12"/>
    <mergeCell ref="D261:E261"/>
    <mergeCell ref="D390:E390"/>
    <mergeCell ref="D167:E167"/>
    <mergeCell ref="P289:T289"/>
    <mergeCell ref="D403:E403"/>
    <mergeCell ref="D161:E161"/>
    <mergeCell ref="P238:V238"/>
    <mergeCell ref="P68:T68"/>
    <mergeCell ref="D147:E147"/>
    <mergeCell ref="A312:O313"/>
    <mergeCell ref="Q9:R9"/>
    <mergeCell ref="A113:Z113"/>
    <mergeCell ref="P49:V4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353:T353"/>
    <mergeCell ref="A265:Z265"/>
    <mergeCell ref="P303:T303"/>
    <mergeCell ref="P132:T132"/>
    <mergeCell ref="A357:Z357"/>
    <mergeCell ref="D63:E63"/>
    <mergeCell ref="D330:E330"/>
    <mergeCell ref="P304:V304"/>
    <mergeCell ref="D96:E96"/>
    <mergeCell ref="P52:T52"/>
    <mergeCell ref="P201:V201"/>
    <mergeCell ref="D160:E160"/>
    <mergeCell ref="P139:V139"/>
    <mergeCell ref="I17:I18"/>
    <mergeCell ref="A48:O49"/>
    <mergeCell ref="P456:T456"/>
    <mergeCell ref="A246:O247"/>
    <mergeCell ref="P414:T414"/>
    <mergeCell ref="P295:V295"/>
    <mergeCell ref="P178:V178"/>
    <mergeCell ref="A120:Z120"/>
    <mergeCell ref="P276:V276"/>
    <mergeCell ref="P270:V270"/>
    <mergeCell ref="D52:E52"/>
    <mergeCell ref="D27:E27"/>
    <mergeCell ref="A338:O339"/>
    <mergeCell ref="P208:T208"/>
    <mergeCell ref="D396:E396"/>
    <mergeCell ref="D137:E137"/>
    <mergeCell ref="P124:V124"/>
    <mergeCell ref="P360:V360"/>
    <mergeCell ref="A217:O218"/>
    <mergeCell ref="P151:V151"/>
    <mergeCell ref="AA509:AB509"/>
    <mergeCell ref="D77:E77"/>
    <mergeCell ref="P187:T187"/>
    <mergeCell ref="D108:E108"/>
    <mergeCell ref="A111:O112"/>
    <mergeCell ref="D369:E369"/>
    <mergeCell ref="A304:O305"/>
    <mergeCell ref="P223:T223"/>
    <mergeCell ref="P494:T494"/>
    <mergeCell ref="A480:O481"/>
    <mergeCell ref="A495:O496"/>
    <mergeCell ref="P491:V491"/>
    <mergeCell ref="P493:T493"/>
    <mergeCell ref="P486:V486"/>
    <mergeCell ref="A502:O507"/>
    <mergeCell ref="P489:T489"/>
    <mergeCell ref="P87:T87"/>
    <mergeCell ref="D335:E335"/>
    <mergeCell ref="A375:O376"/>
    <mergeCell ref="P245:T245"/>
    <mergeCell ref="D188:E188"/>
    <mergeCell ref="P224:T224"/>
    <mergeCell ref="P322:T322"/>
    <mergeCell ref="P260:T260"/>
    <mergeCell ref="D1:F1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A446:Z446"/>
    <mergeCell ref="P194:T194"/>
    <mergeCell ref="P250:T250"/>
    <mergeCell ref="D31:E31"/>
    <mergeCell ref="A416:O417"/>
    <mergeCell ref="D329:E329"/>
    <mergeCell ref="X510:X511"/>
    <mergeCell ref="P402:T402"/>
    <mergeCell ref="A485:O486"/>
    <mergeCell ref="Z510:Z511"/>
    <mergeCell ref="D301:E301"/>
    <mergeCell ref="D274:E274"/>
    <mergeCell ref="D245:E245"/>
    <mergeCell ref="D122:E122"/>
    <mergeCell ref="P116:T116"/>
    <mergeCell ref="D224:E224"/>
    <mergeCell ref="A468:Z468"/>
    <mergeCell ref="P268:T268"/>
    <mergeCell ref="D211:E211"/>
    <mergeCell ref="P130:V130"/>
    <mergeCell ref="P190:V190"/>
    <mergeCell ref="C510:C511"/>
    <mergeCell ref="E510:E511"/>
    <mergeCell ref="P479:T479"/>
    <mergeCell ref="D229:E229"/>
    <mergeCell ref="K510:K511"/>
    <mergeCell ref="M510:M511"/>
    <mergeCell ref="J510:J511"/>
    <mergeCell ref="L510:L511"/>
    <mergeCell ref="P211:T211"/>
    <mergeCell ref="Y510:Y511"/>
    <mergeCell ref="P148:T148"/>
    <mergeCell ref="D69:E69"/>
    <mergeCell ref="P175:V175"/>
    <mergeCell ref="P54:T54"/>
    <mergeCell ref="D354:E354"/>
    <mergeCell ref="P460:V460"/>
    <mergeCell ref="P106:V106"/>
    <mergeCell ref="P33:V33"/>
    <mergeCell ref="P475:V475"/>
    <mergeCell ref="P264:V264"/>
    <mergeCell ref="A387:Z387"/>
    <mergeCell ref="A287:Z287"/>
    <mergeCell ref="A452:Z452"/>
    <mergeCell ref="A281:Z281"/>
    <mergeCell ref="P399:V399"/>
    <mergeCell ref="D316:E316"/>
    <mergeCell ref="D443:E443"/>
    <mergeCell ref="A123:O124"/>
    <mergeCell ref="D210:E210"/>
    <mergeCell ref="A421:O422"/>
    <mergeCell ref="D308:E308"/>
    <mergeCell ref="A46:Z46"/>
    <mergeCell ref="P337:T337"/>
    <mergeCell ref="B510:B511"/>
    <mergeCell ref="P480:V480"/>
    <mergeCell ref="P280:V280"/>
    <mergeCell ref="D510:D511"/>
    <mergeCell ref="H1:Q1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D117:E117"/>
    <mergeCell ref="P171:T171"/>
    <mergeCell ref="D55:E55"/>
    <mergeCell ref="P413:T413"/>
    <mergeCell ref="P242:T242"/>
    <mergeCell ref="D353:E353"/>
    <mergeCell ref="D30:E30"/>
    <mergeCell ref="D67:E67"/>
    <mergeCell ref="D5:E5"/>
    <mergeCell ref="D303:E303"/>
    <mergeCell ref="A238:O239"/>
    <mergeCell ref="P31:T31"/>
    <mergeCell ref="P473:T473"/>
    <mergeCell ref="A459:O460"/>
    <mergeCell ref="P329:T329"/>
    <mergeCell ref="P118:V118"/>
    <mergeCell ref="P416:V416"/>
    <mergeCell ref="P45:V45"/>
    <mergeCell ref="P95:T95"/>
    <mergeCell ref="A212:O213"/>
    <mergeCell ref="D470:E470"/>
    <mergeCell ref="P453:T453"/>
    <mergeCell ref="P42:T42"/>
    <mergeCell ref="A32:O33"/>
    <mergeCell ref="D290:E290"/>
    <mergeCell ref="P98:V98"/>
    <mergeCell ref="D94:E94"/>
    <mergeCell ref="P471:T471"/>
    <mergeCell ref="P259:T259"/>
    <mergeCell ref="D209:E209"/>
    <mergeCell ref="A282:Z282"/>
    <mergeCell ref="P464:T464"/>
    <mergeCell ref="P166:T166"/>
    <mergeCell ref="P103:T103"/>
    <mergeCell ref="P59:V59"/>
    <mergeCell ref="W510:W511"/>
    <mergeCell ref="A386:Z386"/>
    <mergeCell ref="D378:E378"/>
    <mergeCell ref="D7:M7"/>
    <mergeCell ref="A373:Z373"/>
    <mergeCell ref="P91:V91"/>
    <mergeCell ref="P156:V156"/>
    <mergeCell ref="A152:Z152"/>
    <mergeCell ref="P394:T394"/>
    <mergeCell ref="A380:O381"/>
    <mergeCell ref="D315:E315"/>
    <mergeCell ref="D442:E442"/>
    <mergeCell ref="A184:O185"/>
    <mergeCell ref="D302:E302"/>
    <mergeCell ref="P173:T173"/>
    <mergeCell ref="P29:T29"/>
    <mergeCell ref="A97:O98"/>
    <mergeCell ref="D81:E81"/>
    <mergeCell ref="P94:T94"/>
    <mergeCell ref="P458:T458"/>
    <mergeCell ref="D379:E379"/>
    <mergeCell ref="D208:E208"/>
    <mergeCell ref="D8:M8"/>
    <mergeCell ref="P485:V485"/>
    <mergeCell ref="P56:T56"/>
    <mergeCell ref="D493:E493"/>
    <mergeCell ref="V10:W10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A50:Z50"/>
    <mergeCell ref="W17:W18"/>
    <mergeCell ref="P90:V90"/>
    <mergeCell ref="A86:Z86"/>
    <mergeCell ref="P332:V332"/>
    <mergeCell ref="A331:O332"/>
    <mergeCell ref="P459:V459"/>
    <mergeCell ref="P217:V217"/>
    <mergeCell ref="P325:V325"/>
    <mergeCell ref="D300:E300"/>
    <mergeCell ref="D479:E479"/>
    <mergeCell ref="A266:Z266"/>
    <mergeCell ref="P235:V235"/>
    <mergeCell ref="P506:V506"/>
    <mergeCell ref="A60:Z60"/>
    <mergeCell ref="D494:E494"/>
    <mergeCell ref="P252:T252"/>
    <mergeCell ref="P81:T81"/>
    <mergeCell ref="D195:E195"/>
    <mergeCell ref="P379:T379"/>
    <mergeCell ref="P503:V503"/>
    <mergeCell ref="P279:V279"/>
    <mergeCell ref="P237:T237"/>
    <mergeCell ref="A474:O475"/>
    <mergeCell ref="D74:E74"/>
    <mergeCell ref="D68:E68"/>
    <mergeCell ref="D132:E132"/>
    <mergeCell ref="P89:T89"/>
    <mergeCell ref="P309:T309"/>
    <mergeCell ref="P505:V505"/>
    <mergeCell ref="D172:E172"/>
    <mergeCell ref="A156:O157"/>
    <mergeCell ref="P88:T88"/>
    <mergeCell ref="A444:O445"/>
    <mergeCell ref="R1:T1"/>
    <mergeCell ref="P28:T28"/>
    <mergeCell ref="P392:T392"/>
    <mergeCell ref="P221:T221"/>
    <mergeCell ref="D307:E307"/>
    <mergeCell ref="P215:T215"/>
    <mergeCell ref="P457:T457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P328:T328"/>
    <mergeCell ref="A80:Z80"/>
    <mergeCell ref="P455:T455"/>
    <mergeCell ref="D205:E205"/>
    <mergeCell ref="D363:E363"/>
    <mergeCell ref="P172:T172"/>
    <mergeCell ref="T509:U509"/>
    <mergeCell ref="P504:V504"/>
    <mergeCell ref="P466:V466"/>
    <mergeCell ref="D473:E473"/>
    <mergeCell ref="P244:T244"/>
    <mergeCell ref="P73:T73"/>
    <mergeCell ref="P437:T437"/>
    <mergeCell ref="P315:T315"/>
    <mergeCell ref="D187:E187"/>
    <mergeCell ref="P302:T302"/>
    <mergeCell ref="D472:E472"/>
    <mergeCell ref="A352:Z352"/>
    <mergeCell ref="P451:V451"/>
    <mergeCell ref="P105:V105"/>
    <mergeCell ref="A150:O151"/>
    <mergeCell ref="D299:E299"/>
    <mergeCell ref="D370:E370"/>
    <mergeCell ref="P405:V405"/>
    <mergeCell ref="A401:Z401"/>
    <mergeCell ref="D222:E222"/>
    <mergeCell ref="P346:T346"/>
    <mergeCell ref="A105:O106"/>
    <mergeCell ref="D227:E227"/>
    <mergeCell ref="P321:T321"/>
    <mergeCell ref="D149:E149"/>
    <mergeCell ref="P470:T470"/>
    <mergeCell ref="D447:E4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2025-09-12T12:52:09Z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