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7D954254-2286-4A1B-B0C1-D50F5B3A39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Y349" i="1" s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11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Y246" i="1" s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Y217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N211" i="1"/>
  <c r="BM211" i="1"/>
  <c r="Z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J511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5" i="1" s="1"/>
  <c r="P171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9" i="1" s="1"/>
  <c r="P159" i="1"/>
  <c r="X157" i="1"/>
  <c r="X156" i="1"/>
  <c r="BO155" i="1"/>
  <c r="BM155" i="1"/>
  <c r="Y155" i="1"/>
  <c r="I511" i="1" s="1"/>
  <c r="P155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BO147" i="1"/>
  <c r="BM147" i="1"/>
  <c r="Y147" i="1"/>
  <c r="Y151" i="1" s="1"/>
  <c r="P147" i="1"/>
  <c r="X145" i="1"/>
  <c r="X144" i="1"/>
  <c r="BO143" i="1"/>
  <c r="BM143" i="1"/>
  <c r="Y143" i="1"/>
  <c r="H511" i="1" s="1"/>
  <c r="P143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Y64" i="1"/>
  <c r="Z67" i="1"/>
  <c r="Z70" i="1" s="1"/>
  <c r="BN67" i="1"/>
  <c r="BP67" i="1"/>
  <c r="Z69" i="1"/>
  <c r="BN69" i="1"/>
  <c r="Y70" i="1"/>
  <c r="Z73" i="1"/>
  <c r="Z78" i="1" s="1"/>
  <c r="BN73" i="1"/>
  <c r="BP73" i="1"/>
  <c r="Z75" i="1"/>
  <c r="BN75" i="1"/>
  <c r="Z77" i="1"/>
  <c r="BN77" i="1"/>
  <c r="Y78" i="1"/>
  <c r="Z81" i="1"/>
  <c r="Z83" i="1" s="1"/>
  <c r="BN81" i="1"/>
  <c r="BP81" i="1"/>
  <c r="BP82" i="1"/>
  <c r="BN82" i="1"/>
  <c r="Z82" i="1"/>
  <c r="Y84" i="1"/>
  <c r="E511" i="1"/>
  <c r="Y90" i="1"/>
  <c r="BP87" i="1"/>
  <c r="BN87" i="1"/>
  <c r="Z87" i="1"/>
  <c r="Y97" i="1"/>
  <c r="BP96" i="1"/>
  <c r="BN96" i="1"/>
  <c r="Z96" i="1"/>
  <c r="F511" i="1"/>
  <c r="Y106" i="1"/>
  <c r="BP101" i="1"/>
  <c r="BN101" i="1"/>
  <c r="Z101" i="1"/>
  <c r="Z105" i="1" s="1"/>
  <c r="Y105" i="1"/>
  <c r="Z111" i="1"/>
  <c r="BP109" i="1"/>
  <c r="BN109" i="1"/>
  <c r="Z109" i="1"/>
  <c r="Y118" i="1"/>
  <c r="BP117" i="1"/>
  <c r="BN117" i="1"/>
  <c r="Z117" i="1"/>
  <c r="Y124" i="1"/>
  <c r="BP121" i="1"/>
  <c r="BN121" i="1"/>
  <c r="Z121" i="1"/>
  <c r="Z123" i="1" s="1"/>
  <c r="H9" i="1"/>
  <c r="Y24" i="1"/>
  <c r="Y59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Z118" i="1" s="1"/>
  <c r="BP128" i="1"/>
  <c r="BN128" i="1"/>
  <c r="Z128" i="1"/>
  <c r="Z129" i="1" s="1"/>
  <c r="Y130" i="1"/>
  <c r="Y135" i="1"/>
  <c r="BP132" i="1"/>
  <c r="BN132" i="1"/>
  <c r="Z132" i="1"/>
  <c r="Z134" i="1" s="1"/>
  <c r="G511" i="1"/>
  <c r="Y129" i="1"/>
  <c r="Z138" i="1"/>
  <c r="Z139" i="1" s="1"/>
  <c r="BN138" i="1"/>
  <c r="BP138" i="1"/>
  <c r="Z143" i="1"/>
  <c r="Z144" i="1" s="1"/>
  <c r="BN143" i="1"/>
  <c r="BP143" i="1"/>
  <c r="Y144" i="1"/>
  <c r="Z147" i="1"/>
  <c r="BN147" i="1"/>
  <c r="BP147" i="1"/>
  <c r="Z149" i="1"/>
  <c r="BN149" i="1"/>
  <c r="Y150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5" i="1"/>
  <c r="BN165" i="1"/>
  <c r="Z167" i="1"/>
  <c r="BN167" i="1"/>
  <c r="Y168" i="1"/>
  <c r="Z171" i="1"/>
  <c r="BN171" i="1"/>
  <c r="BP171" i="1"/>
  <c r="Z173" i="1"/>
  <c r="BN173" i="1"/>
  <c r="Y174" i="1"/>
  <c r="Z177" i="1"/>
  <c r="Z178" i="1" s="1"/>
  <c r="BN177" i="1"/>
  <c r="BP177" i="1"/>
  <c r="Y178" i="1"/>
  <c r="Z182" i="1"/>
  <c r="Z184" i="1" s="1"/>
  <c r="BN182" i="1"/>
  <c r="BP182" i="1"/>
  <c r="Y185" i="1"/>
  <c r="Z188" i="1"/>
  <c r="Z189" i="1" s="1"/>
  <c r="BN188" i="1"/>
  <c r="BP188" i="1"/>
  <c r="Z192" i="1"/>
  <c r="Z200" i="1" s="1"/>
  <c r="BN192" i="1"/>
  <c r="BP192" i="1"/>
  <c r="Z194" i="1"/>
  <c r="BN194" i="1"/>
  <c r="Z196" i="1"/>
  <c r="BN196" i="1"/>
  <c r="Z198" i="1"/>
  <c r="BN198" i="1"/>
  <c r="Y201" i="1"/>
  <c r="Y212" i="1"/>
  <c r="Z204" i="1"/>
  <c r="Z212" i="1" s="1"/>
  <c r="BN204" i="1"/>
  <c r="Z206" i="1"/>
  <c r="BN206" i="1"/>
  <c r="Z208" i="1"/>
  <c r="BN208" i="1"/>
  <c r="Z210" i="1"/>
  <c r="BN210" i="1"/>
  <c r="Y213" i="1"/>
  <c r="Y218" i="1"/>
  <c r="BP215" i="1"/>
  <c r="BN215" i="1"/>
  <c r="Z215" i="1"/>
  <c r="Z217" i="1" s="1"/>
  <c r="BP224" i="1"/>
  <c r="BN224" i="1"/>
  <c r="Z224" i="1"/>
  <c r="BP227" i="1"/>
  <c r="BN227" i="1"/>
  <c r="Z227" i="1"/>
  <c r="BP242" i="1"/>
  <c r="BN242" i="1"/>
  <c r="Z242" i="1"/>
  <c r="BP251" i="1"/>
  <c r="BN251" i="1"/>
  <c r="Z251" i="1"/>
  <c r="Z255" i="1" s="1"/>
  <c r="Y255" i="1"/>
  <c r="BP261" i="1"/>
  <c r="BN261" i="1"/>
  <c r="Z261" i="1"/>
  <c r="Z263" i="1" s="1"/>
  <c r="BP269" i="1"/>
  <c r="BN269" i="1"/>
  <c r="Z269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BP322" i="1"/>
  <c r="BN322" i="1"/>
  <c r="Z322" i="1"/>
  <c r="Z324" i="1" s="1"/>
  <c r="Y331" i="1"/>
  <c r="Z337" i="1"/>
  <c r="BP335" i="1"/>
  <c r="BN335" i="1"/>
  <c r="Z335" i="1"/>
  <c r="BP345" i="1"/>
  <c r="BN345" i="1"/>
  <c r="Z345" i="1"/>
  <c r="BP353" i="1"/>
  <c r="BN353" i="1"/>
  <c r="Z353" i="1"/>
  <c r="Z354" i="1" s="1"/>
  <c r="BP358" i="1"/>
  <c r="BN358" i="1"/>
  <c r="Z358" i="1"/>
  <c r="Z359" i="1" s="1"/>
  <c r="Y360" i="1"/>
  <c r="Y145" i="1"/>
  <c r="Y157" i="1"/>
  <c r="Y184" i="1"/>
  <c r="BP222" i="1"/>
  <c r="BN222" i="1"/>
  <c r="Z222" i="1"/>
  <c r="BP225" i="1"/>
  <c r="BN225" i="1"/>
  <c r="Z225" i="1"/>
  <c r="Z230" i="1" s="1"/>
  <c r="Y230" i="1"/>
  <c r="Y238" i="1"/>
  <c r="BP237" i="1"/>
  <c r="BN237" i="1"/>
  <c r="Z237" i="1"/>
  <c r="Z238" i="1" s="1"/>
  <c r="Y239" i="1"/>
  <c r="Y247" i="1"/>
  <c r="BP241" i="1"/>
  <c r="BN241" i="1"/>
  <c r="Z241" i="1"/>
  <c r="Z246" i="1" s="1"/>
  <c r="BP244" i="1"/>
  <c r="BN244" i="1"/>
  <c r="Z244" i="1"/>
  <c r="BP253" i="1"/>
  <c r="BN253" i="1"/>
  <c r="Z253" i="1"/>
  <c r="BP262" i="1"/>
  <c r="BN262" i="1"/>
  <c r="Z262" i="1"/>
  <c r="Y264" i="1"/>
  <c r="Y270" i="1"/>
  <c r="BP267" i="1"/>
  <c r="BN267" i="1"/>
  <c r="Z267" i="1"/>
  <c r="Z270" i="1" s="1"/>
  <c r="O511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Z330" i="1"/>
  <c r="BP328" i="1"/>
  <c r="BN328" i="1"/>
  <c r="Z328" i="1"/>
  <c r="BP343" i="1"/>
  <c r="BN343" i="1"/>
  <c r="Z343" i="1"/>
  <c r="BP347" i="1"/>
  <c r="BN347" i="1"/>
  <c r="Z347" i="1"/>
  <c r="Z349" i="1" s="1"/>
  <c r="BP368" i="1"/>
  <c r="BN368" i="1"/>
  <c r="Z368" i="1"/>
  <c r="Z370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AB511" i="1"/>
  <c r="Y499" i="1"/>
  <c r="BP498" i="1"/>
  <c r="BN498" i="1"/>
  <c r="Z498" i="1"/>
  <c r="Z499" i="1" s="1"/>
  <c r="Y500" i="1"/>
  <c r="W511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Z489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473" i="1" l="1"/>
  <c r="Z398" i="1"/>
  <c r="Z311" i="1"/>
  <c r="Z303" i="1"/>
  <c r="Z293" i="1"/>
  <c r="Z174" i="1"/>
  <c r="Z168" i="1"/>
  <c r="Z150" i="1"/>
  <c r="Z90" i="1"/>
  <c r="Z32" i="1"/>
  <c r="Y505" i="1"/>
  <c r="Y502" i="1"/>
  <c r="Z415" i="1"/>
  <c r="Y501" i="1"/>
  <c r="Y503" i="1"/>
  <c r="Z506" i="1"/>
  <c r="Y504" i="1" l="1"/>
</calcChain>
</file>

<file path=xl/sharedStrings.xml><?xml version="1.0" encoding="utf-8"?>
<sst xmlns="http://schemas.openxmlformats.org/spreadsheetml/2006/main" count="2208" uniqueCount="790">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</sst>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5" t="s">
        <v>0</v>
      </c>
      <c r="E1" s="583"/>
      <c r="F1" s="583"/>
      <c r="G1" s="12" t="s">
        <v>1</v>
      </c>
      <c r="H1" s="625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3" t="s">
        <v>8</v>
      </c>
      <c r="B5" s="594"/>
      <c r="C5" s="595"/>
      <c r="D5" s="633"/>
      <c r="E5" s="634"/>
      <c r="F5" s="845" t="s">
        <v>9</v>
      </c>
      <c r="G5" s="595"/>
      <c r="H5" s="633"/>
      <c r="I5" s="789"/>
      <c r="J5" s="789"/>
      <c r="K5" s="789"/>
      <c r="L5" s="789"/>
      <c r="M5" s="634"/>
      <c r="N5" s="58"/>
      <c r="P5" s="24" t="s">
        <v>10</v>
      </c>
      <c r="Q5" s="860">
        <v>45914</v>
      </c>
      <c r="R5" s="671"/>
      <c r="T5" s="714" t="s">
        <v>11</v>
      </c>
      <c r="U5" s="715"/>
      <c r="V5" s="717" t="s">
        <v>12</v>
      </c>
      <c r="W5" s="671"/>
      <c r="AB5" s="51"/>
      <c r="AC5" s="51"/>
      <c r="AD5" s="51"/>
      <c r="AE5" s="51"/>
    </row>
    <row r="6" spans="1:32" s="543" customFormat="1" ht="24" customHeight="1" x14ac:dyDescent="0.2">
      <c r="A6" s="673" t="s">
        <v>13</v>
      </c>
      <c r="B6" s="594"/>
      <c r="C6" s="595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1"/>
      <c r="N6" s="59"/>
      <c r="P6" s="24" t="s">
        <v>15</v>
      </c>
      <c r="Q6" s="868" t="str">
        <f>IF(Q5=0," ",CHOOSE(WEEKDAY(Q5,2),"Понедельник","Вторник","Среда","Четверг","Пятница","Суббота","Воскресенье"))</f>
        <v>Воскресенье</v>
      </c>
      <c r="R6" s="558"/>
      <c r="T6" s="722" t="s">
        <v>16</v>
      </c>
      <c r="U6" s="715"/>
      <c r="V6" s="774" t="s">
        <v>17</v>
      </c>
      <c r="W6" s="60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1"/>
      <c r="L7" s="611"/>
      <c r="M7" s="612"/>
      <c r="N7" s="60"/>
      <c r="P7" s="24"/>
      <c r="Q7" s="42"/>
      <c r="R7" s="42"/>
      <c r="T7" s="563"/>
      <c r="U7" s="715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67"/>
      <c r="C8" s="568"/>
      <c r="D8" s="618" t="s">
        <v>19</v>
      </c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20</v>
      </c>
      <c r="Q8" s="679">
        <v>0.375</v>
      </c>
      <c r="R8" s="612"/>
      <c r="T8" s="563"/>
      <c r="U8" s="715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90"/>
      <c r="E9" s="565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21</v>
      </c>
      <c r="Q9" s="668"/>
      <c r="R9" s="669"/>
      <c r="T9" s="563"/>
      <c r="U9" s="715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90"/>
      <c r="E10" s="565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67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22</v>
      </c>
      <c r="Q10" s="723"/>
      <c r="R10" s="724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0"/>
      <c r="R11" s="671"/>
      <c r="U11" s="24" t="s">
        <v>27</v>
      </c>
      <c r="V11" s="812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7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9"/>
      <c r="R12" s="612"/>
      <c r="S12" s="23"/>
      <c r="U12" s="24"/>
      <c r="V12" s="583"/>
      <c r="W12" s="563"/>
      <c r="AB12" s="51"/>
      <c r="AC12" s="51"/>
      <c r="AD12" s="51"/>
      <c r="AE12" s="51"/>
    </row>
    <row r="13" spans="1:32" s="543" customFormat="1" ht="23.25" customHeight="1" x14ac:dyDescent="0.2">
      <c r="A13" s="707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12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7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9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7" t="s">
        <v>38</v>
      </c>
      <c r="D17" s="597" t="s">
        <v>39</v>
      </c>
      <c r="E17" s="651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50"/>
      <c r="R17" s="650"/>
      <c r="S17" s="650"/>
      <c r="T17" s="651"/>
      <c r="U17" s="877" t="s">
        <v>51</v>
      </c>
      <c r="V17" s="595"/>
      <c r="W17" s="597" t="s">
        <v>52</v>
      </c>
      <c r="X17" s="597" t="s">
        <v>53</v>
      </c>
      <c r="Y17" s="875" t="s">
        <v>54</v>
      </c>
      <c r="Z17" s="787" t="s">
        <v>55</v>
      </c>
      <c r="AA17" s="765" t="s">
        <v>56</v>
      </c>
      <c r="AB17" s="765" t="s">
        <v>57</v>
      </c>
      <c r="AC17" s="765" t="s">
        <v>58</v>
      </c>
      <c r="AD17" s="765" t="s">
        <v>59</v>
      </c>
      <c r="AE17" s="840"/>
      <c r="AF17" s="841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52"/>
      <c r="E18" s="65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8"/>
      <c r="X18" s="598"/>
      <c r="Y18" s="876"/>
      <c r="Z18" s="788"/>
      <c r="AA18" s="766"/>
      <c r="AB18" s="766"/>
      <c r="AC18" s="766"/>
      <c r="AD18" s="842"/>
      <c r="AE18" s="843"/>
      <c r="AF18" s="844"/>
      <c r="AG18" s="66"/>
      <c r="BD18" s="65"/>
    </row>
    <row r="19" spans="1:68" ht="27.75" customHeight="1" x14ac:dyDescent="0.2">
      <c r="A19" s="607" t="s">
        <v>63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77" t="s">
        <v>63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64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7">
        <v>4680115886643</v>
      </c>
      <c r="E22" s="558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3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4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4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73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7">
        <v>4680115885912</v>
      </c>
      <c r="E26" s="558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7">
        <v>4607091388237</v>
      </c>
      <c r="E27" s="558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7">
        <v>4680115886230</v>
      </c>
      <c r="E28" s="558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7">
        <v>4680115886247</v>
      </c>
      <c r="E29" s="558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7">
        <v>4680115885905</v>
      </c>
      <c r="E30" s="558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7">
        <v>4607091388244</v>
      </c>
      <c r="E31" s="558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3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4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4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95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7">
        <v>4607091388503</v>
      </c>
      <c r="E35" s="558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3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4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4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7" t="s">
        <v>101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77" t="s">
        <v>102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103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7">
        <v>4607091385670</v>
      </c>
      <c r="E41" s="558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57">
        <v>4680115882539</v>
      </c>
      <c r="E42" s="558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111</v>
      </c>
      <c r="L42" s="32"/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57">
        <v>4607091385687</v>
      </c>
      <c r="E43" s="558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111</v>
      </c>
      <c r="L43" s="32" t="s">
        <v>114</v>
      </c>
      <c r="M43" s="33" t="s">
        <v>77</v>
      </c>
      <c r="N43" s="33"/>
      <c r="O43" s="32">
        <v>50</v>
      </c>
      <c r="P43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4"/>
      <c r="R43" s="554"/>
      <c r="S43" s="554"/>
      <c r="T43" s="555"/>
      <c r="U43" s="34"/>
      <c r="V43" s="34"/>
      <c r="W43" s="35" t="s">
        <v>69</v>
      </c>
      <c r="X43" s="549">
        <v>100</v>
      </c>
      <c r="Y43" s="550">
        <f>IFERROR(IF(X43="",0,CEILING((X43/$H43),1)*$H43),"")</f>
        <v>100</v>
      </c>
      <c r="Z43" s="36">
        <f>IFERROR(IF(Y43=0,"",ROUNDUP(Y43/H43,0)*0.00902),"")</f>
        <v>0.22550000000000001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105.25</v>
      </c>
      <c r="BN43" s="64">
        <f>IFERROR(Y43*I43/H43,"0")</f>
        <v>105.25</v>
      </c>
      <c r="BO43" s="64">
        <f>IFERROR(1/J43*(X43/H43),"0")</f>
        <v>0.18939393939393939</v>
      </c>
      <c r="BP43" s="64">
        <f>IFERROR(1/J43*(Y43/H43),"0")</f>
        <v>0.18939393939393939</v>
      </c>
    </row>
    <row r="44" spans="1:68" x14ac:dyDescent="0.2">
      <c r="A44" s="57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4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1">
        <f>IFERROR(X41/H41,"0")+IFERROR(X42/H42,"0")+IFERROR(X43/H43,"0")</f>
        <v>25</v>
      </c>
      <c r="Y44" s="551">
        <f>IFERROR(Y41/H41,"0")+IFERROR(Y42/H42,"0")+IFERROR(Y43/H43,"0")</f>
        <v>25</v>
      </c>
      <c r="Z44" s="551">
        <f>IFERROR(IF(Z41="",0,Z41),"0")+IFERROR(IF(Z42="",0,Z42),"0")+IFERROR(IF(Z43="",0,Z43),"0")</f>
        <v>0.22550000000000001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4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1">
        <f>IFERROR(SUM(X41:X43),"0")</f>
        <v>100</v>
      </c>
      <c r="Y45" s="551">
        <f>IFERROR(SUM(Y41:Y43),"0")</f>
        <v>100</v>
      </c>
      <c r="Z45" s="37"/>
      <c r="AA45" s="552"/>
      <c r="AB45" s="552"/>
      <c r="AC45" s="552"/>
    </row>
    <row r="46" spans="1:68" ht="14.25" customHeight="1" x14ac:dyDescent="0.25">
      <c r="A46" s="562" t="s">
        <v>73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7">
        <v>4680115884915</v>
      </c>
      <c r="E47" s="558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3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4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4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103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7">
        <v>4680115885882</v>
      </c>
      <c r="E52" s="558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7">
        <v>4680115881426</v>
      </c>
      <c r="E53" s="558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300</v>
      </c>
      <c r="Y53" s="550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57">
        <v>4680115880283</v>
      </c>
      <c r="E54" s="558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57">
        <v>4680115881525</v>
      </c>
      <c r="E55" s="558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57">
        <v>4680115885899</v>
      </c>
      <c r="E56" s="558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57">
        <v>4680115881419</v>
      </c>
      <c r="E57" s="558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450</v>
      </c>
      <c r="Y57" s="550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73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4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1">
        <f>IFERROR(X52/H52,"0")+IFERROR(X53/H53,"0")+IFERROR(X54/H54,"0")+IFERROR(X55/H55,"0")+IFERROR(X56/H56,"0")+IFERROR(X57/H57,"0")</f>
        <v>127.77777777777777</v>
      </c>
      <c r="Y58" s="551">
        <f>IFERROR(Y52/H52,"0")+IFERROR(Y53/H53,"0")+IFERROR(Y54/H54,"0")+IFERROR(Y55/H55,"0")+IFERROR(Y56/H56,"0")+IFERROR(Y57/H57,"0")</f>
        <v>128</v>
      </c>
      <c r="Z58" s="551">
        <f>IFERROR(IF(Z52="",0,Z52),"0")+IFERROR(IF(Z53="",0,Z53),"0")+IFERROR(IF(Z54="",0,Z54),"0")+IFERROR(IF(Z55="",0,Z55),"0")+IFERROR(IF(Z56="",0,Z56),"0")+IFERROR(IF(Z57="",0,Z57),"0")</f>
        <v>1.43344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4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1">
        <f>IFERROR(SUM(X52:X57),"0")</f>
        <v>750</v>
      </c>
      <c r="Y59" s="551">
        <f>IFERROR(SUM(Y52:Y57),"0")</f>
        <v>752.40000000000009</v>
      </c>
      <c r="Z59" s="37"/>
      <c r="AA59" s="552"/>
      <c r="AB59" s="552"/>
      <c r="AC59" s="552"/>
    </row>
    <row r="60" spans="1:68" ht="14.25" customHeight="1" x14ac:dyDescent="0.25">
      <c r="A60" s="562" t="s">
        <v>137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57">
        <v>4680115881440</v>
      </c>
      <c r="E61" s="558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100</v>
      </c>
      <c r="Y61" s="55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16.5" customHeight="1" x14ac:dyDescent="0.25">
      <c r="A62" s="54" t="s">
        <v>141</v>
      </c>
      <c r="B62" s="54" t="s">
        <v>142</v>
      </c>
      <c r="C62" s="31">
        <v>4301020358</v>
      </c>
      <c r="D62" s="557">
        <v>4680115885950</v>
      </c>
      <c r="E62" s="558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57">
        <v>4680115881433</v>
      </c>
      <c r="E63" s="558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114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90</v>
      </c>
      <c r="Y63" s="550">
        <f>IFERROR(IF(X63="",0,CEILING((X63/$H63),1)*$H63),"")</f>
        <v>91.800000000000011</v>
      </c>
      <c r="Z63" s="36">
        <f>IFERROR(IF(Y63=0,"",ROUNDUP(Y63/H63,0)*0.00651),"")</f>
        <v>0.22134000000000001</v>
      </c>
      <c r="AA63" s="56"/>
      <c r="AB63" s="57"/>
      <c r="AC63" s="109" t="s">
        <v>140</v>
      </c>
      <c r="AG63" s="64"/>
      <c r="AJ63" s="68" t="s">
        <v>115</v>
      </c>
      <c r="AK63" s="68">
        <v>491.4</v>
      </c>
      <c r="BB63" s="110" t="s">
        <v>1</v>
      </c>
      <c r="BM63" s="64">
        <f>IFERROR(X63*I63/H63,"0")</f>
        <v>95.999999999999986</v>
      </c>
      <c r="BN63" s="64">
        <f>IFERROR(Y63*I63/H63,"0")</f>
        <v>97.92</v>
      </c>
      <c r="BO63" s="64">
        <f>IFERROR(1/J63*(X63/H63),"0")</f>
        <v>0.18315018315018314</v>
      </c>
      <c r="BP63" s="64">
        <f>IFERROR(1/J63*(Y63/H63),"0")</f>
        <v>0.18681318681318682</v>
      </c>
    </row>
    <row r="64" spans="1:68" x14ac:dyDescent="0.2">
      <c r="A64" s="573"/>
      <c r="B64" s="563"/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74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1">
        <f>IFERROR(X61/H61,"0")+IFERROR(X62/H62,"0")+IFERROR(X63/H63,"0")</f>
        <v>42.592592592592588</v>
      </c>
      <c r="Y64" s="551">
        <f>IFERROR(Y61/H61,"0")+IFERROR(Y62/H62,"0")+IFERROR(Y63/H63,"0")</f>
        <v>44</v>
      </c>
      <c r="Z64" s="551">
        <f>IFERROR(IF(Z61="",0,Z61),"0")+IFERROR(IF(Z62="",0,Z62),"0")+IFERROR(IF(Z63="",0,Z63),"0")</f>
        <v>0.41114000000000001</v>
      </c>
      <c r="AA64" s="552"/>
      <c r="AB64" s="552"/>
      <c r="AC64" s="552"/>
    </row>
    <row r="65" spans="1:68" x14ac:dyDescent="0.2">
      <c r="A65" s="563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4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1">
        <f>IFERROR(SUM(X61:X63),"0")</f>
        <v>190</v>
      </c>
      <c r="Y65" s="551">
        <f>IFERROR(SUM(Y61:Y63),"0")</f>
        <v>199.8</v>
      </c>
      <c r="Z65" s="37"/>
      <c r="AA65" s="552"/>
      <c r="AB65" s="552"/>
      <c r="AC65" s="552"/>
    </row>
    <row r="66" spans="1:68" ht="14.25" customHeight="1" x14ac:dyDescent="0.25">
      <c r="A66" s="562" t="s">
        <v>64</v>
      </c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563"/>
      <c r="Q66" s="563"/>
      <c r="R66" s="563"/>
      <c r="S66" s="563"/>
      <c r="T66" s="563"/>
      <c r="U66" s="563"/>
      <c r="V66" s="563"/>
      <c r="W66" s="563"/>
      <c r="X66" s="563"/>
      <c r="Y66" s="563"/>
      <c r="Z66" s="563"/>
      <c r="AA66" s="545"/>
      <c r="AB66" s="545"/>
      <c r="AC66" s="545"/>
    </row>
    <row r="67" spans="1:68" ht="27" customHeight="1" x14ac:dyDescent="0.25">
      <c r="A67" s="54" t="s">
        <v>145</v>
      </c>
      <c r="B67" s="54" t="s">
        <v>146</v>
      </c>
      <c r="C67" s="31">
        <v>4301031243</v>
      </c>
      <c r="D67" s="557">
        <v>4680115885073</v>
      </c>
      <c r="E67" s="558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148</v>
      </c>
      <c r="B68" s="54" t="s">
        <v>149</v>
      </c>
      <c r="C68" s="31">
        <v>4301031241</v>
      </c>
      <c r="D68" s="557">
        <v>4680115885059</v>
      </c>
      <c r="E68" s="558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4301031316</v>
      </c>
      <c r="D69" s="557">
        <v>4680115885097</v>
      </c>
      <c r="E69" s="558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3"/>
      <c r="B70" s="563"/>
      <c r="C70" s="563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74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3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4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2" t="s">
        <v>73</v>
      </c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3"/>
      <c r="P72" s="563"/>
      <c r="Q72" s="563"/>
      <c r="R72" s="563"/>
      <c r="S72" s="563"/>
      <c r="T72" s="563"/>
      <c r="U72" s="563"/>
      <c r="V72" s="563"/>
      <c r="W72" s="563"/>
      <c r="X72" s="563"/>
      <c r="Y72" s="563"/>
      <c r="Z72" s="563"/>
      <c r="AA72" s="545"/>
      <c r="AB72" s="545"/>
      <c r="AC72" s="545"/>
    </row>
    <row r="73" spans="1:68" ht="16.5" customHeight="1" x14ac:dyDescent="0.25">
      <c r="A73" s="54" t="s">
        <v>154</v>
      </c>
      <c r="B73" s="54" t="s">
        <v>155</v>
      </c>
      <c r="C73" s="31">
        <v>4301051838</v>
      </c>
      <c r="D73" s="557">
        <v>4680115881891</v>
      </c>
      <c r="E73" s="558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4301051846</v>
      </c>
      <c r="D74" s="557">
        <v>4680115885769</v>
      </c>
      <c r="E74" s="558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160</v>
      </c>
      <c r="B75" s="54" t="s">
        <v>161</v>
      </c>
      <c r="C75" s="31">
        <v>4301051837</v>
      </c>
      <c r="D75" s="557">
        <v>4680115884311</v>
      </c>
      <c r="E75" s="558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4301051844</v>
      </c>
      <c r="D76" s="557">
        <v>4680115885929</v>
      </c>
      <c r="E76" s="558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4301051929</v>
      </c>
      <c r="D77" s="557">
        <v>4680115884403</v>
      </c>
      <c r="E77" s="558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3"/>
      <c r="B78" s="563"/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74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3"/>
      <c r="B79" s="563"/>
      <c r="C79" s="563"/>
      <c r="D79" s="563"/>
      <c r="E79" s="563"/>
      <c r="F79" s="563"/>
      <c r="G79" s="563"/>
      <c r="H79" s="563"/>
      <c r="I79" s="563"/>
      <c r="J79" s="563"/>
      <c r="K79" s="563"/>
      <c r="L79" s="563"/>
      <c r="M79" s="563"/>
      <c r="N79" s="563"/>
      <c r="O79" s="574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2" t="s">
        <v>167</v>
      </c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3"/>
      <c r="S80" s="563"/>
      <c r="T80" s="563"/>
      <c r="U80" s="563"/>
      <c r="V80" s="563"/>
      <c r="W80" s="563"/>
      <c r="X80" s="563"/>
      <c r="Y80" s="563"/>
      <c r="Z80" s="563"/>
      <c r="AA80" s="545"/>
      <c r="AB80" s="545"/>
      <c r="AC80" s="545"/>
    </row>
    <row r="81" spans="1:68" ht="27" customHeight="1" x14ac:dyDescent="0.25">
      <c r="A81" s="54" t="s">
        <v>168</v>
      </c>
      <c r="B81" s="54" t="s">
        <v>169</v>
      </c>
      <c r="C81" s="31">
        <v>4301060455</v>
      </c>
      <c r="D81" s="557">
        <v>4680115881532</v>
      </c>
      <c r="E81" s="558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9">
        <v>60</v>
      </c>
      <c r="Y81" s="550">
        <f>IFERROR(IF(X81="",0,CEILING((X81/$H81),1)*$H81),"")</f>
        <v>62.4</v>
      </c>
      <c r="Z81" s="36">
        <f>IFERROR(IF(Y81=0,"",ROUNDUP(Y81/H81,0)*0.01898),"")</f>
        <v>0.15184</v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63.346153846153847</v>
      </c>
      <c r="BN81" s="64">
        <f>IFERROR(Y81*I81/H81,"0")</f>
        <v>65.88</v>
      </c>
      <c r="BO81" s="64">
        <f>IFERROR(1/J81*(X81/H81),"0")</f>
        <v>0.1201923076923077</v>
      </c>
      <c r="BP81" s="64">
        <f>IFERROR(1/J81*(Y81/H81),"0")</f>
        <v>0.125</v>
      </c>
    </row>
    <row r="82" spans="1:68" ht="27" customHeight="1" x14ac:dyDescent="0.25">
      <c r="A82" s="54" t="s">
        <v>171</v>
      </c>
      <c r="B82" s="54" t="s">
        <v>172</v>
      </c>
      <c r="C82" s="31">
        <v>4301060351</v>
      </c>
      <c r="D82" s="557">
        <v>4680115881464</v>
      </c>
      <c r="E82" s="558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3"/>
      <c r="B83" s="563"/>
      <c r="C83" s="563"/>
      <c r="D83" s="563"/>
      <c r="E83" s="563"/>
      <c r="F83" s="563"/>
      <c r="G83" s="563"/>
      <c r="H83" s="563"/>
      <c r="I83" s="563"/>
      <c r="J83" s="563"/>
      <c r="K83" s="563"/>
      <c r="L83" s="563"/>
      <c r="M83" s="563"/>
      <c r="N83" s="563"/>
      <c r="O83" s="574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1">
        <f>IFERROR(X81/H81,"0")+IFERROR(X82/H82,"0")</f>
        <v>7.6923076923076925</v>
      </c>
      <c r="Y83" s="551">
        <f>IFERROR(Y81/H81,"0")+IFERROR(Y82/H82,"0")</f>
        <v>8</v>
      </c>
      <c r="Z83" s="551">
        <f>IFERROR(IF(Z81="",0,Z81),"0")+IFERROR(IF(Z82="",0,Z82),"0")</f>
        <v>0.15184</v>
      </c>
      <c r="AA83" s="552"/>
      <c r="AB83" s="552"/>
      <c r="AC83" s="552"/>
    </row>
    <row r="84" spans="1:68" x14ac:dyDescent="0.2">
      <c r="A84" s="563"/>
      <c r="B84" s="563"/>
      <c r="C84" s="563"/>
      <c r="D84" s="563"/>
      <c r="E84" s="563"/>
      <c r="F84" s="563"/>
      <c r="G84" s="563"/>
      <c r="H84" s="563"/>
      <c r="I84" s="563"/>
      <c r="J84" s="563"/>
      <c r="K84" s="563"/>
      <c r="L84" s="563"/>
      <c r="M84" s="563"/>
      <c r="N84" s="563"/>
      <c r="O84" s="574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1">
        <f>IFERROR(SUM(X81:X82),"0")</f>
        <v>60</v>
      </c>
      <c r="Y84" s="551">
        <f>IFERROR(SUM(Y81:Y82),"0")</f>
        <v>62.4</v>
      </c>
      <c r="Z84" s="37"/>
      <c r="AA84" s="552"/>
      <c r="AB84" s="552"/>
      <c r="AC84" s="552"/>
    </row>
    <row r="85" spans="1:68" ht="16.5" customHeight="1" x14ac:dyDescent="0.25">
      <c r="A85" s="577" t="s">
        <v>174</v>
      </c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  <c r="Y85" s="563"/>
      <c r="Z85" s="563"/>
      <c r="AA85" s="544"/>
      <c r="AB85" s="544"/>
      <c r="AC85" s="544"/>
    </row>
    <row r="86" spans="1:68" ht="14.25" customHeight="1" x14ac:dyDescent="0.25">
      <c r="A86" s="562" t="s">
        <v>103</v>
      </c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3"/>
      <c r="P86" s="563"/>
      <c r="Q86" s="563"/>
      <c r="R86" s="563"/>
      <c r="S86" s="563"/>
      <c r="T86" s="563"/>
      <c r="U86" s="563"/>
      <c r="V86" s="563"/>
      <c r="W86" s="563"/>
      <c r="X86" s="563"/>
      <c r="Y86" s="563"/>
      <c r="Z86" s="563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57">
        <v>4680115881327</v>
      </c>
      <c r="E87" s="558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69</v>
      </c>
      <c r="X87" s="549">
        <v>200</v>
      </c>
      <c r="Y87" s="550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customHeight="1" x14ac:dyDescent="0.25">
      <c r="A88" s="54" t="s">
        <v>178</v>
      </c>
      <c r="B88" s="54" t="s">
        <v>179</v>
      </c>
      <c r="C88" s="31">
        <v>4301011476</v>
      </c>
      <c r="D88" s="557">
        <v>4680115881518</v>
      </c>
      <c r="E88" s="558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57">
        <v>4680115881303</v>
      </c>
      <c r="E89" s="558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114</v>
      </c>
      <c r="M89" s="33" t="s">
        <v>93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225</v>
      </c>
      <c r="Y89" s="550">
        <f>IFERROR(IF(X89="",0,CEILING((X89/$H89),1)*$H89),"")</f>
        <v>225</v>
      </c>
      <c r="Z89" s="36">
        <f>IFERROR(IF(Y89=0,"",ROUNDUP(Y89/H89,0)*0.00902),"")</f>
        <v>0.45100000000000001</v>
      </c>
      <c r="AA89" s="56"/>
      <c r="AB89" s="57"/>
      <c r="AC89" s="135" t="s">
        <v>177</v>
      </c>
      <c r="AG89" s="64"/>
      <c r="AJ89" s="68" t="s">
        <v>115</v>
      </c>
      <c r="AK89" s="68">
        <v>594</v>
      </c>
      <c r="BB89" s="136" t="s">
        <v>1</v>
      </c>
      <c r="BM89" s="64">
        <f>IFERROR(X89*I89/H89,"0")</f>
        <v>235.5</v>
      </c>
      <c r="BN89" s="64">
        <f>IFERROR(Y89*I89/H89,"0")</f>
        <v>235.5</v>
      </c>
      <c r="BO89" s="64">
        <f>IFERROR(1/J89*(X89/H89),"0")</f>
        <v>0.37878787878787878</v>
      </c>
      <c r="BP89" s="64">
        <f>IFERROR(1/J89*(Y89/H89),"0")</f>
        <v>0.37878787878787878</v>
      </c>
    </row>
    <row r="90" spans="1:68" x14ac:dyDescent="0.2">
      <c r="A90" s="57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74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1">
        <f>IFERROR(X87/H87,"0")+IFERROR(X88/H88,"0")+IFERROR(X89/H89,"0")</f>
        <v>68.518518518518519</v>
      </c>
      <c r="Y90" s="551">
        <f>IFERROR(Y87/H87,"0")+IFERROR(Y88/H88,"0")+IFERROR(Y89/H89,"0")</f>
        <v>69</v>
      </c>
      <c r="Z90" s="551">
        <f>IFERROR(IF(Z87="",0,Z87),"0")+IFERROR(IF(Z88="",0,Z88),"0")+IFERROR(IF(Z89="",0,Z89),"0")</f>
        <v>0.81162000000000001</v>
      </c>
      <c r="AA90" s="552"/>
      <c r="AB90" s="552"/>
      <c r="AC90" s="552"/>
    </row>
    <row r="91" spans="1:68" x14ac:dyDescent="0.2">
      <c r="A91" s="563"/>
      <c r="B91" s="563"/>
      <c r="C91" s="563"/>
      <c r="D91" s="563"/>
      <c r="E91" s="563"/>
      <c r="F91" s="563"/>
      <c r="G91" s="563"/>
      <c r="H91" s="563"/>
      <c r="I91" s="563"/>
      <c r="J91" s="563"/>
      <c r="K91" s="563"/>
      <c r="L91" s="563"/>
      <c r="M91" s="563"/>
      <c r="N91" s="563"/>
      <c r="O91" s="574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1">
        <f>IFERROR(SUM(X87:X89),"0")</f>
        <v>425</v>
      </c>
      <c r="Y91" s="551">
        <f>IFERROR(SUM(Y87:Y89),"0")</f>
        <v>430.20000000000005</v>
      </c>
      <c r="Z91" s="37"/>
      <c r="AA91" s="552"/>
      <c r="AB91" s="552"/>
      <c r="AC91" s="552"/>
    </row>
    <row r="92" spans="1:68" ht="14.25" customHeight="1" x14ac:dyDescent="0.25">
      <c r="A92" s="562" t="s">
        <v>73</v>
      </c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57">
        <v>4607091386967</v>
      </c>
      <c r="E93" s="558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9" t="s">
        <v>184</v>
      </c>
      <c r="Q93" s="554"/>
      <c r="R93" s="554"/>
      <c r="S93" s="554"/>
      <c r="T93" s="555"/>
      <c r="U93" s="34"/>
      <c r="V93" s="34"/>
      <c r="W93" s="35" t="s">
        <v>69</v>
      </c>
      <c r="X93" s="549">
        <v>110</v>
      </c>
      <c r="Y93" s="550">
        <f>IFERROR(IF(X93="",0,CEILING((X93/$H93),1)*$H93),"")</f>
        <v>113.39999999999999</v>
      </c>
      <c r="Z93" s="36">
        <f>IFERROR(IF(Y93=0,"",ROUNDUP(Y93/H93,0)*0.01898),"")</f>
        <v>0.26572000000000001</v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117.04814814814814</v>
      </c>
      <c r="BN93" s="64">
        <f>IFERROR(Y93*I93/H93,"0")</f>
        <v>120.66599999999998</v>
      </c>
      <c r="BO93" s="64">
        <f>IFERROR(1/J93*(X93/H93),"0")</f>
        <v>0.21219135802469136</v>
      </c>
      <c r="BP93" s="64">
        <f>IFERROR(1/J93*(Y93/H93),"0")</f>
        <v>0.21875</v>
      </c>
    </row>
    <row r="94" spans="1:68" ht="27" customHeight="1" x14ac:dyDescent="0.25">
      <c r="A94" s="54" t="s">
        <v>186</v>
      </c>
      <c r="B94" s="54" t="s">
        <v>187</v>
      </c>
      <c r="C94" s="31">
        <v>4301051788</v>
      </c>
      <c r="D94" s="557">
        <v>4680115884953</v>
      </c>
      <c r="E94" s="558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4301051718</v>
      </c>
      <c r="D95" s="557">
        <v>4607091385731</v>
      </c>
      <c r="E95" s="558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69</v>
      </c>
      <c r="X95" s="549">
        <v>450</v>
      </c>
      <c r="Y95" s="550">
        <f>IFERROR(IF(X95="",0,CEILING((X95/$H95),1)*$H95),"")</f>
        <v>450.90000000000003</v>
      </c>
      <c r="Z95" s="36">
        <f>IFERROR(IF(Y95=0,"",ROUNDUP(Y95/H95,0)*0.00651),"")</f>
        <v>1.08717</v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492</v>
      </c>
      <c r="BN95" s="64">
        <f>IFERROR(Y95*I95/H95,"0")</f>
        <v>492.98399999999998</v>
      </c>
      <c r="BO95" s="64">
        <f>IFERROR(1/J95*(X95/H95),"0")</f>
        <v>0.91575091575091572</v>
      </c>
      <c r="BP95" s="64">
        <f>IFERROR(1/J95*(Y95/H95),"0")</f>
        <v>0.91758241758241765</v>
      </c>
    </row>
    <row r="96" spans="1:68" ht="16.5" customHeight="1" x14ac:dyDescent="0.25">
      <c r="A96" s="54" t="s">
        <v>191</v>
      </c>
      <c r="B96" s="54" t="s">
        <v>192</v>
      </c>
      <c r="C96" s="31">
        <v>4301051438</v>
      </c>
      <c r="D96" s="557">
        <v>4680115880894</v>
      </c>
      <c r="E96" s="558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3"/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3"/>
      <c r="M97" s="563"/>
      <c r="N97" s="563"/>
      <c r="O97" s="574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1">
        <f>IFERROR(X93/H93,"0")+IFERROR(X94/H94,"0")+IFERROR(X95/H95,"0")+IFERROR(X96/H96,"0")</f>
        <v>180.24691358024691</v>
      </c>
      <c r="Y97" s="551">
        <f>IFERROR(Y93/H93,"0")+IFERROR(Y94/H94,"0")+IFERROR(Y95/H95,"0")+IFERROR(Y96/H96,"0")</f>
        <v>181</v>
      </c>
      <c r="Z97" s="551">
        <f>IFERROR(IF(Z93="",0,Z93),"0")+IFERROR(IF(Z94="",0,Z94),"0")+IFERROR(IF(Z95="",0,Z95),"0")+IFERROR(IF(Z96="",0,Z96),"0")</f>
        <v>1.3528899999999999</v>
      </c>
      <c r="AA97" s="552"/>
      <c r="AB97" s="552"/>
      <c r="AC97" s="552"/>
    </row>
    <row r="98" spans="1:68" x14ac:dyDescent="0.2">
      <c r="A98" s="563"/>
      <c r="B98" s="563"/>
      <c r="C98" s="563"/>
      <c r="D98" s="563"/>
      <c r="E98" s="563"/>
      <c r="F98" s="563"/>
      <c r="G98" s="563"/>
      <c r="H98" s="563"/>
      <c r="I98" s="563"/>
      <c r="J98" s="563"/>
      <c r="K98" s="563"/>
      <c r="L98" s="563"/>
      <c r="M98" s="563"/>
      <c r="N98" s="563"/>
      <c r="O98" s="574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1">
        <f>IFERROR(SUM(X93:X96),"0")</f>
        <v>560</v>
      </c>
      <c r="Y98" s="551">
        <f>IFERROR(SUM(Y93:Y96),"0")</f>
        <v>564.30000000000007</v>
      </c>
      <c r="Z98" s="37"/>
      <c r="AA98" s="552"/>
      <c r="AB98" s="552"/>
      <c r="AC98" s="552"/>
    </row>
    <row r="99" spans="1:68" ht="16.5" customHeight="1" x14ac:dyDescent="0.25">
      <c r="A99" s="577" t="s">
        <v>194</v>
      </c>
      <c r="B99" s="563"/>
      <c r="C99" s="563"/>
      <c r="D99" s="563"/>
      <c r="E99" s="563"/>
      <c r="F99" s="563"/>
      <c r="G99" s="563"/>
      <c r="H99" s="563"/>
      <c r="I99" s="563"/>
      <c r="J99" s="563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44"/>
      <c r="AB99" s="544"/>
      <c r="AC99" s="544"/>
    </row>
    <row r="100" spans="1:68" ht="14.25" customHeight="1" x14ac:dyDescent="0.25">
      <c r="A100" s="562" t="s">
        <v>103</v>
      </c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45"/>
      <c r="AB100" s="545"/>
      <c r="AC100" s="545"/>
    </row>
    <row r="101" spans="1:68" ht="27" customHeight="1" x14ac:dyDescent="0.25">
      <c r="A101" s="54" t="s">
        <v>195</v>
      </c>
      <c r="B101" s="54" t="s">
        <v>196</v>
      </c>
      <c r="C101" s="31">
        <v>4301011514</v>
      </c>
      <c r="D101" s="557">
        <v>4680115882133</v>
      </c>
      <c r="E101" s="558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69</v>
      </c>
      <c r="X101" s="549">
        <v>40</v>
      </c>
      <c r="Y101" s="550">
        <f>IFERROR(IF(X101="",0,CEILING((X101/$H101),1)*$H101),"")</f>
        <v>43.2</v>
      </c>
      <c r="Z101" s="36">
        <f>IFERROR(IF(Y101=0,"",ROUNDUP(Y101/H101,0)*0.01898),"")</f>
        <v>7.5920000000000001E-2</v>
      </c>
      <c r="AA101" s="56"/>
      <c r="AB101" s="57"/>
      <c r="AC101" s="145" t="s">
        <v>197</v>
      </c>
      <c r="AG101" s="64"/>
      <c r="AJ101" s="68"/>
      <c r="AK101" s="68">
        <v>0</v>
      </c>
      <c r="BB101" s="146" t="s">
        <v>1</v>
      </c>
      <c r="BM101" s="64">
        <f>IFERROR(X101*I101/H101,"0")</f>
        <v>41.611111111111107</v>
      </c>
      <c r="BN101" s="64">
        <f>IFERROR(Y101*I101/H101,"0")</f>
        <v>44.94</v>
      </c>
      <c r="BO101" s="64">
        <f>IFERROR(1/J101*(X101/H101),"0")</f>
        <v>5.7870370370370364E-2</v>
      </c>
      <c r="BP101" s="64">
        <f>IFERROR(1/J101*(Y101/H101),"0")</f>
        <v>6.25E-2</v>
      </c>
    </row>
    <row r="102" spans="1:68" ht="27" customHeight="1" x14ac:dyDescent="0.25">
      <c r="A102" s="54" t="s">
        <v>198</v>
      </c>
      <c r="B102" s="54" t="s">
        <v>199</v>
      </c>
      <c r="C102" s="31">
        <v>4301011417</v>
      </c>
      <c r="D102" s="557">
        <v>4680115880269</v>
      </c>
      <c r="E102" s="558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111</v>
      </c>
      <c r="L102" s="32"/>
      <c r="M102" s="33" t="s">
        <v>77</v>
      </c>
      <c r="N102" s="33"/>
      <c r="O102" s="32">
        <v>50</v>
      </c>
      <c r="P102" s="8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197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200</v>
      </c>
      <c r="B103" s="54" t="s">
        <v>201</v>
      </c>
      <c r="C103" s="31">
        <v>4301011415</v>
      </c>
      <c r="D103" s="557">
        <v>4680115880429</v>
      </c>
      <c r="E103" s="558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9">
        <v>247.5</v>
      </c>
      <c r="Y103" s="550">
        <f>IFERROR(IF(X103="",0,CEILING((X103/$H103),1)*$H103),"")</f>
        <v>247.5</v>
      </c>
      <c r="Z103" s="36">
        <f>IFERROR(IF(Y103=0,"",ROUNDUP(Y103/H103,0)*0.00902),"")</f>
        <v>0.49609999999999999</v>
      </c>
      <c r="AA103" s="56"/>
      <c r="AB103" s="57"/>
      <c r="AC103" s="149" t="s">
        <v>197</v>
      </c>
      <c r="AG103" s="64"/>
      <c r="AJ103" s="68"/>
      <c r="AK103" s="68">
        <v>0</v>
      </c>
      <c r="BB103" s="150" t="s">
        <v>1</v>
      </c>
      <c r="BM103" s="64">
        <f>IFERROR(X103*I103/H103,"0")</f>
        <v>259.04999999999995</v>
      </c>
      <c r="BN103" s="64">
        <f>IFERROR(Y103*I103/H103,"0")</f>
        <v>259.04999999999995</v>
      </c>
      <c r="BO103" s="64">
        <f>IFERROR(1/J103*(X103/H103),"0")</f>
        <v>0.41666666666666669</v>
      </c>
      <c r="BP103" s="64">
        <f>IFERROR(1/J103*(Y103/H103),"0")</f>
        <v>0.41666666666666669</v>
      </c>
    </row>
    <row r="104" spans="1:68" ht="27" customHeight="1" x14ac:dyDescent="0.25">
      <c r="A104" s="54" t="s">
        <v>202</v>
      </c>
      <c r="B104" s="54" t="s">
        <v>203</v>
      </c>
      <c r="C104" s="31">
        <v>4301011462</v>
      </c>
      <c r="D104" s="557">
        <v>4680115881457</v>
      </c>
      <c r="E104" s="558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197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3"/>
      <c r="B105" s="563"/>
      <c r="C105" s="563"/>
      <c r="D105" s="563"/>
      <c r="E105" s="563"/>
      <c r="F105" s="563"/>
      <c r="G105" s="563"/>
      <c r="H105" s="563"/>
      <c r="I105" s="563"/>
      <c r="J105" s="563"/>
      <c r="K105" s="563"/>
      <c r="L105" s="563"/>
      <c r="M105" s="563"/>
      <c r="N105" s="563"/>
      <c r="O105" s="574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1">
        <f>IFERROR(X101/H101,"0")+IFERROR(X102/H102,"0")+IFERROR(X103/H103,"0")+IFERROR(X104/H104,"0")</f>
        <v>58.703703703703702</v>
      </c>
      <c r="Y105" s="551">
        <f>IFERROR(Y101/H101,"0")+IFERROR(Y102/H102,"0")+IFERROR(Y103/H103,"0")+IFERROR(Y104/H104,"0")</f>
        <v>59</v>
      </c>
      <c r="Z105" s="551">
        <f>IFERROR(IF(Z101="",0,Z101),"0")+IFERROR(IF(Z102="",0,Z102),"0")+IFERROR(IF(Z103="",0,Z103),"0")+IFERROR(IF(Z104="",0,Z104),"0")</f>
        <v>0.57201999999999997</v>
      </c>
      <c r="AA105" s="552"/>
      <c r="AB105" s="552"/>
      <c r="AC105" s="552"/>
    </row>
    <row r="106" spans="1:68" x14ac:dyDescent="0.2">
      <c r="A106" s="563"/>
      <c r="B106" s="563"/>
      <c r="C106" s="563"/>
      <c r="D106" s="563"/>
      <c r="E106" s="563"/>
      <c r="F106" s="563"/>
      <c r="G106" s="563"/>
      <c r="H106" s="563"/>
      <c r="I106" s="563"/>
      <c r="J106" s="563"/>
      <c r="K106" s="563"/>
      <c r="L106" s="563"/>
      <c r="M106" s="563"/>
      <c r="N106" s="563"/>
      <c r="O106" s="574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1">
        <f>IFERROR(SUM(X101:X104),"0")</f>
        <v>287.5</v>
      </c>
      <c r="Y106" s="551">
        <f>IFERROR(SUM(Y101:Y104),"0")</f>
        <v>290.7</v>
      </c>
      <c r="Z106" s="37"/>
      <c r="AA106" s="552"/>
      <c r="AB106" s="552"/>
      <c r="AC106" s="552"/>
    </row>
    <row r="107" spans="1:68" ht="14.25" customHeight="1" x14ac:dyDescent="0.25">
      <c r="A107" s="562" t="s">
        <v>137</v>
      </c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45"/>
      <c r="AB107" s="545"/>
      <c r="AC107" s="545"/>
    </row>
    <row r="108" spans="1:68" ht="16.5" customHeight="1" x14ac:dyDescent="0.25">
      <c r="A108" s="54" t="s">
        <v>204</v>
      </c>
      <c r="B108" s="54" t="s">
        <v>205</v>
      </c>
      <c r="C108" s="31">
        <v>4301020345</v>
      </c>
      <c r="D108" s="557">
        <v>4680115881488</v>
      </c>
      <c r="E108" s="558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206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4301020346</v>
      </c>
      <c r="D109" s="557">
        <v>4680115882775</v>
      </c>
      <c r="E109" s="558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206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209</v>
      </c>
      <c r="B110" s="54" t="s">
        <v>210</v>
      </c>
      <c r="C110" s="31">
        <v>4301020344</v>
      </c>
      <c r="D110" s="557">
        <v>4680115880658</v>
      </c>
      <c r="E110" s="558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206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3"/>
      <c r="B111" s="563"/>
      <c r="C111" s="563"/>
      <c r="D111" s="563"/>
      <c r="E111" s="563"/>
      <c r="F111" s="563"/>
      <c r="G111" s="563"/>
      <c r="H111" s="563"/>
      <c r="I111" s="563"/>
      <c r="J111" s="563"/>
      <c r="K111" s="563"/>
      <c r="L111" s="563"/>
      <c r="M111" s="563"/>
      <c r="N111" s="563"/>
      <c r="O111" s="574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x14ac:dyDescent="0.2">
      <c r="A112" s="563"/>
      <c r="B112" s="563"/>
      <c r="C112" s="563"/>
      <c r="D112" s="563"/>
      <c r="E112" s="563"/>
      <c r="F112" s="563"/>
      <c r="G112" s="563"/>
      <c r="H112" s="563"/>
      <c r="I112" s="563"/>
      <c r="J112" s="563"/>
      <c r="K112" s="563"/>
      <c r="L112" s="563"/>
      <c r="M112" s="563"/>
      <c r="N112" s="563"/>
      <c r="O112" s="574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customHeight="1" x14ac:dyDescent="0.25">
      <c r="A113" s="562" t="s">
        <v>73</v>
      </c>
      <c r="B113" s="563"/>
      <c r="C113" s="563"/>
      <c r="D113" s="563"/>
      <c r="E113" s="563"/>
      <c r="F113" s="563"/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45"/>
      <c r="AB113" s="545"/>
      <c r="AC113" s="545"/>
    </row>
    <row r="114" spans="1:68" ht="16.5" customHeight="1" x14ac:dyDescent="0.25">
      <c r="A114" s="54" t="s">
        <v>211</v>
      </c>
      <c r="B114" s="54" t="s">
        <v>212</v>
      </c>
      <c r="C114" s="31">
        <v>4301051724</v>
      </c>
      <c r="D114" s="557">
        <v>4607091385168</v>
      </c>
      <c r="E114" s="558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9">
        <v>450</v>
      </c>
      <c r="Y114" s="550">
        <f>IFERROR(IF(X114="",0,CEILING((X114/$H114),1)*$H114),"")</f>
        <v>453.59999999999997</v>
      </c>
      <c r="Z114" s="36">
        <f>IFERROR(IF(Y114=0,"",ROUNDUP(Y114/H114,0)*0.01898),"")</f>
        <v>1.06288</v>
      </c>
      <c r="AA114" s="56"/>
      <c r="AB114" s="57"/>
      <c r="AC114" s="159" t="s">
        <v>213</v>
      </c>
      <c r="AG114" s="64"/>
      <c r="AJ114" s="68"/>
      <c r="AK114" s="68">
        <v>0</v>
      </c>
      <c r="BB114" s="160" t="s">
        <v>1</v>
      </c>
      <c r="BM114" s="64">
        <f>IFERROR(X114*I114/H114,"0")</f>
        <v>478.5</v>
      </c>
      <c r="BN114" s="64">
        <f>IFERROR(Y114*I114/H114,"0")</f>
        <v>482.32799999999997</v>
      </c>
      <c r="BO114" s="64">
        <f>IFERROR(1/J114*(X114/H114),"0")</f>
        <v>0.86805555555555558</v>
      </c>
      <c r="BP114" s="64">
        <f>IFERROR(1/J114*(Y114/H114),"0")</f>
        <v>0.875</v>
      </c>
    </row>
    <row r="115" spans="1:68" ht="27" customHeight="1" x14ac:dyDescent="0.25">
      <c r="A115" s="54" t="s">
        <v>214</v>
      </c>
      <c r="B115" s="54" t="s">
        <v>215</v>
      </c>
      <c r="C115" s="31">
        <v>4301051730</v>
      </c>
      <c r="D115" s="557">
        <v>4607091383256</v>
      </c>
      <c r="E115" s="558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213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216</v>
      </c>
      <c r="B116" s="54" t="s">
        <v>217</v>
      </c>
      <c r="C116" s="31">
        <v>4301051721</v>
      </c>
      <c r="D116" s="557">
        <v>4607091385748</v>
      </c>
      <c r="E116" s="558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9">
        <v>450</v>
      </c>
      <c r="Y116" s="550">
        <f>IFERROR(IF(X116="",0,CEILING((X116/$H116),1)*$H116),"")</f>
        <v>450.90000000000003</v>
      </c>
      <c r="Z116" s="36">
        <f>IFERROR(IF(Y116=0,"",ROUNDUP(Y116/H116,0)*0.00651),"")</f>
        <v>1.08717</v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492</v>
      </c>
      <c r="BN116" s="64">
        <f>IFERROR(Y116*I116/H116,"0")</f>
        <v>492.98399999999998</v>
      </c>
      <c r="BO116" s="64">
        <f>IFERROR(1/J116*(X116/H116),"0")</f>
        <v>0.91575091575091572</v>
      </c>
      <c r="BP116" s="64">
        <f>IFERROR(1/J116*(Y116/H116),"0")</f>
        <v>0.91758241758241765</v>
      </c>
    </row>
    <row r="117" spans="1:68" ht="16.5" customHeight="1" x14ac:dyDescent="0.25">
      <c r="A117" s="54" t="s">
        <v>218</v>
      </c>
      <c r="B117" s="54" t="s">
        <v>219</v>
      </c>
      <c r="C117" s="31">
        <v>4301051740</v>
      </c>
      <c r="D117" s="557">
        <v>4680115884533</v>
      </c>
      <c r="E117" s="558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21</v>
      </c>
      <c r="Y117" s="550">
        <f>IFERROR(IF(X117="",0,CEILING((X117/$H117),1)*$H117),"")</f>
        <v>21.6</v>
      </c>
      <c r="Z117" s="36">
        <f>IFERROR(IF(Y117=0,"",ROUNDUP(Y117/H117,0)*0.00651),"")</f>
        <v>7.8119999999999995E-2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23.099999999999998</v>
      </c>
      <c r="BN117" s="64">
        <f>IFERROR(Y117*I117/H117,"0")</f>
        <v>23.76</v>
      </c>
      <c r="BO117" s="64">
        <f>IFERROR(1/J117*(X117/H117),"0")</f>
        <v>6.4102564102564111E-2</v>
      </c>
      <c r="BP117" s="64">
        <f>IFERROR(1/J117*(Y117/H117),"0")</f>
        <v>6.5934065934065936E-2</v>
      </c>
    </row>
    <row r="118" spans="1:68" x14ac:dyDescent="0.2">
      <c r="A118" s="573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/>
      <c r="L118" s="563"/>
      <c r="M118" s="563"/>
      <c r="N118" s="563"/>
      <c r="O118" s="574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1">
        <f>IFERROR(X114/H114,"0")+IFERROR(X115/H115,"0")+IFERROR(X116/H116,"0")+IFERROR(X117/H117,"0")</f>
        <v>233.88888888888889</v>
      </c>
      <c r="Y118" s="551">
        <f>IFERROR(Y114/H114,"0")+IFERROR(Y115/H115,"0")+IFERROR(Y116/H116,"0")+IFERROR(Y117/H117,"0")</f>
        <v>235</v>
      </c>
      <c r="Z118" s="551">
        <f>IFERROR(IF(Z114="",0,Z114),"0")+IFERROR(IF(Z115="",0,Z115),"0")+IFERROR(IF(Z116="",0,Z116),"0")+IFERROR(IF(Z117="",0,Z117),"0")</f>
        <v>2.2281700000000004</v>
      </c>
      <c r="AA118" s="552"/>
      <c r="AB118" s="552"/>
      <c r="AC118" s="552"/>
    </row>
    <row r="119" spans="1:68" x14ac:dyDescent="0.2">
      <c r="A119" s="563"/>
      <c r="B119" s="563"/>
      <c r="C119" s="563"/>
      <c r="D119" s="563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74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1">
        <f>IFERROR(SUM(X114:X117),"0")</f>
        <v>921</v>
      </c>
      <c r="Y119" s="551">
        <f>IFERROR(SUM(Y114:Y117),"0")</f>
        <v>926.1</v>
      </c>
      <c r="Z119" s="37"/>
      <c r="AA119" s="552"/>
      <c r="AB119" s="552"/>
      <c r="AC119" s="552"/>
    </row>
    <row r="120" spans="1:68" ht="14.25" customHeight="1" x14ac:dyDescent="0.25">
      <c r="A120" s="562" t="s">
        <v>167</v>
      </c>
      <c r="B120" s="563"/>
      <c r="C120" s="563"/>
      <c r="D120" s="563"/>
      <c r="E120" s="563"/>
      <c r="F120" s="563"/>
      <c r="G120" s="563"/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3"/>
      <c r="X120" s="563"/>
      <c r="Y120" s="563"/>
      <c r="Z120" s="563"/>
      <c r="AA120" s="545"/>
      <c r="AB120" s="545"/>
      <c r="AC120" s="545"/>
    </row>
    <row r="121" spans="1:68" ht="27" customHeight="1" x14ac:dyDescent="0.25">
      <c r="A121" s="54" t="s">
        <v>221</v>
      </c>
      <c r="B121" s="54" t="s">
        <v>222</v>
      </c>
      <c r="C121" s="31">
        <v>4301060357</v>
      </c>
      <c r="D121" s="557">
        <v>4680115882652</v>
      </c>
      <c r="E121" s="558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69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223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224</v>
      </c>
      <c r="B122" s="54" t="s">
        <v>225</v>
      </c>
      <c r="C122" s="31">
        <v>4301060317</v>
      </c>
      <c r="D122" s="557">
        <v>4680115880238</v>
      </c>
      <c r="E122" s="558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69</v>
      </c>
      <c r="X122" s="549">
        <v>33</v>
      </c>
      <c r="Y122" s="550">
        <f>IFERROR(IF(X122="",0,CEILING((X122/$H122),1)*$H122),"")</f>
        <v>33.659999999999997</v>
      </c>
      <c r="Z122" s="36">
        <f>IFERROR(IF(Y122=0,"",ROUNDUP(Y122/H122,0)*0.00651),"")</f>
        <v>0.11067</v>
      </c>
      <c r="AA122" s="56"/>
      <c r="AB122" s="57"/>
      <c r="AC122" s="169" t="s">
        <v>226</v>
      </c>
      <c r="AG122" s="64"/>
      <c r="AJ122" s="68"/>
      <c r="AK122" s="68">
        <v>0</v>
      </c>
      <c r="BB122" s="170" t="s">
        <v>1</v>
      </c>
      <c r="BM122" s="64">
        <f>IFERROR(X122*I122/H122,"0")</f>
        <v>37.299999999999997</v>
      </c>
      <c r="BN122" s="64">
        <f>IFERROR(Y122*I122/H122,"0")</f>
        <v>38.045999999999992</v>
      </c>
      <c r="BO122" s="64">
        <f>IFERROR(1/J122*(X122/H122),"0")</f>
        <v>9.1575091575091583E-2</v>
      </c>
      <c r="BP122" s="64">
        <f>IFERROR(1/J122*(Y122/H122),"0")</f>
        <v>9.3406593406593408E-2</v>
      </c>
    </row>
    <row r="123" spans="1:68" x14ac:dyDescent="0.2">
      <c r="A123" s="573"/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74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1">
        <f>IFERROR(X121/H121,"0")+IFERROR(X122/H122,"0")</f>
        <v>16.666666666666668</v>
      </c>
      <c r="Y123" s="551">
        <f>IFERROR(Y121/H121,"0")+IFERROR(Y122/H122,"0")</f>
        <v>17</v>
      </c>
      <c r="Z123" s="551">
        <f>IFERROR(IF(Z121="",0,Z121),"0")+IFERROR(IF(Z122="",0,Z122),"0")</f>
        <v>0.11067</v>
      </c>
      <c r="AA123" s="552"/>
      <c r="AB123" s="552"/>
      <c r="AC123" s="552"/>
    </row>
    <row r="124" spans="1:68" x14ac:dyDescent="0.2">
      <c r="A124" s="563"/>
      <c r="B124" s="563"/>
      <c r="C124" s="563"/>
      <c r="D124" s="563"/>
      <c r="E124" s="563"/>
      <c r="F124" s="563"/>
      <c r="G124" s="563"/>
      <c r="H124" s="563"/>
      <c r="I124" s="563"/>
      <c r="J124" s="563"/>
      <c r="K124" s="563"/>
      <c r="L124" s="563"/>
      <c r="M124" s="563"/>
      <c r="N124" s="563"/>
      <c r="O124" s="574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1">
        <f>IFERROR(SUM(X121:X122),"0")</f>
        <v>33</v>
      </c>
      <c r="Y124" s="551">
        <f>IFERROR(SUM(Y121:Y122),"0")</f>
        <v>33.659999999999997</v>
      </c>
      <c r="Z124" s="37"/>
      <c r="AA124" s="552"/>
      <c r="AB124" s="552"/>
      <c r="AC124" s="552"/>
    </row>
    <row r="125" spans="1:68" ht="16.5" customHeight="1" x14ac:dyDescent="0.25">
      <c r="A125" s="577" t="s">
        <v>227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3"/>
      <c r="X125" s="563"/>
      <c r="Y125" s="563"/>
      <c r="Z125" s="563"/>
      <c r="AA125" s="544"/>
      <c r="AB125" s="544"/>
      <c r="AC125" s="544"/>
    </row>
    <row r="126" spans="1:68" ht="14.25" customHeight="1" x14ac:dyDescent="0.25">
      <c r="A126" s="562" t="s">
        <v>103</v>
      </c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3"/>
      <c r="P126" s="563"/>
      <c r="Q126" s="563"/>
      <c r="R126" s="563"/>
      <c r="S126" s="563"/>
      <c r="T126" s="563"/>
      <c r="U126" s="563"/>
      <c r="V126" s="563"/>
      <c r="W126" s="563"/>
      <c r="X126" s="563"/>
      <c r="Y126" s="563"/>
      <c r="Z126" s="563"/>
      <c r="AA126" s="545"/>
      <c r="AB126" s="545"/>
      <c r="AC126" s="545"/>
    </row>
    <row r="127" spans="1:68" ht="27" customHeight="1" x14ac:dyDescent="0.25">
      <c r="A127" s="54" t="s">
        <v>228</v>
      </c>
      <c r="B127" s="54" t="s">
        <v>229</v>
      </c>
      <c r="C127" s="31">
        <v>4301011562</v>
      </c>
      <c r="D127" s="557">
        <v>4680115882577</v>
      </c>
      <c r="E127" s="558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4"/>
      <c r="R127" s="554"/>
      <c r="S127" s="554"/>
      <c r="T127" s="555"/>
      <c r="U127" s="34"/>
      <c r="V127" s="34"/>
      <c r="W127" s="35" t="s">
        <v>69</v>
      </c>
      <c r="X127" s="549">
        <v>40</v>
      </c>
      <c r="Y127" s="550">
        <f>IFERROR(IF(X127="",0,CEILING((X127/$H127),1)*$H127),"")</f>
        <v>41.6</v>
      </c>
      <c r="Z127" s="36">
        <f>IFERROR(IF(Y127=0,"",ROUNDUP(Y127/H127,0)*0.00651),"")</f>
        <v>8.4629999999999997E-2</v>
      </c>
      <c r="AA127" s="56"/>
      <c r="AB127" s="57"/>
      <c r="AC127" s="171" t="s">
        <v>230</v>
      </c>
      <c r="AG127" s="64"/>
      <c r="AJ127" s="68"/>
      <c r="AK127" s="68">
        <v>0</v>
      </c>
      <c r="BB127" s="172" t="s">
        <v>1</v>
      </c>
      <c r="BM127" s="64">
        <f>IFERROR(X127*I127/H127,"0")</f>
        <v>42.249999999999993</v>
      </c>
      <c r="BN127" s="64">
        <f>IFERROR(Y127*I127/H127,"0")</f>
        <v>43.94</v>
      </c>
      <c r="BO127" s="64">
        <f>IFERROR(1/J127*(X127/H127),"0")</f>
        <v>6.8681318681318687E-2</v>
      </c>
      <c r="BP127" s="64">
        <f>IFERROR(1/J127*(Y127/H127),"0")</f>
        <v>7.1428571428571438E-2</v>
      </c>
    </row>
    <row r="128" spans="1:68" ht="27" customHeight="1" x14ac:dyDescent="0.25">
      <c r="A128" s="54" t="s">
        <v>228</v>
      </c>
      <c r="B128" s="54" t="s">
        <v>231</v>
      </c>
      <c r="C128" s="31">
        <v>4301011564</v>
      </c>
      <c r="D128" s="557">
        <v>4680115882577</v>
      </c>
      <c r="E128" s="558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4"/>
      <c r="R128" s="554"/>
      <c r="S128" s="554"/>
      <c r="T128" s="555"/>
      <c r="U128" s="34"/>
      <c r="V128" s="34"/>
      <c r="W128" s="35" t="s">
        <v>69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230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3"/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74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1">
        <f>IFERROR(X127/H127,"0")+IFERROR(X128/H128,"0")</f>
        <v>12.5</v>
      </c>
      <c r="Y129" s="551">
        <f>IFERROR(Y127/H127,"0")+IFERROR(Y128/H128,"0")</f>
        <v>13</v>
      </c>
      <c r="Z129" s="551">
        <f>IFERROR(IF(Z127="",0,Z127),"0")+IFERROR(IF(Z128="",0,Z128),"0")</f>
        <v>8.4629999999999997E-2</v>
      </c>
      <c r="AA129" s="552"/>
      <c r="AB129" s="552"/>
      <c r="AC129" s="552"/>
    </row>
    <row r="130" spans="1:68" x14ac:dyDescent="0.2">
      <c r="A130" s="563"/>
      <c r="B130" s="563"/>
      <c r="C130" s="563"/>
      <c r="D130" s="563"/>
      <c r="E130" s="563"/>
      <c r="F130" s="563"/>
      <c r="G130" s="563"/>
      <c r="H130" s="563"/>
      <c r="I130" s="563"/>
      <c r="J130" s="563"/>
      <c r="K130" s="563"/>
      <c r="L130" s="563"/>
      <c r="M130" s="563"/>
      <c r="N130" s="563"/>
      <c r="O130" s="574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1">
        <f>IFERROR(SUM(X127:X128),"0")</f>
        <v>40</v>
      </c>
      <c r="Y130" s="551">
        <f>IFERROR(SUM(Y127:Y128),"0")</f>
        <v>41.6</v>
      </c>
      <c r="Z130" s="37"/>
      <c r="AA130" s="552"/>
      <c r="AB130" s="552"/>
      <c r="AC130" s="552"/>
    </row>
    <row r="131" spans="1:68" ht="14.25" customHeight="1" x14ac:dyDescent="0.25">
      <c r="A131" s="562" t="s">
        <v>64</v>
      </c>
      <c r="B131" s="563"/>
      <c r="C131" s="563"/>
      <c r="D131" s="563"/>
      <c r="E131" s="563"/>
      <c r="F131" s="563"/>
      <c r="G131" s="563"/>
      <c r="H131" s="563"/>
      <c r="I131" s="563"/>
      <c r="J131" s="563"/>
      <c r="K131" s="563"/>
      <c r="L131" s="563"/>
      <c r="M131" s="563"/>
      <c r="N131" s="563"/>
      <c r="O131" s="563"/>
      <c r="P131" s="563"/>
      <c r="Q131" s="563"/>
      <c r="R131" s="563"/>
      <c r="S131" s="563"/>
      <c r="T131" s="563"/>
      <c r="U131" s="563"/>
      <c r="V131" s="563"/>
      <c r="W131" s="563"/>
      <c r="X131" s="563"/>
      <c r="Y131" s="563"/>
      <c r="Z131" s="563"/>
      <c r="AA131" s="545"/>
      <c r="AB131" s="545"/>
      <c r="AC131" s="545"/>
    </row>
    <row r="132" spans="1:68" ht="27" customHeight="1" x14ac:dyDescent="0.25">
      <c r="A132" s="54" t="s">
        <v>232</v>
      </c>
      <c r="B132" s="54" t="s">
        <v>233</v>
      </c>
      <c r="C132" s="31">
        <v>4301031235</v>
      </c>
      <c r="D132" s="557">
        <v>4680115883444</v>
      </c>
      <c r="E132" s="558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69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234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232</v>
      </c>
      <c r="B133" s="54" t="s">
        <v>235</v>
      </c>
      <c r="C133" s="31">
        <v>4301031234</v>
      </c>
      <c r="D133" s="557">
        <v>4680115883444</v>
      </c>
      <c r="E133" s="558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69</v>
      </c>
      <c r="X133" s="549">
        <v>35</v>
      </c>
      <c r="Y133" s="550">
        <f>IFERROR(IF(X133="",0,CEILING((X133/$H133),1)*$H133),"")</f>
        <v>36.4</v>
      </c>
      <c r="Z133" s="36">
        <f>IFERROR(IF(Y133=0,"",ROUNDUP(Y133/H133,0)*0.00651),"")</f>
        <v>8.4629999999999997E-2</v>
      </c>
      <c r="AA133" s="56"/>
      <c r="AB133" s="57"/>
      <c r="AC133" s="177" t="s">
        <v>234</v>
      </c>
      <c r="AG133" s="64"/>
      <c r="AJ133" s="68"/>
      <c r="AK133" s="68">
        <v>0</v>
      </c>
      <c r="BB133" s="178" t="s">
        <v>1</v>
      </c>
      <c r="BM133" s="64">
        <f>IFERROR(X133*I133/H133,"0")</f>
        <v>38.35</v>
      </c>
      <c r="BN133" s="64">
        <f>IFERROR(Y133*I133/H133,"0")</f>
        <v>39.884</v>
      </c>
      <c r="BO133" s="64">
        <f>IFERROR(1/J133*(X133/H133),"0")</f>
        <v>6.8681318681318687E-2</v>
      </c>
      <c r="BP133" s="64">
        <f>IFERROR(1/J133*(Y133/H133),"0")</f>
        <v>7.1428571428571438E-2</v>
      </c>
    </row>
    <row r="134" spans="1:68" x14ac:dyDescent="0.2">
      <c r="A134" s="57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74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1">
        <f>IFERROR(X132/H132,"0")+IFERROR(X133/H133,"0")</f>
        <v>12.5</v>
      </c>
      <c r="Y134" s="551">
        <f>IFERROR(Y132/H132,"0")+IFERROR(Y133/H133,"0")</f>
        <v>13</v>
      </c>
      <c r="Z134" s="551">
        <f>IFERROR(IF(Z132="",0,Z132),"0")+IFERROR(IF(Z133="",0,Z133),"0")</f>
        <v>8.4629999999999997E-2</v>
      </c>
      <c r="AA134" s="552"/>
      <c r="AB134" s="552"/>
      <c r="AC134" s="552"/>
    </row>
    <row r="135" spans="1:68" x14ac:dyDescent="0.2">
      <c r="A135" s="563"/>
      <c r="B135" s="563"/>
      <c r="C135" s="563"/>
      <c r="D135" s="563"/>
      <c r="E135" s="563"/>
      <c r="F135" s="563"/>
      <c r="G135" s="563"/>
      <c r="H135" s="563"/>
      <c r="I135" s="563"/>
      <c r="J135" s="563"/>
      <c r="K135" s="563"/>
      <c r="L135" s="563"/>
      <c r="M135" s="563"/>
      <c r="N135" s="563"/>
      <c r="O135" s="574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1">
        <f>IFERROR(SUM(X132:X133),"0")</f>
        <v>35</v>
      </c>
      <c r="Y135" s="551">
        <f>IFERROR(SUM(Y132:Y133),"0")</f>
        <v>36.4</v>
      </c>
      <c r="Z135" s="37"/>
      <c r="AA135" s="552"/>
      <c r="AB135" s="552"/>
      <c r="AC135" s="552"/>
    </row>
    <row r="136" spans="1:68" ht="14.25" customHeight="1" x14ac:dyDescent="0.25">
      <c r="A136" s="562" t="s">
        <v>73</v>
      </c>
      <c r="B136" s="563"/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3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45"/>
      <c r="AB136" s="545"/>
      <c r="AC136" s="545"/>
    </row>
    <row r="137" spans="1:68" ht="16.5" customHeight="1" x14ac:dyDescent="0.25">
      <c r="A137" s="54" t="s">
        <v>236</v>
      </c>
      <c r="B137" s="54" t="s">
        <v>237</v>
      </c>
      <c r="C137" s="31">
        <v>4301051477</v>
      </c>
      <c r="D137" s="557">
        <v>4680115882584</v>
      </c>
      <c r="E137" s="558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69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230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236</v>
      </c>
      <c r="B138" s="54" t="s">
        <v>238</v>
      </c>
      <c r="C138" s="31">
        <v>4301051476</v>
      </c>
      <c r="D138" s="557">
        <v>4680115882584</v>
      </c>
      <c r="E138" s="558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69</v>
      </c>
      <c r="X138" s="549">
        <v>49.5</v>
      </c>
      <c r="Y138" s="550">
        <f>IFERROR(IF(X138="",0,CEILING((X138/$H138),1)*$H138),"")</f>
        <v>50.160000000000004</v>
      </c>
      <c r="Z138" s="36">
        <f>IFERROR(IF(Y138=0,"",ROUNDUP(Y138/H138,0)*0.00651),"")</f>
        <v>0.12369000000000001</v>
      </c>
      <c r="AA138" s="56"/>
      <c r="AB138" s="57"/>
      <c r="AC138" s="181" t="s">
        <v>230</v>
      </c>
      <c r="AG138" s="64"/>
      <c r="AJ138" s="68"/>
      <c r="AK138" s="68">
        <v>0</v>
      </c>
      <c r="BB138" s="182" t="s">
        <v>1</v>
      </c>
      <c r="BM138" s="64">
        <f>IFERROR(X138*I138/H138,"0")</f>
        <v>54.524999999999999</v>
      </c>
      <c r="BN138" s="64">
        <f>IFERROR(Y138*I138/H138,"0")</f>
        <v>55.252000000000002</v>
      </c>
      <c r="BO138" s="64">
        <f>IFERROR(1/J138*(X138/H138),"0")</f>
        <v>0.10302197802197803</v>
      </c>
      <c r="BP138" s="64">
        <f>IFERROR(1/J138*(Y138/H138),"0")</f>
        <v>0.1043956043956044</v>
      </c>
    </row>
    <row r="139" spans="1:68" x14ac:dyDescent="0.2">
      <c r="A139" s="573"/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74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1">
        <f>IFERROR(X137/H137,"0")+IFERROR(X138/H138,"0")</f>
        <v>18.75</v>
      </c>
      <c r="Y139" s="551">
        <f>IFERROR(Y137/H137,"0")+IFERROR(Y138/H138,"0")</f>
        <v>19</v>
      </c>
      <c r="Z139" s="551">
        <f>IFERROR(IF(Z137="",0,Z137),"0")+IFERROR(IF(Z138="",0,Z138),"0")</f>
        <v>0.12369000000000001</v>
      </c>
      <c r="AA139" s="552"/>
      <c r="AB139" s="552"/>
      <c r="AC139" s="552"/>
    </row>
    <row r="140" spans="1:68" x14ac:dyDescent="0.2">
      <c r="A140" s="563"/>
      <c r="B140" s="563"/>
      <c r="C140" s="563"/>
      <c r="D140" s="563"/>
      <c r="E140" s="563"/>
      <c r="F140" s="563"/>
      <c r="G140" s="563"/>
      <c r="H140" s="563"/>
      <c r="I140" s="563"/>
      <c r="J140" s="563"/>
      <c r="K140" s="563"/>
      <c r="L140" s="563"/>
      <c r="M140" s="563"/>
      <c r="N140" s="563"/>
      <c r="O140" s="574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1">
        <f>IFERROR(SUM(X137:X138),"0")</f>
        <v>49.5</v>
      </c>
      <c r="Y140" s="551">
        <f>IFERROR(SUM(Y137:Y138),"0")</f>
        <v>50.160000000000004</v>
      </c>
      <c r="Z140" s="37"/>
      <c r="AA140" s="552"/>
      <c r="AB140" s="552"/>
      <c r="AC140" s="552"/>
    </row>
    <row r="141" spans="1:68" ht="16.5" customHeight="1" x14ac:dyDescent="0.25">
      <c r="A141" s="577" t="s">
        <v>101</v>
      </c>
      <c r="B141" s="563"/>
      <c r="C141" s="563"/>
      <c r="D141" s="563"/>
      <c r="E141" s="563"/>
      <c r="F141" s="563"/>
      <c r="G141" s="563"/>
      <c r="H141" s="563"/>
      <c r="I141" s="563"/>
      <c r="J141" s="563"/>
      <c r="K141" s="563"/>
      <c r="L141" s="563"/>
      <c r="M141" s="563"/>
      <c r="N141" s="563"/>
      <c r="O141" s="563"/>
      <c r="P141" s="563"/>
      <c r="Q141" s="563"/>
      <c r="R141" s="563"/>
      <c r="S141" s="563"/>
      <c r="T141" s="563"/>
      <c r="U141" s="563"/>
      <c r="V141" s="563"/>
      <c r="W141" s="563"/>
      <c r="X141" s="563"/>
      <c r="Y141" s="563"/>
      <c r="Z141" s="563"/>
      <c r="AA141" s="544"/>
      <c r="AB141" s="544"/>
      <c r="AC141" s="544"/>
    </row>
    <row r="142" spans="1:68" ht="14.25" customHeight="1" x14ac:dyDescent="0.25">
      <c r="A142" s="562" t="s">
        <v>103</v>
      </c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3"/>
      <c r="P142" s="563"/>
      <c r="Q142" s="563"/>
      <c r="R142" s="563"/>
      <c r="S142" s="563"/>
      <c r="T142" s="563"/>
      <c r="U142" s="563"/>
      <c r="V142" s="563"/>
      <c r="W142" s="563"/>
      <c r="X142" s="563"/>
      <c r="Y142" s="563"/>
      <c r="Z142" s="563"/>
      <c r="AA142" s="545"/>
      <c r="AB142" s="545"/>
      <c r="AC142" s="545"/>
    </row>
    <row r="143" spans="1:68" ht="27" customHeight="1" x14ac:dyDescent="0.25">
      <c r="A143" s="54" t="s">
        <v>239</v>
      </c>
      <c r="B143" s="54" t="s">
        <v>240</v>
      </c>
      <c r="C143" s="31">
        <v>4301011705</v>
      </c>
      <c r="D143" s="557">
        <v>4607091384604</v>
      </c>
      <c r="E143" s="558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69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241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3"/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74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x14ac:dyDescent="0.2">
      <c r="A145" s="563"/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74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customHeight="1" x14ac:dyDescent="0.25">
      <c r="A146" s="562" t="s">
        <v>64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3"/>
      <c r="N146" s="563"/>
      <c r="O146" s="563"/>
      <c r="P146" s="563"/>
      <c r="Q146" s="563"/>
      <c r="R146" s="563"/>
      <c r="S146" s="563"/>
      <c r="T146" s="563"/>
      <c r="U146" s="563"/>
      <c r="V146" s="563"/>
      <c r="W146" s="563"/>
      <c r="X146" s="563"/>
      <c r="Y146" s="563"/>
      <c r="Z146" s="563"/>
      <c r="AA146" s="545"/>
      <c r="AB146" s="545"/>
      <c r="AC146" s="545"/>
    </row>
    <row r="147" spans="1:68" ht="16.5" customHeight="1" x14ac:dyDescent="0.25">
      <c r="A147" s="54" t="s">
        <v>242</v>
      </c>
      <c r="B147" s="54" t="s">
        <v>243</v>
      </c>
      <c r="C147" s="31">
        <v>4301030895</v>
      </c>
      <c r="D147" s="557">
        <v>4607091387667</v>
      </c>
      <c r="E147" s="558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244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245</v>
      </c>
      <c r="B148" s="54" t="s">
        <v>246</v>
      </c>
      <c r="C148" s="31">
        <v>4301030961</v>
      </c>
      <c r="D148" s="557">
        <v>4607091387636</v>
      </c>
      <c r="E148" s="558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247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248</v>
      </c>
      <c r="B149" s="54" t="s">
        <v>249</v>
      </c>
      <c r="C149" s="31">
        <v>4301030963</v>
      </c>
      <c r="D149" s="557">
        <v>4607091382426</v>
      </c>
      <c r="E149" s="558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250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3"/>
      <c r="B150" s="563"/>
      <c r="C150" s="563"/>
      <c r="D150" s="563"/>
      <c r="E150" s="563"/>
      <c r="F150" s="563"/>
      <c r="G150" s="563"/>
      <c r="H150" s="563"/>
      <c r="I150" s="563"/>
      <c r="J150" s="563"/>
      <c r="K150" s="563"/>
      <c r="L150" s="563"/>
      <c r="M150" s="563"/>
      <c r="N150" s="563"/>
      <c r="O150" s="574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x14ac:dyDescent="0.2">
      <c r="A151" s="563"/>
      <c r="B151" s="563"/>
      <c r="C151" s="563"/>
      <c r="D151" s="563"/>
      <c r="E151" s="563"/>
      <c r="F151" s="563"/>
      <c r="G151" s="563"/>
      <c r="H151" s="563"/>
      <c r="I151" s="563"/>
      <c r="J151" s="563"/>
      <c r="K151" s="563"/>
      <c r="L151" s="563"/>
      <c r="M151" s="563"/>
      <c r="N151" s="563"/>
      <c r="O151" s="574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customHeight="1" x14ac:dyDescent="0.2">
      <c r="A152" s="607" t="s">
        <v>251</v>
      </c>
      <c r="B152" s="608"/>
      <c r="C152" s="608"/>
      <c r="D152" s="608"/>
      <c r="E152" s="608"/>
      <c r="F152" s="608"/>
      <c r="G152" s="608"/>
      <c r="H152" s="608"/>
      <c r="I152" s="608"/>
      <c r="J152" s="608"/>
      <c r="K152" s="608"/>
      <c r="L152" s="608"/>
      <c r="M152" s="608"/>
      <c r="N152" s="608"/>
      <c r="O152" s="608"/>
      <c r="P152" s="608"/>
      <c r="Q152" s="608"/>
      <c r="R152" s="608"/>
      <c r="S152" s="608"/>
      <c r="T152" s="608"/>
      <c r="U152" s="608"/>
      <c r="V152" s="608"/>
      <c r="W152" s="608"/>
      <c r="X152" s="608"/>
      <c r="Y152" s="608"/>
      <c r="Z152" s="608"/>
      <c r="AA152" s="48"/>
      <c r="AB152" s="48"/>
      <c r="AC152" s="48"/>
    </row>
    <row r="153" spans="1:68" ht="16.5" customHeight="1" x14ac:dyDescent="0.25">
      <c r="A153" s="577" t="s">
        <v>252</v>
      </c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3"/>
      <c r="P153" s="563"/>
      <c r="Q153" s="563"/>
      <c r="R153" s="563"/>
      <c r="S153" s="563"/>
      <c r="T153" s="563"/>
      <c r="U153" s="563"/>
      <c r="V153" s="563"/>
      <c r="W153" s="563"/>
      <c r="X153" s="563"/>
      <c r="Y153" s="563"/>
      <c r="Z153" s="563"/>
      <c r="AA153" s="544"/>
      <c r="AB153" s="544"/>
      <c r="AC153" s="544"/>
    </row>
    <row r="154" spans="1:68" ht="14.25" customHeight="1" x14ac:dyDescent="0.25">
      <c r="A154" s="562" t="s">
        <v>137</v>
      </c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45"/>
      <c r="AB154" s="545"/>
      <c r="AC154" s="545"/>
    </row>
    <row r="155" spans="1:68" ht="27" customHeight="1" x14ac:dyDescent="0.25">
      <c r="A155" s="54" t="s">
        <v>253</v>
      </c>
      <c r="B155" s="54" t="s">
        <v>254</v>
      </c>
      <c r="C155" s="31">
        <v>4301020323</v>
      </c>
      <c r="D155" s="557">
        <v>4680115886223</v>
      </c>
      <c r="E155" s="558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4"/>
      <c r="R155" s="554"/>
      <c r="S155" s="554"/>
      <c r="T155" s="555"/>
      <c r="U155" s="34"/>
      <c r="V155" s="34"/>
      <c r="W155" s="35" t="s">
        <v>69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255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3"/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74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x14ac:dyDescent="0.2">
      <c r="A157" s="563"/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74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customHeight="1" x14ac:dyDescent="0.25">
      <c r="A158" s="562" t="s">
        <v>64</v>
      </c>
      <c r="B158" s="563"/>
      <c r="C158" s="563"/>
      <c r="D158" s="563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563"/>
      <c r="Q158" s="563"/>
      <c r="R158" s="563"/>
      <c r="S158" s="563"/>
      <c r="T158" s="563"/>
      <c r="U158" s="563"/>
      <c r="V158" s="563"/>
      <c r="W158" s="563"/>
      <c r="X158" s="563"/>
      <c r="Y158" s="563"/>
      <c r="Z158" s="563"/>
      <c r="AA158" s="545"/>
      <c r="AB158" s="545"/>
      <c r="AC158" s="545"/>
    </row>
    <row r="159" spans="1:68" ht="27" customHeight="1" x14ac:dyDescent="0.25">
      <c r="A159" s="54" t="s">
        <v>256</v>
      </c>
      <c r="B159" s="54" t="s">
        <v>257</v>
      </c>
      <c r="C159" s="31">
        <v>4301031191</v>
      </c>
      <c r="D159" s="557">
        <v>4680115880993</v>
      </c>
      <c r="E159" s="558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4"/>
      <c r="R159" s="554"/>
      <c r="S159" s="554"/>
      <c r="T159" s="555"/>
      <c r="U159" s="34"/>
      <c r="V159" s="34"/>
      <c r="W159" s="35" t="s">
        <v>69</v>
      </c>
      <c r="X159" s="549">
        <v>0</v>
      </c>
      <c r="Y159" s="550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258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259</v>
      </c>
      <c r="B160" s="54" t="s">
        <v>260</v>
      </c>
      <c r="C160" s="31">
        <v>4301031204</v>
      </c>
      <c r="D160" s="557">
        <v>4680115881761</v>
      </c>
      <c r="E160" s="558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9">
        <v>30</v>
      </c>
      <c r="Y160" s="550">
        <f t="shared" si="11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261</v>
      </c>
      <c r="AG160" s="64"/>
      <c r="AJ160" s="68"/>
      <c r="AK160" s="68">
        <v>0</v>
      </c>
      <c r="BB160" s="196" t="s">
        <v>1</v>
      </c>
      <c r="BM160" s="64">
        <f t="shared" si="12"/>
        <v>31.928571428571427</v>
      </c>
      <c r="BN160" s="64">
        <f t="shared" si="13"/>
        <v>35.76</v>
      </c>
      <c r="BO160" s="64">
        <f t="shared" si="14"/>
        <v>5.4112554112554112E-2</v>
      </c>
      <c r="BP160" s="64">
        <f t="shared" si="15"/>
        <v>6.0606060606060608E-2</v>
      </c>
    </row>
    <row r="161" spans="1:68" ht="27" customHeight="1" x14ac:dyDescent="0.25">
      <c r="A161" s="54" t="s">
        <v>262</v>
      </c>
      <c r="B161" s="54" t="s">
        <v>263</v>
      </c>
      <c r="C161" s="31">
        <v>4301031201</v>
      </c>
      <c r="D161" s="557">
        <v>4680115881563</v>
      </c>
      <c r="E161" s="558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69</v>
      </c>
      <c r="X161" s="549">
        <v>150</v>
      </c>
      <c r="Y161" s="550">
        <f t="shared" si="11"/>
        <v>151.20000000000002</v>
      </c>
      <c r="Z161" s="36">
        <f>IFERROR(IF(Y161=0,"",ROUNDUP(Y161/H161,0)*0.00902),"")</f>
        <v>0.32472000000000001</v>
      </c>
      <c r="AA161" s="56"/>
      <c r="AB161" s="57"/>
      <c r="AC161" s="197" t="s">
        <v>264</v>
      </c>
      <c r="AG161" s="64"/>
      <c r="AJ161" s="68"/>
      <c r="AK161" s="68">
        <v>0</v>
      </c>
      <c r="BB161" s="198" t="s">
        <v>1</v>
      </c>
      <c r="BM161" s="64">
        <f t="shared" si="12"/>
        <v>157.5</v>
      </c>
      <c r="BN161" s="64">
        <f t="shared" si="13"/>
        <v>158.76000000000002</v>
      </c>
      <c r="BO161" s="64">
        <f t="shared" si="14"/>
        <v>0.27056277056277056</v>
      </c>
      <c r="BP161" s="64">
        <f t="shared" si="15"/>
        <v>0.27272727272727271</v>
      </c>
    </row>
    <row r="162" spans="1:68" ht="27" customHeight="1" x14ac:dyDescent="0.25">
      <c r="A162" s="54" t="s">
        <v>265</v>
      </c>
      <c r="B162" s="54" t="s">
        <v>266</v>
      </c>
      <c r="C162" s="31">
        <v>4301031199</v>
      </c>
      <c r="D162" s="557">
        <v>4680115880986</v>
      </c>
      <c r="E162" s="558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87.5</v>
      </c>
      <c r="Y162" s="550">
        <f t="shared" si="11"/>
        <v>88.2</v>
      </c>
      <c r="Z162" s="36">
        <f>IFERROR(IF(Y162=0,"",ROUNDUP(Y162/H162,0)*0.00502),"")</f>
        <v>0.21084</v>
      </c>
      <c r="AA162" s="56"/>
      <c r="AB162" s="57"/>
      <c r="AC162" s="199" t="s">
        <v>258</v>
      </c>
      <c r="AG162" s="64"/>
      <c r="AJ162" s="68"/>
      <c r="AK162" s="68">
        <v>0</v>
      </c>
      <c r="BB162" s="200" t="s">
        <v>1</v>
      </c>
      <c r="BM162" s="64">
        <f t="shared" si="12"/>
        <v>92.916666666666657</v>
      </c>
      <c r="BN162" s="64">
        <f t="shared" si="13"/>
        <v>93.66</v>
      </c>
      <c r="BO162" s="64">
        <f t="shared" si="14"/>
        <v>0.17806267806267806</v>
      </c>
      <c r="BP162" s="64">
        <f t="shared" si="15"/>
        <v>0.17948717948717952</v>
      </c>
    </row>
    <row r="163" spans="1:68" ht="27" customHeight="1" x14ac:dyDescent="0.25">
      <c r="A163" s="54" t="s">
        <v>267</v>
      </c>
      <c r="B163" s="54" t="s">
        <v>268</v>
      </c>
      <c r="C163" s="31">
        <v>4301031205</v>
      </c>
      <c r="D163" s="557">
        <v>4680115881785</v>
      </c>
      <c r="E163" s="558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87.5</v>
      </c>
      <c r="Y163" s="550">
        <f t="shared" si="11"/>
        <v>88.2</v>
      </c>
      <c r="Z163" s="36">
        <f>IFERROR(IF(Y163=0,"",ROUNDUP(Y163/H163,0)*0.00502),"")</f>
        <v>0.21084</v>
      </c>
      <c r="AA163" s="56"/>
      <c r="AB163" s="57"/>
      <c r="AC163" s="201" t="s">
        <v>261</v>
      </c>
      <c r="AG163" s="64"/>
      <c r="AJ163" s="68"/>
      <c r="AK163" s="68">
        <v>0</v>
      </c>
      <c r="BB163" s="202" t="s">
        <v>1</v>
      </c>
      <c r="BM163" s="64">
        <f t="shared" si="12"/>
        <v>92.916666666666657</v>
      </c>
      <c r="BN163" s="64">
        <f t="shared" si="13"/>
        <v>93.66</v>
      </c>
      <c r="BO163" s="64">
        <f t="shared" si="14"/>
        <v>0.17806267806267806</v>
      </c>
      <c r="BP163" s="64">
        <f t="shared" si="15"/>
        <v>0.17948717948717952</v>
      </c>
    </row>
    <row r="164" spans="1:68" ht="27" customHeight="1" x14ac:dyDescent="0.25">
      <c r="A164" s="54" t="s">
        <v>269</v>
      </c>
      <c r="B164" s="54" t="s">
        <v>270</v>
      </c>
      <c r="C164" s="31">
        <v>4301031399</v>
      </c>
      <c r="D164" s="557">
        <v>4680115886537</v>
      </c>
      <c r="E164" s="558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272</v>
      </c>
      <c r="B165" s="54" t="s">
        <v>273</v>
      </c>
      <c r="C165" s="31">
        <v>4301031202</v>
      </c>
      <c r="D165" s="557">
        <v>4680115881679</v>
      </c>
      <c r="E165" s="558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210</v>
      </c>
      <c r="Y165" s="550">
        <f t="shared" si="11"/>
        <v>210</v>
      </c>
      <c r="Z165" s="36">
        <f>IFERROR(IF(Y165=0,"",ROUNDUP(Y165/H165,0)*0.00502),"")</f>
        <v>0.502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2"/>
        <v>220.00000000000003</v>
      </c>
      <c r="BN165" s="64">
        <f t="shared" si="13"/>
        <v>220.00000000000003</v>
      </c>
      <c r="BO165" s="64">
        <f t="shared" si="14"/>
        <v>0.42735042735042739</v>
      </c>
      <c r="BP165" s="64">
        <f t="shared" si="15"/>
        <v>0.42735042735042739</v>
      </c>
    </row>
    <row r="166" spans="1:68" ht="27" customHeight="1" x14ac:dyDescent="0.25">
      <c r="A166" s="54" t="s">
        <v>274</v>
      </c>
      <c r="B166" s="54" t="s">
        <v>275</v>
      </c>
      <c r="C166" s="31">
        <v>4301031158</v>
      </c>
      <c r="D166" s="557">
        <v>4680115880191</v>
      </c>
      <c r="E166" s="558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4301031245</v>
      </c>
      <c r="D167" s="557">
        <v>4680115883963</v>
      </c>
      <c r="E167" s="558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3"/>
      <c r="B168" s="563"/>
      <c r="C168" s="563"/>
      <c r="D168" s="563"/>
      <c r="E168" s="563"/>
      <c r="F168" s="563"/>
      <c r="G168" s="563"/>
      <c r="H168" s="563"/>
      <c r="I168" s="563"/>
      <c r="J168" s="563"/>
      <c r="K168" s="563"/>
      <c r="L168" s="563"/>
      <c r="M168" s="563"/>
      <c r="N168" s="563"/>
      <c r="O168" s="574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1">
        <f>IFERROR(X159/H159,"0")+IFERROR(X160/H160,"0")+IFERROR(X161/H161,"0")+IFERROR(X162/H162,"0")+IFERROR(X163/H163,"0")+IFERROR(X164/H164,"0")+IFERROR(X165/H165,"0")+IFERROR(X166/H166,"0")+IFERROR(X167/H167,"0")</f>
        <v>226.19047619047618</v>
      </c>
      <c r="Y168" s="551">
        <f>IFERROR(Y159/H159,"0")+IFERROR(Y160/H160,"0")+IFERROR(Y161/H161,"0")+IFERROR(Y162/H162,"0")+IFERROR(Y163/H163,"0")+IFERROR(Y164/H164,"0")+IFERROR(Y165/H165,"0")+IFERROR(Y166/H166,"0")+IFERROR(Y167/H167,"0")</f>
        <v>228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1.32056</v>
      </c>
      <c r="AA168" s="552"/>
      <c r="AB168" s="552"/>
      <c r="AC168" s="552"/>
    </row>
    <row r="169" spans="1:68" x14ac:dyDescent="0.2">
      <c r="A169" s="563"/>
      <c r="B169" s="563"/>
      <c r="C169" s="563"/>
      <c r="D169" s="563"/>
      <c r="E169" s="563"/>
      <c r="F169" s="563"/>
      <c r="G169" s="563"/>
      <c r="H169" s="563"/>
      <c r="I169" s="563"/>
      <c r="J169" s="563"/>
      <c r="K169" s="563"/>
      <c r="L169" s="563"/>
      <c r="M169" s="563"/>
      <c r="N169" s="563"/>
      <c r="O169" s="574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1">
        <f>IFERROR(SUM(X159:X167),"0")</f>
        <v>565</v>
      </c>
      <c r="Y169" s="551">
        <f>IFERROR(SUM(Y159:Y167),"0")</f>
        <v>571.20000000000005</v>
      </c>
      <c r="Z169" s="37"/>
      <c r="AA169" s="552"/>
      <c r="AB169" s="552"/>
      <c r="AC169" s="552"/>
    </row>
    <row r="170" spans="1:68" ht="14.25" customHeight="1" x14ac:dyDescent="0.25">
      <c r="A170" s="562" t="s">
        <v>95</v>
      </c>
      <c r="B170" s="563"/>
      <c r="C170" s="563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  <c r="S170" s="563"/>
      <c r="T170" s="563"/>
      <c r="U170" s="563"/>
      <c r="V170" s="563"/>
      <c r="W170" s="563"/>
      <c r="X170" s="563"/>
      <c r="Y170" s="563"/>
      <c r="Z170" s="563"/>
      <c r="AA170" s="545"/>
      <c r="AB170" s="545"/>
      <c r="AC170" s="545"/>
    </row>
    <row r="171" spans="1:68" ht="27" customHeight="1" x14ac:dyDescent="0.25">
      <c r="A171" s="54" t="s">
        <v>279</v>
      </c>
      <c r="B171" s="54" t="s">
        <v>280</v>
      </c>
      <c r="C171" s="31">
        <v>4301032053</v>
      </c>
      <c r="D171" s="557">
        <v>4680115886780</v>
      </c>
      <c r="E171" s="558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60</v>
      </c>
      <c r="P171" s="6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283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4301032051</v>
      </c>
      <c r="D172" s="557">
        <v>4680115886742</v>
      </c>
      <c r="E172" s="558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287</v>
      </c>
      <c r="B173" s="54" t="s">
        <v>288</v>
      </c>
      <c r="C173" s="31">
        <v>4301032052</v>
      </c>
      <c r="D173" s="557">
        <v>4680115886766</v>
      </c>
      <c r="E173" s="558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281</v>
      </c>
      <c r="L173" s="32"/>
      <c r="M173" s="33" t="s">
        <v>282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69</v>
      </c>
      <c r="X173" s="549">
        <v>7.0000000000000009</v>
      </c>
      <c r="Y173" s="550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286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2.5720164609053499E-2</v>
      </c>
      <c r="BP173" s="64">
        <f>IFERROR(1/J173*(Y173/H173),"0")</f>
        <v>2.7777777777777776E-2</v>
      </c>
    </row>
    <row r="174" spans="1:68" x14ac:dyDescent="0.2">
      <c r="A174" s="573"/>
      <c r="B174" s="563"/>
      <c r="C174" s="563"/>
      <c r="D174" s="563"/>
      <c r="E174" s="563"/>
      <c r="F174" s="563"/>
      <c r="G174" s="563"/>
      <c r="H174" s="563"/>
      <c r="I174" s="563"/>
      <c r="J174" s="563"/>
      <c r="K174" s="563"/>
      <c r="L174" s="563"/>
      <c r="M174" s="563"/>
      <c r="N174" s="563"/>
      <c r="O174" s="574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1">
        <f>IFERROR(X171/H171,"0")+IFERROR(X172/H172,"0")+IFERROR(X173/H173,"0")</f>
        <v>5.5555555555555562</v>
      </c>
      <c r="Y174" s="551">
        <f>IFERROR(Y171/H171,"0")+IFERROR(Y172/H172,"0")+IFERROR(Y173/H173,"0")</f>
        <v>6</v>
      </c>
      <c r="Z174" s="551">
        <f>IFERROR(IF(Z171="",0,Z171),"0")+IFERROR(IF(Z172="",0,Z172),"0")+IFERROR(IF(Z173="",0,Z173),"0")</f>
        <v>3.5400000000000001E-2</v>
      </c>
      <c r="AA174" s="552"/>
      <c r="AB174" s="552"/>
      <c r="AC174" s="552"/>
    </row>
    <row r="175" spans="1:68" x14ac:dyDescent="0.2">
      <c r="A175" s="563"/>
      <c r="B175" s="563"/>
      <c r="C175" s="563"/>
      <c r="D175" s="563"/>
      <c r="E175" s="563"/>
      <c r="F175" s="563"/>
      <c r="G175" s="563"/>
      <c r="H175" s="563"/>
      <c r="I175" s="563"/>
      <c r="J175" s="563"/>
      <c r="K175" s="563"/>
      <c r="L175" s="563"/>
      <c r="M175" s="563"/>
      <c r="N175" s="563"/>
      <c r="O175" s="574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1">
        <f>IFERROR(SUM(X171:X173),"0")</f>
        <v>7.0000000000000009</v>
      </c>
      <c r="Y175" s="551">
        <f>IFERROR(SUM(Y171:Y173),"0")</f>
        <v>7.5600000000000005</v>
      </c>
      <c r="Z175" s="37"/>
      <c r="AA175" s="552"/>
      <c r="AB175" s="552"/>
      <c r="AC175" s="552"/>
    </row>
    <row r="176" spans="1:68" ht="14.25" customHeight="1" x14ac:dyDescent="0.25">
      <c r="A176" s="562" t="s">
        <v>289</v>
      </c>
      <c r="B176" s="563"/>
      <c r="C176" s="563"/>
      <c r="D176" s="563"/>
      <c r="E176" s="563"/>
      <c r="F176" s="563"/>
      <c r="G176" s="563"/>
      <c r="H176" s="563"/>
      <c r="I176" s="563"/>
      <c r="J176" s="563"/>
      <c r="K176" s="563"/>
      <c r="L176" s="563"/>
      <c r="M176" s="563"/>
      <c r="N176" s="563"/>
      <c r="O176" s="563"/>
      <c r="P176" s="563"/>
      <c r="Q176" s="563"/>
      <c r="R176" s="563"/>
      <c r="S176" s="563"/>
      <c r="T176" s="563"/>
      <c r="U176" s="563"/>
      <c r="V176" s="563"/>
      <c r="W176" s="563"/>
      <c r="X176" s="563"/>
      <c r="Y176" s="563"/>
      <c r="Z176" s="563"/>
      <c r="AA176" s="545"/>
      <c r="AB176" s="545"/>
      <c r="AC176" s="545"/>
    </row>
    <row r="177" spans="1:68" ht="27" customHeight="1" x14ac:dyDescent="0.25">
      <c r="A177" s="54" t="s">
        <v>290</v>
      </c>
      <c r="B177" s="54" t="s">
        <v>291</v>
      </c>
      <c r="C177" s="31">
        <v>4301170013</v>
      </c>
      <c r="D177" s="557">
        <v>4680115886797</v>
      </c>
      <c r="E177" s="558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281</v>
      </c>
      <c r="L177" s="32"/>
      <c r="M177" s="33" t="s">
        <v>282</v>
      </c>
      <c r="N177" s="33"/>
      <c r="O177" s="32">
        <v>90</v>
      </c>
      <c r="P177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4"/>
      <c r="R177" s="554"/>
      <c r="S177" s="554"/>
      <c r="T177" s="555"/>
      <c r="U177" s="34"/>
      <c r="V177" s="34"/>
      <c r="W177" s="35" t="s">
        <v>69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286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4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x14ac:dyDescent="0.2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74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customHeight="1" x14ac:dyDescent="0.25">
      <c r="A180" s="577" t="s">
        <v>292</v>
      </c>
      <c r="B180" s="563"/>
      <c r="C180" s="563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  <c r="S180" s="563"/>
      <c r="T180" s="563"/>
      <c r="U180" s="563"/>
      <c r="V180" s="563"/>
      <c r="W180" s="563"/>
      <c r="X180" s="563"/>
      <c r="Y180" s="563"/>
      <c r="Z180" s="563"/>
      <c r="AA180" s="544"/>
      <c r="AB180" s="544"/>
      <c r="AC180" s="544"/>
    </row>
    <row r="181" spans="1:68" ht="14.25" customHeight="1" x14ac:dyDescent="0.25">
      <c r="A181" s="562" t="s">
        <v>103</v>
      </c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3"/>
      <c r="P181" s="563"/>
      <c r="Q181" s="563"/>
      <c r="R181" s="563"/>
      <c r="S181" s="563"/>
      <c r="T181" s="563"/>
      <c r="U181" s="563"/>
      <c r="V181" s="563"/>
      <c r="W181" s="563"/>
      <c r="X181" s="563"/>
      <c r="Y181" s="563"/>
      <c r="Z181" s="563"/>
      <c r="AA181" s="545"/>
      <c r="AB181" s="545"/>
      <c r="AC181" s="545"/>
    </row>
    <row r="182" spans="1:68" ht="16.5" customHeight="1" x14ac:dyDescent="0.25">
      <c r="A182" s="54" t="s">
        <v>293</v>
      </c>
      <c r="B182" s="54" t="s">
        <v>294</v>
      </c>
      <c r="C182" s="31">
        <v>4301011450</v>
      </c>
      <c r="D182" s="557">
        <v>4680115881402</v>
      </c>
      <c r="E182" s="558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4"/>
      <c r="R182" s="554"/>
      <c r="S182" s="554"/>
      <c r="T182" s="555"/>
      <c r="U182" s="34"/>
      <c r="V182" s="34"/>
      <c r="W182" s="35" t="s">
        <v>69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296</v>
      </c>
      <c r="B183" s="54" t="s">
        <v>297</v>
      </c>
      <c r="C183" s="31">
        <v>4301011768</v>
      </c>
      <c r="D183" s="557">
        <v>4680115881396</v>
      </c>
      <c r="E183" s="558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4"/>
      <c r="R183" s="554"/>
      <c r="S183" s="554"/>
      <c r="T183" s="555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295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3"/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74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x14ac:dyDescent="0.2">
      <c r="A185" s="563"/>
      <c r="B185" s="563"/>
      <c r="C185" s="563"/>
      <c r="D185" s="563"/>
      <c r="E185" s="563"/>
      <c r="F185" s="563"/>
      <c r="G185" s="563"/>
      <c r="H185" s="563"/>
      <c r="I185" s="563"/>
      <c r="J185" s="563"/>
      <c r="K185" s="563"/>
      <c r="L185" s="563"/>
      <c r="M185" s="563"/>
      <c r="N185" s="563"/>
      <c r="O185" s="574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customHeight="1" x14ac:dyDescent="0.25">
      <c r="A186" s="562" t="s">
        <v>137</v>
      </c>
      <c r="B186" s="563"/>
      <c r="C186" s="563"/>
      <c r="D186" s="563"/>
      <c r="E186" s="563"/>
      <c r="F186" s="563"/>
      <c r="G186" s="563"/>
      <c r="H186" s="563"/>
      <c r="I186" s="563"/>
      <c r="J186" s="563"/>
      <c r="K186" s="563"/>
      <c r="L186" s="563"/>
      <c r="M186" s="563"/>
      <c r="N186" s="563"/>
      <c r="O186" s="563"/>
      <c r="P186" s="563"/>
      <c r="Q186" s="563"/>
      <c r="R186" s="563"/>
      <c r="S186" s="563"/>
      <c r="T186" s="563"/>
      <c r="U186" s="563"/>
      <c r="V186" s="563"/>
      <c r="W186" s="563"/>
      <c r="X186" s="563"/>
      <c r="Y186" s="563"/>
      <c r="Z186" s="563"/>
      <c r="AA186" s="545"/>
      <c r="AB186" s="545"/>
      <c r="AC186" s="545"/>
    </row>
    <row r="187" spans="1:68" ht="16.5" customHeight="1" x14ac:dyDescent="0.25">
      <c r="A187" s="54" t="s">
        <v>298</v>
      </c>
      <c r="B187" s="54" t="s">
        <v>299</v>
      </c>
      <c r="C187" s="31">
        <v>4301020262</v>
      </c>
      <c r="D187" s="557">
        <v>4680115882935</v>
      </c>
      <c r="E187" s="558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4"/>
      <c r="R187" s="554"/>
      <c r="S187" s="554"/>
      <c r="T187" s="555"/>
      <c r="U187" s="34"/>
      <c r="V187" s="34"/>
      <c r="W187" s="35" t="s">
        <v>69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301</v>
      </c>
      <c r="B188" s="54" t="s">
        <v>302</v>
      </c>
      <c r="C188" s="31">
        <v>4301020220</v>
      </c>
      <c r="D188" s="557">
        <v>4680115880764</v>
      </c>
      <c r="E188" s="558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4"/>
      <c r="R188" s="554"/>
      <c r="S188" s="554"/>
      <c r="T188" s="555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300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3"/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74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x14ac:dyDescent="0.2">
      <c r="A190" s="563"/>
      <c r="B190" s="563"/>
      <c r="C190" s="563"/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74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customHeight="1" x14ac:dyDescent="0.25">
      <c r="A191" s="562" t="s">
        <v>64</v>
      </c>
      <c r="B191" s="563"/>
      <c r="C191" s="563"/>
      <c r="D191" s="563"/>
      <c r="E191" s="563"/>
      <c r="F191" s="563"/>
      <c r="G191" s="563"/>
      <c r="H191" s="563"/>
      <c r="I191" s="563"/>
      <c r="J191" s="563"/>
      <c r="K191" s="563"/>
      <c r="L191" s="563"/>
      <c r="M191" s="563"/>
      <c r="N191" s="563"/>
      <c r="O191" s="563"/>
      <c r="P191" s="563"/>
      <c r="Q191" s="563"/>
      <c r="R191" s="563"/>
      <c r="S191" s="563"/>
      <c r="T191" s="563"/>
      <c r="U191" s="563"/>
      <c r="V191" s="563"/>
      <c r="W191" s="563"/>
      <c r="X191" s="563"/>
      <c r="Y191" s="563"/>
      <c r="Z191" s="563"/>
      <c r="AA191" s="545"/>
      <c r="AB191" s="545"/>
      <c r="AC191" s="545"/>
    </row>
    <row r="192" spans="1:68" ht="27" customHeight="1" x14ac:dyDescent="0.25">
      <c r="A192" s="54" t="s">
        <v>303</v>
      </c>
      <c r="B192" s="54" t="s">
        <v>304</v>
      </c>
      <c r="C192" s="31">
        <v>4301031224</v>
      </c>
      <c r="D192" s="557">
        <v>4680115882683</v>
      </c>
      <c r="E192" s="558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9">
        <v>200</v>
      </c>
      <c r="Y192" s="550">
        <f t="shared" ref="Y192:Y199" si="16">IFERROR(IF(X192="",0,CEILING((X192/$H192),1)*$H192),"")</f>
        <v>205.20000000000002</v>
      </c>
      <c r="Z192" s="36">
        <f>IFERROR(IF(Y192=0,"",ROUNDUP(Y192/H192,0)*0.00902),"")</f>
        <v>0.34276000000000001</v>
      </c>
      <c r="AA192" s="56"/>
      <c r="AB192" s="57"/>
      <c r="AC192" s="227" t="s">
        <v>305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207.77777777777777</v>
      </c>
      <c r="BN192" s="64">
        <f t="shared" ref="BN192:BN199" si="18">IFERROR(Y192*I192/H192,"0")</f>
        <v>213.18000000000004</v>
      </c>
      <c r="BO192" s="64">
        <f t="shared" ref="BO192:BO199" si="19">IFERROR(1/J192*(X192/H192),"0")</f>
        <v>0.28058361391694725</v>
      </c>
      <c r="BP192" s="64">
        <f t="shared" ref="BP192:BP199" si="20">IFERROR(1/J192*(Y192/H192),"0")</f>
        <v>0.2878787878787879</v>
      </c>
    </row>
    <row r="193" spans="1:68" ht="27" customHeight="1" x14ac:dyDescent="0.25">
      <c r="A193" s="54" t="s">
        <v>306</v>
      </c>
      <c r="B193" s="54" t="s">
        <v>307</v>
      </c>
      <c r="C193" s="31">
        <v>4301031230</v>
      </c>
      <c r="D193" s="557">
        <v>4680115882690</v>
      </c>
      <c r="E193" s="558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9">
        <v>50</v>
      </c>
      <c r="Y193" s="550">
        <f t="shared" si="16"/>
        <v>54</v>
      </c>
      <c r="Z193" s="36">
        <f>IFERROR(IF(Y193=0,"",ROUNDUP(Y193/H193,0)*0.00902),"")</f>
        <v>9.0200000000000002E-2</v>
      </c>
      <c r="AA193" s="56"/>
      <c r="AB193" s="57"/>
      <c r="AC193" s="229" t="s">
        <v>308</v>
      </c>
      <c r="AG193" s="64"/>
      <c r="AJ193" s="68"/>
      <c r="AK193" s="68">
        <v>0</v>
      </c>
      <c r="BB193" s="230" t="s">
        <v>1</v>
      </c>
      <c r="BM193" s="64">
        <f t="shared" si="17"/>
        <v>51.944444444444443</v>
      </c>
      <c r="BN193" s="64">
        <f t="shared" si="18"/>
        <v>56.099999999999994</v>
      </c>
      <c r="BO193" s="64">
        <f t="shared" si="19"/>
        <v>7.0145903479236812E-2</v>
      </c>
      <c r="BP193" s="64">
        <f t="shared" si="20"/>
        <v>7.575757575757576E-2</v>
      </c>
    </row>
    <row r="194" spans="1:68" ht="27" customHeight="1" x14ac:dyDescent="0.25">
      <c r="A194" s="54" t="s">
        <v>309</v>
      </c>
      <c r="B194" s="54" t="s">
        <v>310</v>
      </c>
      <c r="C194" s="31">
        <v>4301031220</v>
      </c>
      <c r="D194" s="557">
        <v>4680115882669</v>
      </c>
      <c r="E194" s="558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9">
        <v>400</v>
      </c>
      <c r="Y194" s="550">
        <f t="shared" si="16"/>
        <v>405</v>
      </c>
      <c r="Z194" s="36">
        <f>IFERROR(IF(Y194=0,"",ROUNDUP(Y194/H194,0)*0.00902),"")</f>
        <v>0.67649999999999999</v>
      </c>
      <c r="AA194" s="56"/>
      <c r="AB194" s="57"/>
      <c r="AC194" s="231" t="s">
        <v>311</v>
      </c>
      <c r="AG194" s="64"/>
      <c r="AJ194" s="68"/>
      <c r="AK194" s="68">
        <v>0</v>
      </c>
      <c r="BB194" s="232" t="s">
        <v>1</v>
      </c>
      <c r="BM194" s="64">
        <f t="shared" si="17"/>
        <v>415.55555555555554</v>
      </c>
      <c r="BN194" s="64">
        <f t="shared" si="18"/>
        <v>420.75</v>
      </c>
      <c r="BO194" s="64">
        <f t="shared" si="19"/>
        <v>0.5611672278338945</v>
      </c>
      <c r="BP194" s="64">
        <f t="shared" si="20"/>
        <v>0.56818181818181823</v>
      </c>
    </row>
    <row r="195" spans="1:68" ht="27" customHeight="1" x14ac:dyDescent="0.25">
      <c r="A195" s="54" t="s">
        <v>312</v>
      </c>
      <c r="B195" s="54" t="s">
        <v>313</v>
      </c>
      <c r="C195" s="31">
        <v>4301031221</v>
      </c>
      <c r="D195" s="557">
        <v>4680115882676</v>
      </c>
      <c r="E195" s="558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100</v>
      </c>
      <c r="Y195" s="550">
        <f t="shared" si="16"/>
        <v>102.60000000000001</v>
      </c>
      <c r="Z195" s="36">
        <f>IFERROR(IF(Y195=0,"",ROUNDUP(Y195/H195,0)*0.00902),"")</f>
        <v>0.17138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si="17"/>
        <v>103.88888888888889</v>
      </c>
      <c r="BN195" s="64">
        <f t="shared" si="18"/>
        <v>106.59000000000002</v>
      </c>
      <c r="BO195" s="64">
        <f t="shared" si="19"/>
        <v>0.14029180695847362</v>
      </c>
      <c r="BP195" s="64">
        <f t="shared" si="20"/>
        <v>0.14393939393939395</v>
      </c>
    </row>
    <row r="196" spans="1:68" ht="27" customHeight="1" x14ac:dyDescent="0.25">
      <c r="A196" s="54" t="s">
        <v>315</v>
      </c>
      <c r="B196" s="54" t="s">
        <v>316</v>
      </c>
      <c r="C196" s="31">
        <v>4301031223</v>
      </c>
      <c r="D196" s="557">
        <v>4680115884014</v>
      </c>
      <c r="E196" s="558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75</v>
      </c>
      <c r="Y196" s="550">
        <f t="shared" si="16"/>
        <v>75.600000000000009</v>
      </c>
      <c r="Z196" s="36">
        <f>IFERROR(IF(Y196=0,"",ROUNDUP(Y196/H196,0)*0.00502),"")</f>
        <v>0.21084</v>
      </c>
      <c r="AA196" s="56"/>
      <c r="AB196" s="57"/>
      <c r="AC196" s="235" t="s">
        <v>305</v>
      </c>
      <c r="AG196" s="64"/>
      <c r="AJ196" s="68"/>
      <c r="AK196" s="68">
        <v>0</v>
      </c>
      <c r="BB196" s="236" t="s">
        <v>1</v>
      </c>
      <c r="BM196" s="64">
        <f t="shared" si="17"/>
        <v>80.416666666666671</v>
      </c>
      <c r="BN196" s="64">
        <f t="shared" si="18"/>
        <v>81.06</v>
      </c>
      <c r="BO196" s="64">
        <f t="shared" si="19"/>
        <v>0.17806267806267806</v>
      </c>
      <c r="BP196" s="64">
        <f t="shared" si="20"/>
        <v>0.17948717948717954</v>
      </c>
    </row>
    <row r="197" spans="1:68" ht="27" customHeight="1" x14ac:dyDescent="0.25">
      <c r="A197" s="54" t="s">
        <v>317</v>
      </c>
      <c r="B197" s="54" t="s">
        <v>318</v>
      </c>
      <c r="C197" s="31">
        <v>4301031222</v>
      </c>
      <c r="D197" s="557">
        <v>4680115884007</v>
      </c>
      <c r="E197" s="558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45</v>
      </c>
      <c r="Y197" s="550">
        <f t="shared" si="16"/>
        <v>45</v>
      </c>
      <c r="Z197" s="36">
        <f>IFERROR(IF(Y197=0,"",ROUNDUP(Y197/H197,0)*0.00502),"")</f>
        <v>0.1255</v>
      </c>
      <c r="AA197" s="56"/>
      <c r="AB197" s="57"/>
      <c r="AC197" s="237" t="s">
        <v>308</v>
      </c>
      <c r="AG197" s="64"/>
      <c r="AJ197" s="68"/>
      <c r="AK197" s="68">
        <v>0</v>
      </c>
      <c r="BB197" s="238" t="s">
        <v>1</v>
      </c>
      <c r="BM197" s="64">
        <f t="shared" si="17"/>
        <v>47.5</v>
      </c>
      <c r="BN197" s="64">
        <f t="shared" si="18"/>
        <v>47.5</v>
      </c>
      <c r="BO197" s="64">
        <f t="shared" si="19"/>
        <v>0.10683760683760685</v>
      </c>
      <c r="BP197" s="64">
        <f t="shared" si="20"/>
        <v>0.10683760683760685</v>
      </c>
    </row>
    <row r="198" spans="1:68" ht="27" customHeight="1" x14ac:dyDescent="0.25">
      <c r="A198" s="54" t="s">
        <v>319</v>
      </c>
      <c r="B198" s="54" t="s">
        <v>320</v>
      </c>
      <c r="C198" s="31">
        <v>4301031229</v>
      </c>
      <c r="D198" s="557">
        <v>4680115884038</v>
      </c>
      <c r="E198" s="558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90</v>
      </c>
      <c r="Y198" s="550">
        <f t="shared" si="16"/>
        <v>90</v>
      </c>
      <c r="Z198" s="36">
        <f>IFERROR(IF(Y198=0,"",ROUNDUP(Y198/H198,0)*0.00502),"")</f>
        <v>0.251</v>
      </c>
      <c r="AA198" s="56"/>
      <c r="AB198" s="57"/>
      <c r="AC198" s="239" t="s">
        <v>311</v>
      </c>
      <c r="AG198" s="64"/>
      <c r="AJ198" s="68"/>
      <c r="AK198" s="68">
        <v>0</v>
      </c>
      <c r="BB198" s="240" t="s">
        <v>1</v>
      </c>
      <c r="BM198" s="64">
        <f t="shared" si="17"/>
        <v>95</v>
      </c>
      <c r="BN198" s="64">
        <f t="shared" si="18"/>
        <v>95</v>
      </c>
      <c r="BO198" s="64">
        <f t="shared" si="19"/>
        <v>0.21367521367521369</v>
      </c>
      <c r="BP198" s="64">
        <f t="shared" si="20"/>
        <v>0.21367521367521369</v>
      </c>
    </row>
    <row r="199" spans="1:68" ht="27" customHeight="1" x14ac:dyDescent="0.25">
      <c r="A199" s="54" t="s">
        <v>321</v>
      </c>
      <c r="B199" s="54" t="s">
        <v>322</v>
      </c>
      <c r="C199" s="31">
        <v>4301031225</v>
      </c>
      <c r="D199" s="557">
        <v>4680115884021</v>
      </c>
      <c r="E199" s="558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60</v>
      </c>
      <c r="Y199" s="550">
        <f t="shared" si="16"/>
        <v>61.2</v>
      </c>
      <c r="Z199" s="36">
        <f>IFERROR(IF(Y199=0,"",ROUNDUP(Y199/H199,0)*0.00502),"")</f>
        <v>0.17068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17"/>
        <v>63.333333333333329</v>
      </c>
      <c r="BN199" s="64">
        <f t="shared" si="18"/>
        <v>64.599999999999994</v>
      </c>
      <c r="BO199" s="64">
        <f t="shared" si="19"/>
        <v>0.14245014245014248</v>
      </c>
      <c r="BP199" s="64">
        <f t="shared" si="20"/>
        <v>0.14529914529914531</v>
      </c>
    </row>
    <row r="200" spans="1:68" x14ac:dyDescent="0.2">
      <c r="A200" s="573"/>
      <c r="B200" s="563"/>
      <c r="C200" s="563"/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74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1">
        <f>IFERROR(X192/H192,"0")+IFERROR(X193/H193,"0")+IFERROR(X194/H194,"0")+IFERROR(X195/H195,"0")+IFERROR(X196/H196,"0")+IFERROR(X197/H197,"0")+IFERROR(X198/H198,"0")+IFERROR(X199/H199,"0")</f>
        <v>288.88888888888891</v>
      </c>
      <c r="Y200" s="551">
        <f>IFERROR(Y192/H192,"0")+IFERROR(Y193/H193,"0")+IFERROR(Y194/H194,"0")+IFERROR(Y195/H195,"0")+IFERROR(Y196/H196,"0")+IFERROR(Y197/H197,"0")+IFERROR(Y198/H198,"0")+IFERROR(Y199/H199,"0")</f>
        <v>293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2.0388599999999997</v>
      </c>
      <c r="AA200" s="552"/>
      <c r="AB200" s="552"/>
      <c r="AC200" s="552"/>
    </row>
    <row r="201" spans="1:68" x14ac:dyDescent="0.2">
      <c r="A201" s="563"/>
      <c r="B201" s="563"/>
      <c r="C201" s="563"/>
      <c r="D201" s="563"/>
      <c r="E201" s="563"/>
      <c r="F201" s="563"/>
      <c r="G201" s="563"/>
      <c r="H201" s="563"/>
      <c r="I201" s="563"/>
      <c r="J201" s="563"/>
      <c r="K201" s="563"/>
      <c r="L201" s="563"/>
      <c r="M201" s="563"/>
      <c r="N201" s="563"/>
      <c r="O201" s="574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1">
        <f>IFERROR(SUM(X192:X199),"0")</f>
        <v>1020</v>
      </c>
      <c r="Y201" s="551">
        <f>IFERROR(SUM(Y192:Y199),"0")</f>
        <v>1038.6000000000001</v>
      </c>
      <c r="Z201" s="37"/>
      <c r="AA201" s="552"/>
      <c r="AB201" s="552"/>
      <c r="AC201" s="552"/>
    </row>
    <row r="202" spans="1:68" ht="14.25" customHeight="1" x14ac:dyDescent="0.25">
      <c r="A202" s="562" t="s">
        <v>73</v>
      </c>
      <c r="B202" s="563"/>
      <c r="C202" s="563"/>
      <c r="D202" s="563"/>
      <c r="E202" s="563"/>
      <c r="F202" s="563"/>
      <c r="G202" s="563"/>
      <c r="H202" s="563"/>
      <c r="I202" s="563"/>
      <c r="J202" s="563"/>
      <c r="K202" s="563"/>
      <c r="L202" s="563"/>
      <c r="M202" s="563"/>
      <c r="N202" s="563"/>
      <c r="O202" s="563"/>
      <c r="P202" s="563"/>
      <c r="Q202" s="563"/>
      <c r="R202" s="563"/>
      <c r="S202" s="563"/>
      <c r="T202" s="563"/>
      <c r="U202" s="563"/>
      <c r="V202" s="563"/>
      <c r="W202" s="563"/>
      <c r="X202" s="563"/>
      <c r="Y202" s="563"/>
      <c r="Z202" s="563"/>
      <c r="AA202" s="545"/>
      <c r="AB202" s="545"/>
      <c r="AC202" s="545"/>
    </row>
    <row r="203" spans="1:68" ht="27" customHeight="1" x14ac:dyDescent="0.25">
      <c r="A203" s="54" t="s">
        <v>323</v>
      </c>
      <c r="B203" s="54" t="s">
        <v>324</v>
      </c>
      <c r="C203" s="31">
        <v>4301051408</v>
      </c>
      <c r="D203" s="557">
        <v>4680115881594</v>
      </c>
      <c r="E203" s="558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4"/>
      <c r="R203" s="554"/>
      <c r="S203" s="554"/>
      <c r="T203" s="555"/>
      <c r="U203" s="34"/>
      <c r="V203" s="34"/>
      <c r="W203" s="35" t="s">
        <v>69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325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326</v>
      </c>
      <c r="B204" s="54" t="s">
        <v>327</v>
      </c>
      <c r="C204" s="31">
        <v>4301051411</v>
      </c>
      <c r="D204" s="557">
        <v>4680115881617</v>
      </c>
      <c r="E204" s="558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4"/>
      <c r="R204" s="554"/>
      <c r="S204" s="554"/>
      <c r="T204" s="555"/>
      <c r="U204" s="34"/>
      <c r="V204" s="34"/>
      <c r="W204" s="35" t="s">
        <v>69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328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329</v>
      </c>
      <c r="B205" s="54" t="s">
        <v>330</v>
      </c>
      <c r="C205" s="31">
        <v>4301051656</v>
      </c>
      <c r="D205" s="557">
        <v>4680115880573</v>
      </c>
      <c r="E205" s="558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9">
        <v>500</v>
      </c>
      <c r="Y205" s="550">
        <f t="shared" si="21"/>
        <v>504.59999999999997</v>
      </c>
      <c r="Z205" s="36">
        <f>IFERROR(IF(Y205=0,"",ROUNDUP(Y205/H205,0)*0.01898),"")</f>
        <v>1.10084</v>
      </c>
      <c r="AA205" s="56"/>
      <c r="AB205" s="57"/>
      <c r="AC205" s="247" t="s">
        <v>331</v>
      </c>
      <c r="AG205" s="64"/>
      <c r="AJ205" s="68"/>
      <c r="AK205" s="68">
        <v>0</v>
      </c>
      <c r="BB205" s="248" t="s">
        <v>1</v>
      </c>
      <c r="BM205" s="64">
        <f t="shared" si="22"/>
        <v>529.82758620689663</v>
      </c>
      <c r="BN205" s="64">
        <f t="shared" si="23"/>
        <v>534.702</v>
      </c>
      <c r="BO205" s="64">
        <f t="shared" si="24"/>
        <v>0.89798850574712652</v>
      </c>
      <c r="BP205" s="64">
        <f t="shared" si="25"/>
        <v>0.90625</v>
      </c>
    </row>
    <row r="206" spans="1:68" ht="27" customHeight="1" x14ac:dyDescent="0.25">
      <c r="A206" s="54" t="s">
        <v>332</v>
      </c>
      <c r="B206" s="54" t="s">
        <v>333</v>
      </c>
      <c r="C206" s="31">
        <v>4301051407</v>
      </c>
      <c r="D206" s="557">
        <v>4680115882195</v>
      </c>
      <c r="E206" s="558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280</v>
      </c>
      <c r="Y206" s="550">
        <f t="shared" si="21"/>
        <v>280.8</v>
      </c>
      <c r="Z206" s="36">
        <f t="shared" ref="Z206:Z211" si="26">IFERROR(IF(Y206=0,"",ROUNDUP(Y206/H206,0)*0.00651),"")</f>
        <v>0.76167000000000007</v>
      </c>
      <c r="AA206" s="56"/>
      <c r="AB206" s="57"/>
      <c r="AC206" s="249" t="s">
        <v>325</v>
      </c>
      <c r="AG206" s="64"/>
      <c r="AJ206" s="68"/>
      <c r="AK206" s="68">
        <v>0</v>
      </c>
      <c r="BB206" s="250" t="s">
        <v>1</v>
      </c>
      <c r="BM206" s="64">
        <f t="shared" si="22"/>
        <v>311.5</v>
      </c>
      <c r="BN206" s="64">
        <f t="shared" si="23"/>
        <v>312.39</v>
      </c>
      <c r="BO206" s="64">
        <f t="shared" si="24"/>
        <v>0.64102564102564108</v>
      </c>
      <c r="BP206" s="64">
        <f t="shared" si="25"/>
        <v>0.64285714285714302</v>
      </c>
    </row>
    <row r="207" spans="1:68" ht="27" customHeight="1" x14ac:dyDescent="0.25">
      <c r="A207" s="54" t="s">
        <v>334</v>
      </c>
      <c r="B207" s="54" t="s">
        <v>335</v>
      </c>
      <c r="C207" s="31">
        <v>4301051752</v>
      </c>
      <c r="D207" s="557">
        <v>4680115882607</v>
      </c>
      <c r="E207" s="558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4301051666</v>
      </c>
      <c r="D208" s="557">
        <v>4680115880092</v>
      </c>
      <c r="E208" s="558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260</v>
      </c>
      <c r="Y208" s="550">
        <f t="shared" si="21"/>
        <v>261.59999999999997</v>
      </c>
      <c r="Z208" s="36">
        <f t="shared" si="26"/>
        <v>0.70959000000000005</v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22"/>
        <v>287.3</v>
      </c>
      <c r="BN208" s="64">
        <f t="shared" si="23"/>
        <v>289.06799999999998</v>
      </c>
      <c r="BO208" s="64">
        <f t="shared" si="24"/>
        <v>0.59523809523809534</v>
      </c>
      <c r="BP208" s="64">
        <f t="shared" si="25"/>
        <v>0.59890109890109888</v>
      </c>
    </row>
    <row r="209" spans="1:68" ht="27" customHeight="1" x14ac:dyDescent="0.25">
      <c r="A209" s="54" t="s">
        <v>339</v>
      </c>
      <c r="B209" s="54" t="s">
        <v>340</v>
      </c>
      <c r="C209" s="31">
        <v>4301051668</v>
      </c>
      <c r="D209" s="557">
        <v>4680115880221</v>
      </c>
      <c r="E209" s="558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4301051945</v>
      </c>
      <c r="D210" s="557">
        <v>4680115880504</v>
      </c>
      <c r="E210" s="558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160</v>
      </c>
      <c r="Y210" s="550">
        <f t="shared" si="21"/>
        <v>160.79999999999998</v>
      </c>
      <c r="Z210" s="36">
        <f t="shared" si="26"/>
        <v>0.43617</v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2"/>
        <v>176.80000000000004</v>
      </c>
      <c r="BN210" s="64">
        <f t="shared" si="23"/>
        <v>177.684</v>
      </c>
      <c r="BO210" s="64">
        <f t="shared" si="24"/>
        <v>0.36630036630036633</v>
      </c>
      <c r="BP210" s="64">
        <f t="shared" si="25"/>
        <v>0.36813186813186816</v>
      </c>
    </row>
    <row r="211" spans="1:68" ht="27" customHeight="1" x14ac:dyDescent="0.25">
      <c r="A211" s="54" t="s">
        <v>344</v>
      </c>
      <c r="B211" s="54" t="s">
        <v>345</v>
      </c>
      <c r="C211" s="31">
        <v>4301051410</v>
      </c>
      <c r="D211" s="557">
        <v>4680115882164</v>
      </c>
      <c r="E211" s="558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240</v>
      </c>
      <c r="Y211" s="550">
        <f t="shared" si="21"/>
        <v>240</v>
      </c>
      <c r="Z211" s="36">
        <f t="shared" si="26"/>
        <v>0.65100000000000002</v>
      </c>
      <c r="AA211" s="56"/>
      <c r="AB211" s="57"/>
      <c r="AC211" s="259" t="s">
        <v>328</v>
      </c>
      <c r="AG211" s="64"/>
      <c r="AJ211" s="68"/>
      <c r="AK211" s="68">
        <v>0</v>
      </c>
      <c r="BB211" s="260" t="s">
        <v>1</v>
      </c>
      <c r="BM211" s="64">
        <f t="shared" si="22"/>
        <v>265.8</v>
      </c>
      <c r="BN211" s="64">
        <f t="shared" si="23"/>
        <v>265.8</v>
      </c>
      <c r="BO211" s="64">
        <f t="shared" si="24"/>
        <v>0.5494505494505495</v>
      </c>
      <c r="BP211" s="64">
        <f t="shared" si="25"/>
        <v>0.5494505494505495</v>
      </c>
    </row>
    <row r="212" spans="1:68" x14ac:dyDescent="0.2">
      <c r="A212" s="573"/>
      <c r="B212" s="563"/>
      <c r="C212" s="563"/>
      <c r="D212" s="563"/>
      <c r="E212" s="563"/>
      <c r="F212" s="563"/>
      <c r="G212" s="563"/>
      <c r="H212" s="563"/>
      <c r="I212" s="563"/>
      <c r="J212" s="563"/>
      <c r="K212" s="563"/>
      <c r="L212" s="563"/>
      <c r="M212" s="563"/>
      <c r="N212" s="563"/>
      <c r="O212" s="574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1">
        <f>IFERROR(X203/H203,"0")+IFERROR(X204/H204,"0")+IFERROR(X205/H205,"0")+IFERROR(X206/H206,"0")+IFERROR(X207/H207,"0")+IFERROR(X208/H208,"0")+IFERROR(X209/H209,"0")+IFERROR(X210/H210,"0")+IFERROR(X211/H211,"0")</f>
        <v>449.13793103448279</v>
      </c>
      <c r="Y212" s="551">
        <f>IFERROR(Y203/H203,"0")+IFERROR(Y204/H204,"0")+IFERROR(Y205/H205,"0")+IFERROR(Y206/H206,"0")+IFERROR(Y207/H207,"0")+IFERROR(Y208/H208,"0")+IFERROR(Y209/H209,"0")+IFERROR(Y210/H210,"0")+IFERROR(Y211/H211,"0")</f>
        <v>451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3.6592700000000002</v>
      </c>
      <c r="AA212" s="552"/>
      <c r="AB212" s="552"/>
      <c r="AC212" s="552"/>
    </row>
    <row r="213" spans="1:68" x14ac:dyDescent="0.2">
      <c r="A213" s="563"/>
      <c r="B213" s="563"/>
      <c r="C213" s="563"/>
      <c r="D213" s="563"/>
      <c r="E213" s="563"/>
      <c r="F213" s="563"/>
      <c r="G213" s="563"/>
      <c r="H213" s="563"/>
      <c r="I213" s="563"/>
      <c r="J213" s="563"/>
      <c r="K213" s="563"/>
      <c r="L213" s="563"/>
      <c r="M213" s="563"/>
      <c r="N213" s="563"/>
      <c r="O213" s="574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1">
        <f>IFERROR(SUM(X203:X211),"0")</f>
        <v>1440</v>
      </c>
      <c r="Y213" s="551">
        <f>IFERROR(SUM(Y203:Y211),"0")</f>
        <v>1447.8</v>
      </c>
      <c r="Z213" s="37"/>
      <c r="AA213" s="552"/>
      <c r="AB213" s="552"/>
      <c r="AC213" s="552"/>
    </row>
    <row r="214" spans="1:68" ht="14.25" customHeight="1" x14ac:dyDescent="0.25">
      <c r="A214" s="562" t="s">
        <v>167</v>
      </c>
      <c r="B214" s="563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3"/>
      <c r="O214" s="563"/>
      <c r="P214" s="563"/>
      <c r="Q214" s="563"/>
      <c r="R214" s="563"/>
      <c r="S214" s="563"/>
      <c r="T214" s="563"/>
      <c r="U214" s="563"/>
      <c r="V214" s="563"/>
      <c r="W214" s="563"/>
      <c r="X214" s="563"/>
      <c r="Y214" s="563"/>
      <c r="Z214" s="563"/>
      <c r="AA214" s="545"/>
      <c r="AB214" s="545"/>
      <c r="AC214" s="545"/>
    </row>
    <row r="215" spans="1:68" ht="27" customHeight="1" x14ac:dyDescent="0.25">
      <c r="A215" s="54" t="s">
        <v>346</v>
      </c>
      <c r="B215" s="54" t="s">
        <v>347</v>
      </c>
      <c r="C215" s="31">
        <v>4301060463</v>
      </c>
      <c r="D215" s="557">
        <v>4680115880818</v>
      </c>
      <c r="E215" s="558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9">
        <v>40</v>
      </c>
      <c r="Y215" s="550">
        <f>IFERROR(IF(X215="",0,CEILING((X215/$H215),1)*$H215),"")</f>
        <v>40.799999999999997</v>
      </c>
      <c r="Z215" s="36">
        <f>IFERROR(IF(Y215=0,"",ROUNDUP(Y215/H215,0)*0.00651),"")</f>
        <v>0.11067</v>
      </c>
      <c r="AA215" s="56"/>
      <c r="AB215" s="57"/>
      <c r="AC215" s="261" t="s">
        <v>348</v>
      </c>
      <c r="AG215" s="64"/>
      <c r="AJ215" s="68"/>
      <c r="AK215" s="68">
        <v>0</v>
      </c>
      <c r="BB215" s="262" t="s">
        <v>1</v>
      </c>
      <c r="BM215" s="64">
        <f>IFERROR(X215*I215/H215,"0")</f>
        <v>44.20000000000001</v>
      </c>
      <c r="BN215" s="64">
        <f>IFERROR(Y215*I215/H215,"0")</f>
        <v>45.084000000000003</v>
      </c>
      <c r="BO215" s="64">
        <f>IFERROR(1/J215*(X215/H215),"0")</f>
        <v>9.1575091575091583E-2</v>
      </c>
      <c r="BP215" s="64">
        <f>IFERROR(1/J215*(Y215/H215),"0")</f>
        <v>9.3406593406593408E-2</v>
      </c>
    </row>
    <row r="216" spans="1:68" ht="27" customHeight="1" x14ac:dyDescent="0.25">
      <c r="A216" s="54" t="s">
        <v>349</v>
      </c>
      <c r="B216" s="54" t="s">
        <v>350</v>
      </c>
      <c r="C216" s="31">
        <v>4301060389</v>
      </c>
      <c r="D216" s="557">
        <v>4680115880801</v>
      </c>
      <c r="E216" s="558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69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351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3"/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74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1">
        <f>IFERROR(X215/H215,"0")+IFERROR(X216/H216,"0")</f>
        <v>16.666666666666668</v>
      </c>
      <c r="Y217" s="551">
        <f>IFERROR(Y215/H215,"0")+IFERROR(Y216/H216,"0")</f>
        <v>17</v>
      </c>
      <c r="Z217" s="551">
        <f>IFERROR(IF(Z215="",0,Z215),"0")+IFERROR(IF(Z216="",0,Z216),"0")</f>
        <v>0.11067</v>
      </c>
      <c r="AA217" s="552"/>
      <c r="AB217" s="552"/>
      <c r="AC217" s="552"/>
    </row>
    <row r="218" spans="1:68" x14ac:dyDescent="0.2">
      <c r="A218" s="563"/>
      <c r="B218" s="563"/>
      <c r="C218" s="563"/>
      <c r="D218" s="563"/>
      <c r="E218" s="563"/>
      <c r="F218" s="563"/>
      <c r="G218" s="563"/>
      <c r="H218" s="563"/>
      <c r="I218" s="563"/>
      <c r="J218" s="563"/>
      <c r="K218" s="563"/>
      <c r="L218" s="563"/>
      <c r="M218" s="563"/>
      <c r="N218" s="563"/>
      <c r="O218" s="574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1">
        <f>IFERROR(SUM(X215:X216),"0")</f>
        <v>40</v>
      </c>
      <c r="Y218" s="551">
        <f>IFERROR(SUM(Y215:Y216),"0")</f>
        <v>40.799999999999997</v>
      </c>
      <c r="Z218" s="37"/>
      <c r="AA218" s="552"/>
      <c r="AB218" s="552"/>
      <c r="AC218" s="552"/>
    </row>
    <row r="219" spans="1:68" ht="16.5" customHeight="1" x14ac:dyDescent="0.25">
      <c r="A219" s="577" t="s">
        <v>352</v>
      </c>
      <c r="B219" s="563"/>
      <c r="C219" s="563"/>
      <c r="D219" s="563"/>
      <c r="E219" s="563"/>
      <c r="F219" s="563"/>
      <c r="G219" s="563"/>
      <c r="H219" s="563"/>
      <c r="I219" s="563"/>
      <c r="J219" s="563"/>
      <c r="K219" s="563"/>
      <c r="L219" s="563"/>
      <c r="M219" s="563"/>
      <c r="N219" s="563"/>
      <c r="O219" s="563"/>
      <c r="P219" s="563"/>
      <c r="Q219" s="563"/>
      <c r="R219" s="563"/>
      <c r="S219" s="563"/>
      <c r="T219" s="563"/>
      <c r="U219" s="563"/>
      <c r="V219" s="563"/>
      <c r="W219" s="563"/>
      <c r="X219" s="563"/>
      <c r="Y219" s="563"/>
      <c r="Z219" s="563"/>
      <c r="AA219" s="544"/>
      <c r="AB219" s="544"/>
      <c r="AC219" s="544"/>
    </row>
    <row r="220" spans="1:68" ht="14.25" customHeight="1" x14ac:dyDescent="0.25">
      <c r="A220" s="562" t="s">
        <v>103</v>
      </c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3"/>
      <c r="P220" s="563"/>
      <c r="Q220" s="563"/>
      <c r="R220" s="563"/>
      <c r="S220" s="563"/>
      <c r="T220" s="563"/>
      <c r="U220" s="563"/>
      <c r="V220" s="563"/>
      <c r="W220" s="563"/>
      <c r="X220" s="563"/>
      <c r="Y220" s="563"/>
      <c r="Z220" s="563"/>
      <c r="AA220" s="545"/>
      <c r="AB220" s="545"/>
      <c r="AC220" s="545"/>
    </row>
    <row r="221" spans="1:68" ht="27" customHeight="1" x14ac:dyDescent="0.25">
      <c r="A221" s="54" t="s">
        <v>353</v>
      </c>
      <c r="B221" s="54" t="s">
        <v>354</v>
      </c>
      <c r="C221" s="31">
        <v>4301011826</v>
      </c>
      <c r="D221" s="557">
        <v>4680115884137</v>
      </c>
      <c r="E221" s="558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9">
        <v>20</v>
      </c>
      <c r="Y221" s="550">
        <f t="shared" ref="Y221:Y229" si="27">IFERROR(IF(X221="",0,CEILING((X221/$H221),1)*$H221),"")</f>
        <v>23.2</v>
      </c>
      <c r="Z221" s="36">
        <f>IFERROR(IF(Y221=0,"",ROUNDUP(Y221/H221,0)*0.01898),"")</f>
        <v>3.7960000000000001E-2</v>
      </c>
      <c r="AA221" s="56"/>
      <c r="AB221" s="57"/>
      <c r="AC221" s="265" t="s">
        <v>355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20.75</v>
      </c>
      <c r="BN221" s="64">
        <f t="shared" ref="BN221:BN229" si="29">IFERROR(Y221*I221/H221,"0")</f>
        <v>24.07</v>
      </c>
      <c r="BO221" s="64">
        <f t="shared" ref="BO221:BO229" si="30">IFERROR(1/J221*(X221/H221),"0")</f>
        <v>2.6939655172413795E-2</v>
      </c>
      <c r="BP221" s="64">
        <f t="shared" ref="BP221:BP229" si="31">IFERROR(1/J221*(Y221/H221),"0")</f>
        <v>3.125E-2</v>
      </c>
    </row>
    <row r="222" spans="1:68" ht="27" customHeight="1" x14ac:dyDescent="0.25">
      <c r="A222" s="54" t="s">
        <v>356</v>
      </c>
      <c r="B222" s="54" t="s">
        <v>357</v>
      </c>
      <c r="C222" s="31">
        <v>4301011724</v>
      </c>
      <c r="D222" s="557">
        <v>4680115884236</v>
      </c>
      <c r="E222" s="558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359</v>
      </c>
      <c r="B223" s="54" t="s">
        <v>360</v>
      </c>
      <c r="C223" s="31">
        <v>4301011721</v>
      </c>
      <c r="D223" s="557">
        <v>4680115884175</v>
      </c>
      <c r="E223" s="558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9">
        <v>50</v>
      </c>
      <c r="Y223" s="550">
        <f t="shared" si="27"/>
        <v>58</v>
      </c>
      <c r="Z223" s="36">
        <f>IFERROR(IF(Y223=0,"",ROUNDUP(Y223/H223,0)*0.01898),"")</f>
        <v>9.4899999999999998E-2</v>
      </c>
      <c r="AA223" s="56"/>
      <c r="AB223" s="57"/>
      <c r="AC223" s="269" t="s">
        <v>361</v>
      </c>
      <c r="AG223" s="64"/>
      <c r="AJ223" s="68"/>
      <c r="AK223" s="68">
        <v>0</v>
      </c>
      <c r="BB223" s="270" t="s">
        <v>1</v>
      </c>
      <c r="BM223" s="64">
        <f t="shared" si="28"/>
        <v>51.875</v>
      </c>
      <c r="BN223" s="64">
        <f t="shared" si="29"/>
        <v>60.174999999999997</v>
      </c>
      <c r="BO223" s="64">
        <f t="shared" si="30"/>
        <v>6.7349137931034489E-2</v>
      </c>
      <c r="BP223" s="64">
        <f t="shared" si="31"/>
        <v>7.8125E-2</v>
      </c>
    </row>
    <row r="224" spans="1:68" ht="27" customHeight="1" x14ac:dyDescent="0.25">
      <c r="A224" s="54" t="s">
        <v>362</v>
      </c>
      <c r="B224" s="54" t="s">
        <v>363</v>
      </c>
      <c r="C224" s="31">
        <v>4301011824</v>
      </c>
      <c r="D224" s="557">
        <v>4680115884144</v>
      </c>
      <c r="E224" s="558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40</v>
      </c>
      <c r="Y224" s="550">
        <f t="shared" si="27"/>
        <v>40</v>
      </c>
      <c r="Z224" s="36">
        <f t="shared" ref="Z224:Z229" si="32">IFERROR(IF(Y224=0,"",ROUNDUP(Y224/H224,0)*0.00902),"")</f>
        <v>9.0200000000000002E-2</v>
      </c>
      <c r="AA224" s="56"/>
      <c r="AB224" s="57"/>
      <c r="AC224" s="271" t="s">
        <v>355</v>
      </c>
      <c r="AG224" s="64"/>
      <c r="AJ224" s="68"/>
      <c r="AK224" s="68">
        <v>0</v>
      </c>
      <c r="BB224" s="272" t="s">
        <v>1</v>
      </c>
      <c r="BM224" s="64">
        <f t="shared" si="28"/>
        <v>42.1</v>
      </c>
      <c r="BN224" s="64">
        <f t="shared" si="29"/>
        <v>42.1</v>
      </c>
      <c r="BO224" s="64">
        <f t="shared" si="30"/>
        <v>7.575757575757576E-2</v>
      </c>
      <c r="BP224" s="64">
        <f t="shared" si="31"/>
        <v>7.575757575757576E-2</v>
      </c>
    </row>
    <row r="225" spans="1:68" ht="27" customHeight="1" x14ac:dyDescent="0.25">
      <c r="A225" s="54" t="s">
        <v>362</v>
      </c>
      <c r="B225" s="54" t="s">
        <v>364</v>
      </c>
      <c r="C225" s="31">
        <v>4301012196</v>
      </c>
      <c r="D225" s="557">
        <v>4680115884144</v>
      </c>
      <c r="E225" s="558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1" t="s">
        <v>365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355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4301012149</v>
      </c>
      <c r="D226" s="557">
        <v>4680115886551</v>
      </c>
      <c r="E226" s="558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4301011726</v>
      </c>
      <c r="D227" s="557">
        <v>4680115884182</v>
      </c>
      <c r="E227" s="558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4301011722</v>
      </c>
      <c r="D228" s="557">
        <v>4680115884205</v>
      </c>
      <c r="E228" s="558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160</v>
      </c>
      <c r="Y228" s="550">
        <f t="shared" si="27"/>
        <v>160</v>
      </c>
      <c r="Z228" s="36">
        <f t="shared" si="32"/>
        <v>0.36080000000000001</v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28"/>
        <v>168.4</v>
      </c>
      <c r="BN228" s="64">
        <f t="shared" si="29"/>
        <v>168.4</v>
      </c>
      <c r="BO228" s="64">
        <f t="shared" si="30"/>
        <v>0.30303030303030304</v>
      </c>
      <c r="BP228" s="64">
        <f t="shared" si="31"/>
        <v>0.30303030303030304</v>
      </c>
    </row>
    <row r="229" spans="1:68" ht="27" customHeight="1" x14ac:dyDescent="0.25">
      <c r="A229" s="54" t="s">
        <v>371</v>
      </c>
      <c r="B229" s="54" t="s">
        <v>374</v>
      </c>
      <c r="C229" s="31">
        <v>4301012195</v>
      </c>
      <c r="D229" s="557">
        <v>4680115884205</v>
      </c>
      <c r="E229" s="558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0" t="s">
        <v>375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3"/>
      <c r="B230" s="563"/>
      <c r="C230" s="563"/>
      <c r="D230" s="563"/>
      <c r="E230" s="563"/>
      <c r="F230" s="563"/>
      <c r="G230" s="563"/>
      <c r="H230" s="563"/>
      <c r="I230" s="563"/>
      <c r="J230" s="563"/>
      <c r="K230" s="563"/>
      <c r="L230" s="563"/>
      <c r="M230" s="563"/>
      <c r="N230" s="563"/>
      <c r="O230" s="574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1">
        <f>IFERROR(X221/H221,"0")+IFERROR(X222/H222,"0")+IFERROR(X223/H223,"0")+IFERROR(X224/H224,"0")+IFERROR(X225/H225,"0")+IFERROR(X226/H226,"0")+IFERROR(X227/H227,"0")+IFERROR(X228/H228,"0")+IFERROR(X229/H229,"0")</f>
        <v>56.03448275862069</v>
      </c>
      <c r="Y230" s="551">
        <f>IFERROR(Y221/H221,"0")+IFERROR(Y222/H222,"0")+IFERROR(Y223/H223,"0")+IFERROR(Y224/H224,"0")+IFERROR(Y225/H225,"0")+IFERROR(Y226/H226,"0")+IFERROR(Y227/H227,"0")+IFERROR(Y228/H228,"0")+IFERROR(Y229/H229,"0")</f>
        <v>57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0.58386000000000005</v>
      </c>
      <c r="AA230" s="552"/>
      <c r="AB230" s="552"/>
      <c r="AC230" s="552"/>
    </row>
    <row r="231" spans="1:68" x14ac:dyDescent="0.2">
      <c r="A231" s="563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4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1">
        <f>IFERROR(SUM(X221:X229),"0")</f>
        <v>270</v>
      </c>
      <c r="Y231" s="551">
        <f>IFERROR(SUM(Y221:Y229),"0")</f>
        <v>281.2</v>
      </c>
      <c r="Z231" s="37"/>
      <c r="AA231" s="552"/>
      <c r="AB231" s="552"/>
      <c r="AC231" s="552"/>
    </row>
    <row r="232" spans="1:68" ht="14.25" customHeight="1" x14ac:dyDescent="0.25">
      <c r="A232" s="562" t="s">
        <v>137</v>
      </c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45"/>
      <c r="AB232" s="545"/>
      <c r="AC232" s="545"/>
    </row>
    <row r="233" spans="1:68" ht="27" customHeight="1" x14ac:dyDescent="0.25">
      <c r="A233" s="54" t="s">
        <v>376</v>
      </c>
      <c r="B233" s="54" t="s">
        <v>377</v>
      </c>
      <c r="C233" s="31">
        <v>4301020377</v>
      </c>
      <c r="D233" s="557">
        <v>4680115885981</v>
      </c>
      <c r="E233" s="558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3"/>
      <c r="B234" s="563"/>
      <c r="C234" s="563"/>
      <c r="D234" s="563"/>
      <c r="E234" s="563"/>
      <c r="F234" s="563"/>
      <c r="G234" s="563"/>
      <c r="H234" s="563"/>
      <c r="I234" s="563"/>
      <c r="J234" s="563"/>
      <c r="K234" s="563"/>
      <c r="L234" s="563"/>
      <c r="M234" s="563"/>
      <c r="N234" s="563"/>
      <c r="O234" s="574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x14ac:dyDescent="0.2">
      <c r="A235" s="563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4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customHeight="1" x14ac:dyDescent="0.25">
      <c r="A236" s="562" t="s">
        <v>379</v>
      </c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45"/>
      <c r="AB236" s="545"/>
      <c r="AC236" s="545"/>
    </row>
    <row r="237" spans="1:68" ht="27" customHeight="1" x14ac:dyDescent="0.25">
      <c r="A237" s="54" t="s">
        <v>380</v>
      </c>
      <c r="B237" s="54" t="s">
        <v>381</v>
      </c>
      <c r="C237" s="31">
        <v>4301040362</v>
      </c>
      <c r="D237" s="557">
        <v>4680115886803</v>
      </c>
      <c r="E237" s="558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21" t="s">
        <v>382</v>
      </c>
      <c r="Q237" s="554"/>
      <c r="R237" s="554"/>
      <c r="S237" s="554"/>
      <c r="T237" s="555"/>
      <c r="U237" s="34"/>
      <c r="V237" s="34"/>
      <c r="W237" s="35" t="s">
        <v>69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383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3"/>
      <c r="B238" s="563"/>
      <c r="C238" s="563"/>
      <c r="D238" s="563"/>
      <c r="E238" s="563"/>
      <c r="F238" s="563"/>
      <c r="G238" s="563"/>
      <c r="H238" s="563"/>
      <c r="I238" s="563"/>
      <c r="J238" s="563"/>
      <c r="K238" s="563"/>
      <c r="L238" s="563"/>
      <c r="M238" s="563"/>
      <c r="N238" s="563"/>
      <c r="O238" s="574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x14ac:dyDescent="0.2">
      <c r="A239" s="563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4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customHeight="1" x14ac:dyDescent="0.25">
      <c r="A240" s="562" t="s">
        <v>384</v>
      </c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3"/>
      <c r="P240" s="563"/>
      <c r="Q240" s="563"/>
      <c r="R240" s="563"/>
      <c r="S240" s="563"/>
      <c r="T240" s="563"/>
      <c r="U240" s="563"/>
      <c r="V240" s="563"/>
      <c r="W240" s="563"/>
      <c r="X240" s="563"/>
      <c r="Y240" s="563"/>
      <c r="Z240" s="563"/>
      <c r="AA240" s="545"/>
      <c r="AB240" s="545"/>
      <c r="AC240" s="545"/>
    </row>
    <row r="241" spans="1:68" ht="27" customHeight="1" x14ac:dyDescent="0.25">
      <c r="A241" s="54" t="s">
        <v>385</v>
      </c>
      <c r="B241" s="54" t="s">
        <v>386</v>
      </c>
      <c r="C241" s="31">
        <v>4301041004</v>
      </c>
      <c r="D241" s="557">
        <v>4680115886704</v>
      </c>
      <c r="E241" s="558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1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387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388</v>
      </c>
      <c r="B242" s="54" t="s">
        <v>389</v>
      </c>
      <c r="C242" s="31">
        <v>4301041008</v>
      </c>
      <c r="D242" s="557">
        <v>4680115886681</v>
      </c>
      <c r="E242" s="558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">
        <v>390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7.0000000000000009</v>
      </c>
      <c r="Y242" s="550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57">
        <v>4680115886735</v>
      </c>
      <c r="E243" s="558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11</v>
      </c>
      <c r="Y243" s="550">
        <f>IFERROR(IF(X243="",0,CEILING((X243/$H243),1)*$H243),"")</f>
        <v>11.700000000000001</v>
      </c>
      <c r="Z243" s="36">
        <f>IFERROR(IF(Y243=0,"",ROUNDUP(Y243/H243,0)*0.0059),"")</f>
        <v>7.6700000000000004E-2</v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13.322222222222223</v>
      </c>
      <c r="BN243" s="64">
        <f>IFERROR(Y243*I243/H243,"0")</f>
        <v>14.170000000000002</v>
      </c>
      <c r="BO243" s="64">
        <f>IFERROR(1/J243*(X243/H243),"0")</f>
        <v>5.6584362139917688E-2</v>
      </c>
      <c r="BP243" s="64">
        <f>IFERROR(1/J243*(Y243/H243),"0")</f>
        <v>6.0185185185185182E-2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57">
        <v>4680115886728</v>
      </c>
      <c r="E244" s="558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 t="s">
        <v>395</v>
      </c>
      <c r="V244" s="34"/>
      <c r="W244" s="35" t="s">
        <v>69</v>
      </c>
      <c r="X244" s="549">
        <v>5.5</v>
      </c>
      <c r="Y244" s="550">
        <f>IFERROR(IF(X244="",0,CEILING((X244/$H244),1)*$H244),"")</f>
        <v>5.9399999999999995</v>
      </c>
      <c r="Z244" s="36">
        <f>IFERROR(IF(Y244=0,"",ROUNDUP(Y244/H244,0)*0.0059),"")</f>
        <v>3.5400000000000001E-2</v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6.5555555555555554</v>
      </c>
      <c r="BN244" s="64">
        <f>IFERROR(Y244*I244/H244,"0")</f>
        <v>7.0799999999999992</v>
      </c>
      <c r="BO244" s="64">
        <f>IFERROR(1/J244*(X244/H244),"0")</f>
        <v>2.5720164609053495E-2</v>
      </c>
      <c r="BP244" s="64">
        <f>IFERROR(1/J244*(Y244/H244),"0")</f>
        <v>2.7777777777777773E-2</v>
      </c>
    </row>
    <row r="245" spans="1:68" ht="27" customHeight="1" x14ac:dyDescent="0.25">
      <c r="A245" s="54" t="s">
        <v>396</v>
      </c>
      <c r="B245" s="54" t="s">
        <v>397</v>
      </c>
      <c r="C245" s="31">
        <v>4301041005</v>
      </c>
      <c r="D245" s="557">
        <v>4680115886711</v>
      </c>
      <c r="E245" s="558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3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4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1">
        <f>IFERROR(X241/H241,"0")+IFERROR(X242/H242,"0")+IFERROR(X243/H243,"0")+IFERROR(X244/H244,"0")+IFERROR(X245/H245,"0")</f>
        <v>21.666666666666664</v>
      </c>
      <c r="Y246" s="551">
        <f>IFERROR(Y241/H241,"0")+IFERROR(Y242/H242,"0")+IFERROR(Y243/H243,"0")+IFERROR(Y244/H244,"0")+IFERROR(Y245/H245,"0")</f>
        <v>23</v>
      </c>
      <c r="Z246" s="551">
        <f>IFERROR(IF(Z241="",0,Z241),"0")+IFERROR(IF(Z242="",0,Z242),"0")+IFERROR(IF(Z243="",0,Z243),"0")+IFERROR(IF(Z244="",0,Z244),"0")+IFERROR(IF(Z245="",0,Z245),"0")</f>
        <v>0.13569999999999999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4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1">
        <f>IFERROR(SUM(X241:X245),"0")</f>
        <v>23.5</v>
      </c>
      <c r="Y247" s="551">
        <f>IFERROR(SUM(Y241:Y245),"0")</f>
        <v>24.840000000000003</v>
      </c>
      <c r="Z247" s="37"/>
      <c r="AA247" s="552"/>
      <c r="AB247" s="552"/>
      <c r="AC247" s="552"/>
    </row>
    <row r="248" spans="1:68" ht="16.5" customHeight="1" x14ac:dyDescent="0.25">
      <c r="A248" s="577" t="s">
        <v>398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103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399</v>
      </c>
      <c r="B250" s="54" t="s">
        <v>400</v>
      </c>
      <c r="C250" s="31">
        <v>4301011855</v>
      </c>
      <c r="D250" s="557">
        <v>4680115885837</v>
      </c>
      <c r="E250" s="558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402</v>
      </c>
      <c r="B251" s="54" t="s">
        <v>403</v>
      </c>
      <c r="C251" s="31">
        <v>4301011853</v>
      </c>
      <c r="D251" s="557">
        <v>4680115885851</v>
      </c>
      <c r="E251" s="558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57">
        <v>4680115885806</v>
      </c>
      <c r="E252" s="558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408</v>
      </c>
      <c r="B253" s="54" t="s">
        <v>409</v>
      </c>
      <c r="C253" s="31">
        <v>4301011852</v>
      </c>
      <c r="D253" s="557">
        <v>4680115885844</v>
      </c>
      <c r="E253" s="558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411</v>
      </c>
      <c r="B254" s="54" t="s">
        <v>412</v>
      </c>
      <c r="C254" s="31">
        <v>4301011851</v>
      </c>
      <c r="D254" s="557">
        <v>4680115885820</v>
      </c>
      <c r="E254" s="558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3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4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4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414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103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415</v>
      </c>
      <c r="B259" s="54" t="s">
        <v>416</v>
      </c>
      <c r="C259" s="31">
        <v>4301011223</v>
      </c>
      <c r="D259" s="557">
        <v>4607091383423</v>
      </c>
      <c r="E259" s="558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4301012199</v>
      </c>
      <c r="D260" s="557">
        <v>4680115886957</v>
      </c>
      <c r="E260" s="558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2" t="s">
        <v>419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4301012098</v>
      </c>
      <c r="D261" s="557">
        <v>4680115885660</v>
      </c>
      <c r="E261" s="558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424</v>
      </c>
      <c r="B262" s="54" t="s">
        <v>425</v>
      </c>
      <c r="C262" s="31">
        <v>4301012176</v>
      </c>
      <c r="D262" s="557">
        <v>4680115886773</v>
      </c>
      <c r="E262" s="558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9" t="s">
        <v>426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3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4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4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428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73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429</v>
      </c>
      <c r="B267" s="54" t="s">
        <v>430</v>
      </c>
      <c r="C267" s="31">
        <v>4301051893</v>
      </c>
      <c r="D267" s="557">
        <v>4680115886186</v>
      </c>
      <c r="E267" s="558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432</v>
      </c>
      <c r="B268" s="54" t="s">
        <v>433</v>
      </c>
      <c r="C268" s="31">
        <v>4301051795</v>
      </c>
      <c r="D268" s="557">
        <v>4680115881228</v>
      </c>
      <c r="E268" s="558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57">
        <v>4680115881211</v>
      </c>
      <c r="E269" s="558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114</v>
      </c>
      <c r="M269" s="33" t="s">
        <v>77</v>
      </c>
      <c r="N269" s="33"/>
      <c r="O269" s="32">
        <v>45</v>
      </c>
      <c r="P269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140</v>
      </c>
      <c r="Y269" s="550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437</v>
      </c>
      <c r="AG269" s="64"/>
      <c r="AJ269" s="68" t="s">
        <v>115</v>
      </c>
      <c r="AK269" s="68">
        <v>436.8</v>
      </c>
      <c r="BB269" s="320" t="s">
        <v>1</v>
      </c>
      <c r="BM269" s="64">
        <f>IFERROR(X269*I269/H269,"0")</f>
        <v>150.5</v>
      </c>
      <c r="BN269" s="64">
        <f>IFERROR(Y269*I269/H269,"0")</f>
        <v>152.22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x14ac:dyDescent="0.2">
      <c r="A270" s="573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4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1">
        <f>IFERROR(X267/H267,"0")+IFERROR(X268/H268,"0")+IFERROR(X269/H269,"0")</f>
        <v>58.333333333333336</v>
      </c>
      <c r="Y270" s="551">
        <f>IFERROR(Y267/H267,"0")+IFERROR(Y268/H268,"0")+IFERROR(Y269/H269,"0")</f>
        <v>59</v>
      </c>
      <c r="Z270" s="551">
        <f>IFERROR(IF(Z267="",0,Z267),"0")+IFERROR(IF(Z268="",0,Z268),"0")+IFERROR(IF(Z269="",0,Z269),"0")</f>
        <v>0.38408999999999999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4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1">
        <f>IFERROR(SUM(X267:X269),"0")</f>
        <v>140</v>
      </c>
      <c r="Y271" s="551">
        <f>IFERROR(SUM(Y267:Y269),"0")</f>
        <v>141.6</v>
      </c>
      <c r="Z271" s="37"/>
      <c r="AA271" s="552"/>
      <c r="AB271" s="552"/>
      <c r="AC271" s="552"/>
    </row>
    <row r="272" spans="1:68" ht="16.5" customHeight="1" x14ac:dyDescent="0.25">
      <c r="A272" s="577" t="s">
        <v>438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64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439</v>
      </c>
      <c r="B274" s="54" t="s">
        <v>440</v>
      </c>
      <c r="C274" s="31">
        <v>4301031307</v>
      </c>
      <c r="D274" s="557">
        <v>4680115880344</v>
      </c>
      <c r="E274" s="558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3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4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4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73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442</v>
      </c>
      <c r="B278" s="54" t="s">
        <v>443</v>
      </c>
      <c r="C278" s="31">
        <v>4301051782</v>
      </c>
      <c r="D278" s="557">
        <v>4680115884618</v>
      </c>
      <c r="E278" s="558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3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4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4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445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103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446</v>
      </c>
      <c r="B283" s="54" t="s">
        <v>447</v>
      </c>
      <c r="C283" s="31">
        <v>4301011662</v>
      </c>
      <c r="D283" s="557">
        <v>4680115883703</v>
      </c>
      <c r="E283" s="558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3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4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4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450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103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451</v>
      </c>
      <c r="B288" s="54" t="s">
        <v>452</v>
      </c>
      <c r="C288" s="31">
        <v>4301012024</v>
      </c>
      <c r="D288" s="557">
        <v>4680115885615</v>
      </c>
      <c r="E288" s="558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454</v>
      </c>
      <c r="B289" s="54" t="s">
        <v>455</v>
      </c>
      <c r="C289" s="31">
        <v>4301011858</v>
      </c>
      <c r="D289" s="557">
        <v>4680115885646</v>
      </c>
      <c r="E289" s="558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4301012016</v>
      </c>
      <c r="D290" s="557">
        <v>4680115885554</v>
      </c>
      <c r="E290" s="558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4301011857</v>
      </c>
      <c r="D291" s="557">
        <v>4680115885622</v>
      </c>
      <c r="E291" s="558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4301011859</v>
      </c>
      <c r="D292" s="557">
        <v>4680115885608</v>
      </c>
      <c r="E292" s="558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3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4"/>
      <c r="P293" s="566" t="s">
        <v>71</v>
      </c>
      <c r="Q293" s="567"/>
      <c r="R293" s="567"/>
      <c r="S293" s="567"/>
      <c r="T293" s="567"/>
      <c r="U293" s="567"/>
      <c r="V293" s="568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4"/>
      <c r="P294" s="566" t="s">
        <v>71</v>
      </c>
      <c r="Q294" s="567"/>
      <c r="R294" s="567"/>
      <c r="S294" s="567"/>
      <c r="T294" s="567"/>
      <c r="U294" s="567"/>
      <c r="V294" s="568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64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467</v>
      </c>
      <c r="B296" s="54" t="s">
        <v>468</v>
      </c>
      <c r="C296" s="31">
        <v>4301030878</v>
      </c>
      <c r="D296" s="557">
        <v>4607091387193</v>
      </c>
      <c r="E296" s="558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470</v>
      </c>
      <c r="B297" s="54" t="s">
        <v>471</v>
      </c>
      <c r="C297" s="31">
        <v>4301031153</v>
      </c>
      <c r="D297" s="557">
        <v>4607091387230</v>
      </c>
      <c r="E297" s="558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4301031154</v>
      </c>
      <c r="D298" s="557">
        <v>4607091387292</v>
      </c>
      <c r="E298" s="558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4301031152</v>
      </c>
      <c r="D299" s="557">
        <v>4607091387285</v>
      </c>
      <c r="E299" s="558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57">
        <v>4607091389845</v>
      </c>
      <c r="E300" s="558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70</v>
      </c>
      <c r="Y300" s="550">
        <f t="shared" si="33"/>
        <v>71.400000000000006</v>
      </c>
      <c r="Z300" s="36">
        <f>IFERROR(IF(Y300=0,"",ROUNDUP(Y300/H300,0)*0.00502),"")</f>
        <v>0.17068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4"/>
        <v>73.333333333333329</v>
      </c>
      <c r="BN300" s="64">
        <f t="shared" si="35"/>
        <v>74.8</v>
      </c>
      <c r="BO300" s="64">
        <f t="shared" si="36"/>
        <v>0.14245014245014245</v>
      </c>
      <c r="BP300" s="64">
        <f t="shared" si="37"/>
        <v>0.14529914529914531</v>
      </c>
    </row>
    <row r="301" spans="1:68" ht="27" customHeight="1" x14ac:dyDescent="0.25">
      <c r="A301" s="54" t="s">
        <v>481</v>
      </c>
      <c r="B301" s="54" t="s">
        <v>482</v>
      </c>
      <c r="C301" s="31">
        <v>4301031306</v>
      </c>
      <c r="D301" s="557">
        <v>4680115882881</v>
      </c>
      <c r="E301" s="558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57">
        <v>4607091383836</v>
      </c>
      <c r="E302" s="558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30</v>
      </c>
      <c r="Y302" s="550">
        <f t="shared" si="33"/>
        <v>30.6</v>
      </c>
      <c r="Z302" s="36">
        <f>IFERROR(IF(Y302=0,"",ROUNDUP(Y302/H302,0)*0.00651),"")</f>
        <v>0.11067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4"/>
        <v>33.800000000000004</v>
      </c>
      <c r="BN302" s="64">
        <f t="shared" si="35"/>
        <v>34.475999999999999</v>
      </c>
      <c r="BO302" s="64">
        <f t="shared" si="36"/>
        <v>9.1575091575091583E-2</v>
      </c>
      <c r="BP302" s="64">
        <f t="shared" si="37"/>
        <v>9.3406593406593408E-2</v>
      </c>
    </row>
    <row r="303" spans="1:68" x14ac:dyDescent="0.2">
      <c r="A303" s="573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4"/>
      <c r="P303" s="566" t="s">
        <v>71</v>
      </c>
      <c r="Q303" s="567"/>
      <c r="R303" s="567"/>
      <c r="S303" s="567"/>
      <c r="T303" s="567"/>
      <c r="U303" s="567"/>
      <c r="V303" s="568"/>
      <c r="W303" s="37" t="s">
        <v>72</v>
      </c>
      <c r="X303" s="551">
        <f>IFERROR(X296/H296,"0")+IFERROR(X297/H297,"0")+IFERROR(X298/H298,"0")+IFERROR(X299/H299,"0")+IFERROR(X300/H300,"0")+IFERROR(X301/H301,"0")+IFERROR(X302/H302,"0")</f>
        <v>50</v>
      </c>
      <c r="Y303" s="551">
        <f>IFERROR(Y296/H296,"0")+IFERROR(Y297/H297,"0")+IFERROR(Y298/H298,"0")+IFERROR(Y299/H299,"0")+IFERROR(Y300/H300,"0")+IFERROR(Y301/H301,"0")+IFERROR(Y302/H302,"0")</f>
        <v>51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0.28134999999999999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4"/>
      <c r="P304" s="566" t="s">
        <v>71</v>
      </c>
      <c r="Q304" s="567"/>
      <c r="R304" s="567"/>
      <c r="S304" s="567"/>
      <c r="T304" s="567"/>
      <c r="U304" s="567"/>
      <c r="V304" s="568"/>
      <c r="W304" s="37" t="s">
        <v>69</v>
      </c>
      <c r="X304" s="551">
        <f>IFERROR(SUM(X296:X302),"0")</f>
        <v>100</v>
      </c>
      <c r="Y304" s="551">
        <f>IFERROR(SUM(Y296:Y302),"0")</f>
        <v>102</v>
      </c>
      <c r="Z304" s="37"/>
      <c r="AA304" s="552"/>
      <c r="AB304" s="552"/>
      <c r="AC304" s="552"/>
    </row>
    <row r="305" spans="1:68" ht="14.25" customHeight="1" x14ac:dyDescent="0.25">
      <c r="A305" s="562" t="s">
        <v>73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486</v>
      </c>
      <c r="B306" s="54" t="s">
        <v>487</v>
      </c>
      <c r="C306" s="31">
        <v>4301051100</v>
      </c>
      <c r="D306" s="557">
        <v>4607091387766</v>
      </c>
      <c r="E306" s="558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489</v>
      </c>
      <c r="B307" s="54" t="s">
        <v>490</v>
      </c>
      <c r="C307" s="31">
        <v>4301051818</v>
      </c>
      <c r="D307" s="557">
        <v>4607091387957</v>
      </c>
      <c r="E307" s="558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4301051819</v>
      </c>
      <c r="D308" s="557">
        <v>4607091387964</v>
      </c>
      <c r="E308" s="558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4301051734</v>
      </c>
      <c r="D309" s="557">
        <v>4680115884588</v>
      </c>
      <c r="E309" s="558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4301051578</v>
      </c>
      <c r="D310" s="557">
        <v>4607091387513</v>
      </c>
      <c r="E310" s="558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3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4"/>
      <c r="P311" s="566" t="s">
        <v>71</v>
      </c>
      <c r="Q311" s="567"/>
      <c r="R311" s="567"/>
      <c r="S311" s="567"/>
      <c r="T311" s="567"/>
      <c r="U311" s="567"/>
      <c r="V311" s="568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4"/>
      <c r="P312" s="566" t="s">
        <v>71</v>
      </c>
      <c r="Q312" s="567"/>
      <c r="R312" s="567"/>
      <c r="S312" s="567"/>
      <c r="T312" s="567"/>
      <c r="U312" s="567"/>
      <c r="V312" s="568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167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57">
        <v>4607091380880</v>
      </c>
      <c r="E314" s="558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20</v>
      </c>
      <c r="Y314" s="550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57">
        <v>4607091384482</v>
      </c>
      <c r="E315" s="558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150</v>
      </c>
      <c r="Y315" s="550">
        <f>IFERROR(IF(X315="",0,CEILING((X315/$H315),1)*$H315),"")</f>
        <v>156</v>
      </c>
      <c r="Z315" s="36">
        <f>IFERROR(IF(Y315=0,"",ROUNDUP(Y315/H315,0)*0.01898),"")</f>
        <v>0.37959999999999999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159.98076923076925</v>
      </c>
      <c r="BN315" s="64">
        <f>IFERROR(Y315*I315/H315,"0")</f>
        <v>166.38000000000002</v>
      </c>
      <c r="BO315" s="64">
        <f>IFERROR(1/J315*(X315/H315),"0")</f>
        <v>0.30048076923076922</v>
      </c>
      <c r="BP315" s="64">
        <f>IFERROR(1/J315*(Y315/H315),"0")</f>
        <v>0.3125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57">
        <v>4607091380897</v>
      </c>
      <c r="E316" s="558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20</v>
      </c>
      <c r="Y316" s="550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x14ac:dyDescent="0.2">
      <c r="A317" s="573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4"/>
      <c r="P317" s="566" t="s">
        <v>71</v>
      </c>
      <c r="Q317" s="567"/>
      <c r="R317" s="567"/>
      <c r="S317" s="567"/>
      <c r="T317" s="567"/>
      <c r="U317" s="567"/>
      <c r="V317" s="568"/>
      <c r="W317" s="37" t="s">
        <v>72</v>
      </c>
      <c r="X317" s="551">
        <f>IFERROR(X314/H314,"0")+IFERROR(X315/H315,"0")+IFERROR(X316/H316,"0")</f>
        <v>23.992673992673989</v>
      </c>
      <c r="Y317" s="551">
        <f>IFERROR(Y314/H314,"0")+IFERROR(Y315/H315,"0")+IFERROR(Y316/H316,"0")</f>
        <v>26</v>
      </c>
      <c r="Z317" s="551">
        <f>IFERROR(IF(Z314="",0,Z314),"0")+IFERROR(IF(Z315="",0,Z315),"0")+IFERROR(IF(Z316="",0,Z316),"0")</f>
        <v>0.49347999999999997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4"/>
      <c r="P318" s="566" t="s">
        <v>71</v>
      </c>
      <c r="Q318" s="567"/>
      <c r="R318" s="567"/>
      <c r="S318" s="567"/>
      <c r="T318" s="567"/>
      <c r="U318" s="567"/>
      <c r="V318" s="568"/>
      <c r="W318" s="37" t="s">
        <v>69</v>
      </c>
      <c r="X318" s="551">
        <f>IFERROR(SUM(X314:X316),"0")</f>
        <v>190</v>
      </c>
      <c r="Y318" s="551">
        <f>IFERROR(SUM(Y314:Y316),"0")</f>
        <v>206.39999999999998</v>
      </c>
      <c r="Z318" s="37"/>
      <c r="AA318" s="552"/>
      <c r="AB318" s="552"/>
      <c r="AC318" s="552"/>
    </row>
    <row r="319" spans="1:68" ht="14.25" customHeight="1" x14ac:dyDescent="0.25">
      <c r="A319" s="562" t="s">
        <v>95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510</v>
      </c>
      <c r="B320" s="54" t="s">
        <v>511</v>
      </c>
      <c r="C320" s="31">
        <v>4301030235</v>
      </c>
      <c r="D320" s="557">
        <v>4607091388381</v>
      </c>
      <c r="E320" s="558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5" t="s">
        <v>512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4301030232</v>
      </c>
      <c r="D321" s="557">
        <v>4607091388374</v>
      </c>
      <c r="E321" s="558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9" t="s">
        <v>516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4301032015</v>
      </c>
      <c r="D322" s="557">
        <v>4607091383102</v>
      </c>
      <c r="E322" s="558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4301030233</v>
      </c>
      <c r="D323" s="557">
        <v>4607091388404</v>
      </c>
      <c r="E323" s="558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3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4"/>
      <c r="P324" s="566" t="s">
        <v>71</v>
      </c>
      <c r="Q324" s="567"/>
      <c r="R324" s="567"/>
      <c r="S324" s="567"/>
      <c r="T324" s="567"/>
      <c r="U324" s="567"/>
      <c r="V324" s="568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4"/>
      <c r="P325" s="566" t="s">
        <v>71</v>
      </c>
      <c r="Q325" s="567"/>
      <c r="R325" s="567"/>
      <c r="S325" s="567"/>
      <c r="T325" s="567"/>
      <c r="U325" s="567"/>
      <c r="V325" s="568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522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523</v>
      </c>
      <c r="B327" s="54" t="s">
        <v>524</v>
      </c>
      <c r="C327" s="31">
        <v>4301180007</v>
      </c>
      <c r="D327" s="557">
        <v>4680115881808</v>
      </c>
      <c r="E327" s="558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4301180006</v>
      </c>
      <c r="D328" s="557">
        <v>4680115881822</v>
      </c>
      <c r="E328" s="558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4301180001</v>
      </c>
      <c r="D329" s="557">
        <v>4680115880016</v>
      </c>
      <c r="E329" s="558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3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4"/>
      <c r="P330" s="566" t="s">
        <v>71</v>
      </c>
      <c r="Q330" s="567"/>
      <c r="R330" s="567"/>
      <c r="S330" s="567"/>
      <c r="T330" s="567"/>
      <c r="U330" s="567"/>
      <c r="V330" s="568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4"/>
      <c r="P331" s="566" t="s">
        <v>71</v>
      </c>
      <c r="Q331" s="567"/>
      <c r="R331" s="567"/>
      <c r="S331" s="567"/>
      <c r="T331" s="567"/>
      <c r="U331" s="567"/>
      <c r="V331" s="568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531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73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532</v>
      </c>
      <c r="B334" s="54" t="s">
        <v>533</v>
      </c>
      <c r="C334" s="31">
        <v>4301051489</v>
      </c>
      <c r="D334" s="557">
        <v>4607091387919</v>
      </c>
      <c r="E334" s="558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57">
        <v>4680115883604</v>
      </c>
      <c r="E335" s="558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875</v>
      </c>
      <c r="Y335" s="550">
        <f>IFERROR(IF(X335="",0,CEILING((X335/$H335),1)*$H335),"")</f>
        <v>875.7</v>
      </c>
      <c r="Z335" s="36">
        <f>IFERROR(IF(Y335=0,"",ROUNDUP(Y335/H335,0)*0.00651),"")</f>
        <v>2.7146699999999999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980</v>
      </c>
      <c r="BN335" s="64">
        <f>IFERROR(Y335*I335/H335,"0")</f>
        <v>980.78399999999999</v>
      </c>
      <c r="BO335" s="64">
        <f>IFERROR(1/J335*(X335/H335),"0")</f>
        <v>2.2893772893772892</v>
      </c>
      <c r="BP335" s="64">
        <f>IFERROR(1/J335*(Y335/H335),"0")</f>
        <v>2.2912087912087915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57">
        <v>4680115883567</v>
      </c>
      <c r="E336" s="558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70</v>
      </c>
      <c r="Y336" s="550">
        <f>IFERROR(IF(X336="",0,CEILING((X336/$H336),1)*$H336),"")</f>
        <v>71.400000000000006</v>
      </c>
      <c r="Z336" s="36">
        <f>IFERROR(IF(Y336=0,"",ROUNDUP(Y336/H336,0)*0.00651),"")</f>
        <v>0.22134000000000001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77.999999999999986</v>
      </c>
      <c r="BN336" s="64">
        <f>IFERROR(Y336*I336/H336,"0")</f>
        <v>79.559999999999988</v>
      </c>
      <c r="BO336" s="64">
        <f>IFERROR(1/J336*(X336/H336),"0")</f>
        <v>0.18315018315018314</v>
      </c>
      <c r="BP336" s="64">
        <f>IFERROR(1/J336*(Y336/H336),"0")</f>
        <v>0.18681318681318682</v>
      </c>
    </row>
    <row r="337" spans="1:68" x14ac:dyDescent="0.2">
      <c r="A337" s="573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4"/>
      <c r="P337" s="566" t="s">
        <v>71</v>
      </c>
      <c r="Q337" s="567"/>
      <c r="R337" s="567"/>
      <c r="S337" s="567"/>
      <c r="T337" s="567"/>
      <c r="U337" s="567"/>
      <c r="V337" s="568"/>
      <c r="W337" s="37" t="s">
        <v>72</v>
      </c>
      <c r="X337" s="551">
        <f>IFERROR(X334/H334,"0")+IFERROR(X335/H335,"0")+IFERROR(X336/H336,"0")</f>
        <v>449.99999999999994</v>
      </c>
      <c r="Y337" s="551">
        <f>IFERROR(Y334/H334,"0")+IFERROR(Y335/H335,"0")+IFERROR(Y336/H336,"0")</f>
        <v>451</v>
      </c>
      <c r="Z337" s="551">
        <f>IFERROR(IF(Z334="",0,Z334),"0")+IFERROR(IF(Z335="",0,Z335),"0")+IFERROR(IF(Z336="",0,Z336),"0")</f>
        <v>2.93601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4"/>
      <c r="P338" s="566" t="s">
        <v>71</v>
      </c>
      <c r="Q338" s="567"/>
      <c r="R338" s="567"/>
      <c r="S338" s="567"/>
      <c r="T338" s="567"/>
      <c r="U338" s="567"/>
      <c r="V338" s="568"/>
      <c r="W338" s="37" t="s">
        <v>69</v>
      </c>
      <c r="X338" s="551">
        <f>IFERROR(SUM(X334:X336),"0")</f>
        <v>945</v>
      </c>
      <c r="Y338" s="551">
        <f>IFERROR(SUM(Y334:Y336),"0")</f>
        <v>947.1</v>
      </c>
      <c r="Z338" s="37"/>
      <c r="AA338" s="552"/>
      <c r="AB338" s="552"/>
      <c r="AC338" s="552"/>
    </row>
    <row r="339" spans="1:68" ht="27.75" customHeight="1" x14ac:dyDescent="0.2">
      <c r="A339" s="607" t="s">
        <v>541</v>
      </c>
      <c r="B339" s="608"/>
      <c r="C339" s="608"/>
      <c r="D339" s="608"/>
      <c r="E339" s="608"/>
      <c r="F339" s="608"/>
      <c r="G339" s="608"/>
      <c r="H339" s="608"/>
      <c r="I339" s="608"/>
      <c r="J339" s="608"/>
      <c r="K339" s="608"/>
      <c r="L339" s="608"/>
      <c r="M339" s="608"/>
      <c r="N339" s="608"/>
      <c r="O339" s="608"/>
      <c r="P339" s="608"/>
      <c r="Q339" s="608"/>
      <c r="R339" s="608"/>
      <c r="S339" s="608"/>
      <c r="T339" s="608"/>
      <c r="U339" s="608"/>
      <c r="V339" s="608"/>
      <c r="W339" s="608"/>
      <c r="X339" s="608"/>
      <c r="Y339" s="608"/>
      <c r="Z339" s="608"/>
      <c r="AA339" s="48"/>
      <c r="AB339" s="48"/>
      <c r="AC339" s="48"/>
    </row>
    <row r="340" spans="1:68" ht="16.5" customHeight="1" x14ac:dyDescent="0.25">
      <c r="A340" s="577" t="s">
        <v>542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103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57">
        <v>4680115884847</v>
      </c>
      <c r="E342" s="558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1500</v>
      </c>
      <c r="Y342" s="550">
        <f t="shared" ref="Y342:Y348" si="38">IFERROR(IF(X342="",0,CEILING((X342/$H342),1)*$H342),"")</f>
        <v>1500</v>
      </c>
      <c r="Z342" s="36">
        <f>IFERROR(IF(Y342=0,"",ROUNDUP(Y342/H342,0)*0.02175),"")</f>
        <v>2.1749999999999998</v>
      </c>
      <c r="AA342" s="56"/>
      <c r="AB342" s="57"/>
      <c r="AC342" s="387" t="s">
        <v>545</v>
      </c>
      <c r="AG342" s="64"/>
      <c r="AJ342" s="68" t="s">
        <v>115</v>
      </c>
      <c r="AK342" s="68">
        <v>720</v>
      </c>
      <c r="BB342" s="388" t="s">
        <v>1</v>
      </c>
      <c r="BM342" s="64">
        <f t="shared" ref="BM342:BM348" si="39">IFERROR(X342*I342/H342,"0")</f>
        <v>1548</v>
      </c>
      <c r="BN342" s="64">
        <f t="shared" ref="BN342:BN348" si="40">IFERROR(Y342*I342/H342,"0")</f>
        <v>1548</v>
      </c>
      <c r="BO342" s="64">
        <f t="shared" ref="BO342:BO348" si="41">IFERROR(1/J342*(X342/H342),"0")</f>
        <v>2.083333333333333</v>
      </c>
      <c r="BP342" s="64">
        <f t="shared" ref="BP342:BP348" si="42">IFERROR(1/J342*(Y342/H342),"0")</f>
        <v>2.083333333333333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57">
        <v>4680115884854</v>
      </c>
      <c r="E343" s="558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1000</v>
      </c>
      <c r="Y343" s="550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548</v>
      </c>
      <c r="AG343" s="64"/>
      <c r="AJ343" s="68" t="s">
        <v>115</v>
      </c>
      <c r="AK343" s="68">
        <v>720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57">
        <v>4607091383997</v>
      </c>
      <c r="E344" s="558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300</v>
      </c>
      <c r="Y344" s="550">
        <f t="shared" si="38"/>
        <v>300</v>
      </c>
      <c r="Z344" s="36">
        <f>IFERROR(IF(Y344=0,"",ROUNDUP(Y344/H344,0)*0.02175),"")</f>
        <v>0.43499999999999994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39"/>
        <v>309.60000000000002</v>
      </c>
      <c r="BN344" s="64">
        <f t="shared" si="40"/>
        <v>309.60000000000002</v>
      </c>
      <c r="BO344" s="64">
        <f t="shared" si="41"/>
        <v>0.41666666666666663</v>
      </c>
      <c r="BP344" s="64">
        <f t="shared" si="42"/>
        <v>0.41666666666666663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57">
        <v>4680115884830</v>
      </c>
      <c r="E345" s="558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1800</v>
      </c>
      <c r="Y345" s="550">
        <f t="shared" si="38"/>
        <v>1800</v>
      </c>
      <c r="Z345" s="36">
        <f>IFERROR(IF(Y345=0,"",ROUNDUP(Y345/H345,0)*0.02175),"")</f>
        <v>2.61</v>
      </c>
      <c r="AA345" s="56"/>
      <c r="AB345" s="57"/>
      <c r="AC345" s="393" t="s">
        <v>554</v>
      </c>
      <c r="AG345" s="64"/>
      <c r="AJ345" s="68" t="s">
        <v>115</v>
      </c>
      <c r="AK345" s="68">
        <v>720</v>
      </c>
      <c r="BB345" s="394" t="s">
        <v>1</v>
      </c>
      <c r="BM345" s="64">
        <f t="shared" si="39"/>
        <v>1857.6</v>
      </c>
      <c r="BN345" s="64">
        <f t="shared" si="40"/>
        <v>1857.6</v>
      </c>
      <c r="BO345" s="64">
        <f t="shared" si="41"/>
        <v>2.5</v>
      </c>
      <c r="BP345" s="64">
        <f t="shared" si="42"/>
        <v>2.5</v>
      </c>
    </row>
    <row r="346" spans="1:68" ht="27" customHeight="1" x14ac:dyDescent="0.25">
      <c r="A346" s="54" t="s">
        <v>555</v>
      </c>
      <c r="B346" s="54" t="s">
        <v>556</v>
      </c>
      <c r="C346" s="31">
        <v>4301011433</v>
      </c>
      <c r="D346" s="557">
        <v>4680115882638</v>
      </c>
      <c r="E346" s="558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4301011952</v>
      </c>
      <c r="D347" s="557">
        <v>4680115884922</v>
      </c>
      <c r="E347" s="558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57">
        <v>4680115884861</v>
      </c>
      <c r="E348" s="558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3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4"/>
      <c r="P349" s="566" t="s">
        <v>71</v>
      </c>
      <c r="Q349" s="567"/>
      <c r="R349" s="567"/>
      <c r="S349" s="567"/>
      <c r="T349" s="567"/>
      <c r="U349" s="567"/>
      <c r="V349" s="568"/>
      <c r="W349" s="37" t="s">
        <v>72</v>
      </c>
      <c r="X349" s="551">
        <f>IFERROR(X342/H342,"0")+IFERROR(X343/H343,"0")+IFERROR(X344/H344,"0")+IFERROR(X345/H345,"0")+IFERROR(X346/H346,"0")+IFERROR(X347/H347,"0")+IFERROR(X348/H348,"0")</f>
        <v>306.66666666666669</v>
      </c>
      <c r="Y349" s="551">
        <f>IFERROR(Y342/H342,"0")+IFERROR(Y343/H343,"0")+IFERROR(Y344/H344,"0")+IFERROR(Y345/H345,"0")+IFERROR(Y346/H346,"0")+IFERROR(Y347/H347,"0")+IFERROR(Y348/H348,"0")</f>
        <v>307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6.677249999999999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4"/>
      <c r="P350" s="566" t="s">
        <v>71</v>
      </c>
      <c r="Q350" s="567"/>
      <c r="R350" s="567"/>
      <c r="S350" s="567"/>
      <c r="T350" s="567"/>
      <c r="U350" s="567"/>
      <c r="V350" s="568"/>
      <c r="W350" s="37" t="s">
        <v>69</v>
      </c>
      <c r="X350" s="551">
        <f>IFERROR(SUM(X342:X348),"0")</f>
        <v>4600</v>
      </c>
      <c r="Y350" s="551">
        <f>IFERROR(SUM(Y342:Y348),"0")</f>
        <v>4605</v>
      </c>
      <c r="Z350" s="37"/>
      <c r="AA350" s="552"/>
      <c r="AB350" s="552"/>
      <c r="AC350" s="552"/>
    </row>
    <row r="351" spans="1:68" ht="14.25" customHeight="1" x14ac:dyDescent="0.25">
      <c r="A351" s="562" t="s">
        <v>137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57">
        <v>4607091383980</v>
      </c>
      <c r="E352" s="558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1700</v>
      </c>
      <c r="Y352" s="550">
        <f>IFERROR(IF(X352="",0,CEILING((X352/$H352),1)*$H352),"")</f>
        <v>1710</v>
      </c>
      <c r="Z352" s="36">
        <f>IFERROR(IF(Y352=0,"",ROUNDUP(Y352/H352,0)*0.02175),"")</f>
        <v>2.4794999999999998</v>
      </c>
      <c r="AA352" s="56"/>
      <c r="AB352" s="57"/>
      <c r="AC352" s="401" t="s">
        <v>564</v>
      </c>
      <c r="AG352" s="64"/>
      <c r="AJ352" s="68" t="s">
        <v>115</v>
      </c>
      <c r="AK352" s="68">
        <v>720</v>
      </c>
      <c r="BB352" s="402" t="s">
        <v>1</v>
      </c>
      <c r="BM352" s="64">
        <f>IFERROR(X352*I352/H352,"0")</f>
        <v>1754.4</v>
      </c>
      <c r="BN352" s="64">
        <f>IFERROR(Y352*I352/H352,"0")</f>
        <v>1764.72</v>
      </c>
      <c r="BO352" s="64">
        <f>IFERROR(1/J352*(X352/H352),"0")</f>
        <v>2.3611111111111107</v>
      </c>
      <c r="BP352" s="64">
        <f>IFERROR(1/J352*(Y352/H352),"0")</f>
        <v>2.375</v>
      </c>
    </row>
    <row r="353" spans="1:68" ht="16.5" customHeight="1" x14ac:dyDescent="0.25">
      <c r="A353" s="54" t="s">
        <v>565</v>
      </c>
      <c r="B353" s="54" t="s">
        <v>566</v>
      </c>
      <c r="C353" s="31">
        <v>4301020179</v>
      </c>
      <c r="D353" s="557">
        <v>4607091384178</v>
      </c>
      <c r="E353" s="558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8</v>
      </c>
      <c r="Y353" s="550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73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4"/>
      <c r="P354" s="566" t="s">
        <v>71</v>
      </c>
      <c r="Q354" s="567"/>
      <c r="R354" s="567"/>
      <c r="S354" s="567"/>
      <c r="T354" s="567"/>
      <c r="U354" s="567"/>
      <c r="V354" s="568"/>
      <c r="W354" s="37" t="s">
        <v>72</v>
      </c>
      <c r="X354" s="551">
        <f>IFERROR(X352/H352,"0")+IFERROR(X353/H353,"0")</f>
        <v>115.33333333333333</v>
      </c>
      <c r="Y354" s="551">
        <f>IFERROR(Y352/H352,"0")+IFERROR(Y353/H353,"0")</f>
        <v>116</v>
      </c>
      <c r="Z354" s="551">
        <f>IFERROR(IF(Z352="",0,Z352),"0")+IFERROR(IF(Z353="",0,Z353),"0")</f>
        <v>2.4975399999999999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4"/>
      <c r="P355" s="566" t="s">
        <v>71</v>
      </c>
      <c r="Q355" s="567"/>
      <c r="R355" s="567"/>
      <c r="S355" s="567"/>
      <c r="T355" s="567"/>
      <c r="U355" s="567"/>
      <c r="V355" s="568"/>
      <c r="W355" s="37" t="s">
        <v>69</v>
      </c>
      <c r="X355" s="551">
        <f>IFERROR(SUM(X352:X353),"0")</f>
        <v>1708</v>
      </c>
      <c r="Y355" s="551">
        <f>IFERROR(SUM(Y352:Y353),"0")</f>
        <v>1718</v>
      </c>
      <c r="Z355" s="37"/>
      <c r="AA355" s="552"/>
      <c r="AB355" s="552"/>
      <c r="AC355" s="552"/>
    </row>
    <row r="356" spans="1:68" ht="14.25" customHeight="1" x14ac:dyDescent="0.25">
      <c r="A356" s="562" t="s">
        <v>73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567</v>
      </c>
      <c r="B357" s="54" t="s">
        <v>568</v>
      </c>
      <c r="C357" s="31">
        <v>4301051903</v>
      </c>
      <c r="D357" s="557">
        <v>4607091383928</v>
      </c>
      <c r="E357" s="558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570</v>
      </c>
      <c r="B358" s="54" t="s">
        <v>571</v>
      </c>
      <c r="C358" s="31">
        <v>4301051897</v>
      </c>
      <c r="D358" s="557">
        <v>4607091384260</v>
      </c>
      <c r="E358" s="558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30</v>
      </c>
      <c r="Y358" s="550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31.73</v>
      </c>
      <c r="BN358" s="64">
        <f>IFERROR(Y358*I358/H358,"0")</f>
        <v>38.076000000000001</v>
      </c>
      <c r="BO358" s="64">
        <f>IFERROR(1/J358*(X358/H358),"0")</f>
        <v>5.2083333333333336E-2</v>
      </c>
      <c r="BP358" s="64">
        <f>IFERROR(1/J358*(Y358/H358),"0")</f>
        <v>6.25E-2</v>
      </c>
    </row>
    <row r="359" spans="1:68" x14ac:dyDescent="0.2">
      <c r="A359" s="57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4"/>
      <c r="P359" s="566" t="s">
        <v>71</v>
      </c>
      <c r="Q359" s="567"/>
      <c r="R359" s="567"/>
      <c r="S359" s="567"/>
      <c r="T359" s="567"/>
      <c r="U359" s="567"/>
      <c r="V359" s="568"/>
      <c r="W359" s="37" t="s">
        <v>72</v>
      </c>
      <c r="X359" s="551">
        <f>IFERROR(X357/H357,"0")+IFERROR(X358/H358,"0")</f>
        <v>3.3333333333333335</v>
      </c>
      <c r="Y359" s="551">
        <f>IFERROR(Y357/H357,"0")+IFERROR(Y358/H358,"0")</f>
        <v>4</v>
      </c>
      <c r="Z359" s="551">
        <f>IFERROR(IF(Z357="",0,Z357),"0")+IFERROR(IF(Z358="",0,Z358),"0")</f>
        <v>7.5920000000000001E-2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4"/>
      <c r="P360" s="566" t="s">
        <v>71</v>
      </c>
      <c r="Q360" s="567"/>
      <c r="R360" s="567"/>
      <c r="S360" s="567"/>
      <c r="T360" s="567"/>
      <c r="U360" s="567"/>
      <c r="V360" s="568"/>
      <c r="W360" s="37" t="s">
        <v>69</v>
      </c>
      <c r="X360" s="551">
        <f>IFERROR(SUM(X357:X358),"0")</f>
        <v>30</v>
      </c>
      <c r="Y360" s="551">
        <f>IFERROR(SUM(Y357:Y358),"0")</f>
        <v>36</v>
      </c>
      <c r="Z360" s="37"/>
      <c r="AA360" s="552"/>
      <c r="AB360" s="552"/>
      <c r="AC360" s="552"/>
    </row>
    <row r="361" spans="1:68" ht="14.25" customHeight="1" x14ac:dyDescent="0.25">
      <c r="A361" s="562" t="s">
        <v>167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57">
        <v>4607091384673</v>
      </c>
      <c r="E362" s="558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8" t="s">
        <v>575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40</v>
      </c>
      <c r="Y362" s="550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73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4"/>
      <c r="P363" s="566" t="s">
        <v>71</v>
      </c>
      <c r="Q363" s="567"/>
      <c r="R363" s="567"/>
      <c r="S363" s="567"/>
      <c r="T363" s="567"/>
      <c r="U363" s="567"/>
      <c r="V363" s="568"/>
      <c r="W363" s="37" t="s">
        <v>72</v>
      </c>
      <c r="X363" s="551">
        <f>IFERROR(X362/H362,"0")</f>
        <v>4.4444444444444446</v>
      </c>
      <c r="Y363" s="551">
        <f>IFERROR(Y362/H362,"0")</f>
        <v>5</v>
      </c>
      <c r="Z363" s="551">
        <f>IFERROR(IF(Z362="",0,Z362),"0")</f>
        <v>9.4899999999999998E-2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4"/>
      <c r="P364" s="566" t="s">
        <v>71</v>
      </c>
      <c r="Q364" s="567"/>
      <c r="R364" s="567"/>
      <c r="S364" s="567"/>
      <c r="T364" s="567"/>
      <c r="U364" s="567"/>
      <c r="V364" s="568"/>
      <c r="W364" s="37" t="s">
        <v>69</v>
      </c>
      <c r="X364" s="551">
        <f>IFERROR(SUM(X362:X362),"0")</f>
        <v>40</v>
      </c>
      <c r="Y364" s="551">
        <f>IFERROR(SUM(Y362:Y362),"0")</f>
        <v>45</v>
      </c>
      <c r="Z364" s="37"/>
      <c r="AA364" s="552"/>
      <c r="AB364" s="552"/>
      <c r="AC364" s="552"/>
    </row>
    <row r="365" spans="1:68" ht="16.5" customHeight="1" x14ac:dyDescent="0.25">
      <c r="A365" s="577" t="s">
        <v>577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103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578</v>
      </c>
      <c r="B367" s="54" t="s">
        <v>579</v>
      </c>
      <c r="C367" s="31">
        <v>4301011873</v>
      </c>
      <c r="D367" s="557">
        <v>4680115881907</v>
      </c>
      <c r="E367" s="558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57">
        <v>4680115884885</v>
      </c>
      <c r="E368" s="558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100</v>
      </c>
      <c r="Y368" s="550">
        <f>IFERROR(IF(X368="",0,CEILING((X368/$H368),1)*$H368),"")</f>
        <v>108</v>
      </c>
      <c r="Z368" s="36">
        <f>IFERROR(IF(Y368=0,"",ROUNDUP(Y368/H368,0)*0.01898),"")</f>
        <v>0.17082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103.625</v>
      </c>
      <c r="BN368" s="64">
        <f>IFERROR(Y368*I368/H368,"0")</f>
        <v>111.91500000000001</v>
      </c>
      <c r="BO368" s="64">
        <f>IFERROR(1/J368*(X368/H368),"0")</f>
        <v>0.13020833333333334</v>
      </c>
      <c r="BP368" s="64">
        <f>IFERROR(1/J368*(Y368/H368),"0")</f>
        <v>0.140625</v>
      </c>
    </row>
    <row r="369" spans="1:68" ht="37.5" customHeight="1" x14ac:dyDescent="0.25">
      <c r="A369" s="54" t="s">
        <v>584</v>
      </c>
      <c r="B369" s="54" t="s">
        <v>585</v>
      </c>
      <c r="C369" s="31">
        <v>4301011871</v>
      </c>
      <c r="D369" s="557">
        <v>4680115884908</v>
      </c>
      <c r="E369" s="558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3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4"/>
      <c r="P370" s="566" t="s">
        <v>71</v>
      </c>
      <c r="Q370" s="567"/>
      <c r="R370" s="567"/>
      <c r="S370" s="567"/>
      <c r="T370" s="567"/>
      <c r="U370" s="567"/>
      <c r="V370" s="568"/>
      <c r="W370" s="37" t="s">
        <v>72</v>
      </c>
      <c r="X370" s="551">
        <f>IFERROR(X367/H367,"0")+IFERROR(X368/H368,"0")+IFERROR(X369/H369,"0")</f>
        <v>8.3333333333333339</v>
      </c>
      <c r="Y370" s="551">
        <f>IFERROR(Y367/H367,"0")+IFERROR(Y368/H368,"0")+IFERROR(Y369/H369,"0")</f>
        <v>9</v>
      </c>
      <c r="Z370" s="551">
        <f>IFERROR(IF(Z367="",0,Z367),"0")+IFERROR(IF(Z368="",0,Z368),"0")+IFERROR(IF(Z369="",0,Z369),"0")</f>
        <v>0.17082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4"/>
      <c r="P371" s="566" t="s">
        <v>71</v>
      </c>
      <c r="Q371" s="567"/>
      <c r="R371" s="567"/>
      <c r="S371" s="567"/>
      <c r="T371" s="567"/>
      <c r="U371" s="567"/>
      <c r="V371" s="568"/>
      <c r="W371" s="37" t="s">
        <v>69</v>
      </c>
      <c r="X371" s="551">
        <f>IFERROR(SUM(X367:X369),"0")</f>
        <v>100</v>
      </c>
      <c r="Y371" s="551">
        <f>IFERROR(SUM(Y367:Y369),"0")</f>
        <v>108</v>
      </c>
      <c r="Z371" s="37"/>
      <c r="AA371" s="552"/>
      <c r="AB371" s="552"/>
      <c r="AC371" s="552"/>
    </row>
    <row r="372" spans="1:68" ht="14.25" customHeight="1" x14ac:dyDescent="0.25">
      <c r="A372" s="562" t="s">
        <v>64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586</v>
      </c>
      <c r="B373" s="54" t="s">
        <v>587</v>
      </c>
      <c r="C373" s="31">
        <v>4301031303</v>
      </c>
      <c r="D373" s="557">
        <v>4607091384802</v>
      </c>
      <c r="E373" s="558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3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4"/>
      <c r="P374" s="566" t="s">
        <v>71</v>
      </c>
      <c r="Q374" s="567"/>
      <c r="R374" s="567"/>
      <c r="S374" s="567"/>
      <c r="T374" s="567"/>
      <c r="U374" s="567"/>
      <c r="V374" s="568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4"/>
      <c r="P375" s="566" t="s">
        <v>71</v>
      </c>
      <c r="Q375" s="567"/>
      <c r="R375" s="567"/>
      <c r="S375" s="567"/>
      <c r="T375" s="567"/>
      <c r="U375" s="567"/>
      <c r="V375" s="568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73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589</v>
      </c>
      <c r="B377" s="54" t="s">
        <v>590</v>
      </c>
      <c r="C377" s="31">
        <v>4301051899</v>
      </c>
      <c r="D377" s="557">
        <v>4607091384246</v>
      </c>
      <c r="E377" s="558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592</v>
      </c>
      <c r="B378" s="54" t="s">
        <v>593</v>
      </c>
      <c r="C378" s="31">
        <v>4301051660</v>
      </c>
      <c r="D378" s="557">
        <v>4607091384253</v>
      </c>
      <c r="E378" s="558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3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4"/>
      <c r="P379" s="566" t="s">
        <v>71</v>
      </c>
      <c r="Q379" s="567"/>
      <c r="R379" s="567"/>
      <c r="S379" s="567"/>
      <c r="T379" s="567"/>
      <c r="U379" s="567"/>
      <c r="V379" s="568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4"/>
      <c r="P380" s="566" t="s">
        <v>71</v>
      </c>
      <c r="Q380" s="567"/>
      <c r="R380" s="567"/>
      <c r="S380" s="567"/>
      <c r="T380" s="567"/>
      <c r="U380" s="567"/>
      <c r="V380" s="568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167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594</v>
      </c>
      <c r="B382" s="54" t="s">
        <v>595</v>
      </c>
      <c r="C382" s="31">
        <v>4301060441</v>
      </c>
      <c r="D382" s="557">
        <v>4607091389357</v>
      </c>
      <c r="E382" s="558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3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4"/>
      <c r="P383" s="566" t="s">
        <v>71</v>
      </c>
      <c r="Q383" s="567"/>
      <c r="R383" s="567"/>
      <c r="S383" s="567"/>
      <c r="T383" s="567"/>
      <c r="U383" s="567"/>
      <c r="V383" s="568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4"/>
      <c r="P384" s="566" t="s">
        <v>71</v>
      </c>
      <c r="Q384" s="567"/>
      <c r="R384" s="567"/>
      <c r="S384" s="567"/>
      <c r="T384" s="567"/>
      <c r="U384" s="567"/>
      <c r="V384" s="568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7" t="s">
        <v>597</v>
      </c>
      <c r="B385" s="608"/>
      <c r="C385" s="608"/>
      <c r="D385" s="608"/>
      <c r="E385" s="608"/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08"/>
      <c r="T385" s="608"/>
      <c r="U385" s="608"/>
      <c r="V385" s="608"/>
      <c r="W385" s="608"/>
      <c r="X385" s="608"/>
      <c r="Y385" s="608"/>
      <c r="Z385" s="608"/>
      <c r="AA385" s="48"/>
      <c r="AB385" s="48"/>
      <c r="AC385" s="48"/>
    </row>
    <row r="386" spans="1:68" ht="16.5" customHeight="1" x14ac:dyDescent="0.25">
      <c r="A386" s="577" t="s">
        <v>598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64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599</v>
      </c>
      <c r="B388" s="54" t="s">
        <v>600</v>
      </c>
      <c r="C388" s="31">
        <v>4301031405</v>
      </c>
      <c r="D388" s="557">
        <v>4680115886100</v>
      </c>
      <c r="E388" s="558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602</v>
      </c>
      <c r="B389" s="54" t="s">
        <v>603</v>
      </c>
      <c r="C389" s="31">
        <v>4301031382</v>
      </c>
      <c r="D389" s="557">
        <v>4680115886117</v>
      </c>
      <c r="E389" s="558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602</v>
      </c>
      <c r="B390" s="54" t="s">
        <v>605</v>
      </c>
      <c r="C390" s="31">
        <v>4301031406</v>
      </c>
      <c r="D390" s="557">
        <v>4680115886117</v>
      </c>
      <c r="E390" s="558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4301031402</v>
      </c>
      <c r="D391" s="557">
        <v>4680115886124</v>
      </c>
      <c r="E391" s="558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4301031366</v>
      </c>
      <c r="D392" s="557">
        <v>4680115883147</v>
      </c>
      <c r="E392" s="558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57">
        <v>4607091384338</v>
      </c>
      <c r="E393" s="558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35</v>
      </c>
      <c r="Y393" s="550">
        <f t="shared" si="43"/>
        <v>35.700000000000003</v>
      </c>
      <c r="Z393" s="36">
        <f t="shared" si="48"/>
        <v>8.5339999999999999E-2</v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4"/>
        <v>37.166666666666664</v>
      </c>
      <c r="BN393" s="64">
        <f t="shared" si="45"/>
        <v>37.910000000000004</v>
      </c>
      <c r="BO393" s="64">
        <f t="shared" si="46"/>
        <v>7.1225071225071226E-2</v>
      </c>
      <c r="BP393" s="64">
        <f t="shared" si="47"/>
        <v>7.2649572649572655E-2</v>
      </c>
    </row>
    <row r="394" spans="1:68" ht="37.5" customHeight="1" x14ac:dyDescent="0.25">
      <c r="A394" s="54" t="s">
        <v>613</v>
      </c>
      <c r="B394" s="54" t="s">
        <v>614</v>
      </c>
      <c r="C394" s="31">
        <v>4301031361</v>
      </c>
      <c r="D394" s="557">
        <v>4607091389524</v>
      </c>
      <c r="E394" s="558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4301031364</v>
      </c>
      <c r="D395" s="557">
        <v>4680115883161</v>
      </c>
      <c r="E395" s="558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57">
        <v>4607091389531</v>
      </c>
      <c r="E396" s="558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35</v>
      </c>
      <c r="Y396" s="550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customHeight="1" x14ac:dyDescent="0.25">
      <c r="A397" s="54" t="s">
        <v>622</v>
      </c>
      <c r="B397" s="54" t="s">
        <v>623</v>
      </c>
      <c r="C397" s="31">
        <v>4301031360</v>
      </c>
      <c r="D397" s="557">
        <v>4607091384345</v>
      </c>
      <c r="E397" s="558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3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4"/>
      <c r="P398" s="566" t="s">
        <v>71</v>
      </c>
      <c r="Q398" s="567"/>
      <c r="R398" s="567"/>
      <c r="S398" s="567"/>
      <c r="T398" s="567"/>
      <c r="U398" s="567"/>
      <c r="V398" s="568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33.333333333333329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34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0.17068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4"/>
      <c r="P399" s="566" t="s">
        <v>71</v>
      </c>
      <c r="Q399" s="567"/>
      <c r="R399" s="567"/>
      <c r="S399" s="567"/>
      <c r="T399" s="567"/>
      <c r="U399" s="567"/>
      <c r="V399" s="568"/>
      <c r="W399" s="37" t="s">
        <v>69</v>
      </c>
      <c r="X399" s="551">
        <f>IFERROR(SUM(X388:X397),"0")</f>
        <v>70</v>
      </c>
      <c r="Y399" s="551">
        <f>IFERROR(SUM(Y388:Y397),"0")</f>
        <v>71.400000000000006</v>
      </c>
      <c r="Z399" s="37"/>
      <c r="AA399" s="552"/>
      <c r="AB399" s="552"/>
      <c r="AC399" s="552"/>
    </row>
    <row r="400" spans="1:68" ht="14.25" customHeight="1" x14ac:dyDescent="0.25">
      <c r="A400" s="562" t="s">
        <v>73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624</v>
      </c>
      <c r="B401" s="54" t="s">
        <v>625</v>
      </c>
      <c r="C401" s="31">
        <v>4301051284</v>
      </c>
      <c r="D401" s="557">
        <v>4607091384352</v>
      </c>
      <c r="E401" s="558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627</v>
      </c>
      <c r="B402" s="54" t="s">
        <v>628</v>
      </c>
      <c r="C402" s="31">
        <v>4301051431</v>
      </c>
      <c r="D402" s="557">
        <v>4607091389654</v>
      </c>
      <c r="E402" s="558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3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4"/>
      <c r="P403" s="566" t="s">
        <v>71</v>
      </c>
      <c r="Q403" s="567"/>
      <c r="R403" s="567"/>
      <c r="S403" s="567"/>
      <c r="T403" s="567"/>
      <c r="U403" s="567"/>
      <c r="V403" s="568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4"/>
      <c r="P404" s="566" t="s">
        <v>71</v>
      </c>
      <c r="Q404" s="567"/>
      <c r="R404" s="567"/>
      <c r="S404" s="567"/>
      <c r="T404" s="567"/>
      <c r="U404" s="567"/>
      <c r="V404" s="568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630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137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631</v>
      </c>
      <c r="B407" s="54" t="s">
        <v>632</v>
      </c>
      <c r="C407" s="31">
        <v>4301020319</v>
      </c>
      <c r="D407" s="557">
        <v>4680115885240</v>
      </c>
      <c r="E407" s="558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3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4"/>
      <c r="P408" s="566" t="s">
        <v>71</v>
      </c>
      <c r="Q408" s="567"/>
      <c r="R408" s="567"/>
      <c r="S408" s="567"/>
      <c r="T408" s="567"/>
      <c r="U408" s="567"/>
      <c r="V408" s="568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4"/>
      <c r="P409" s="566" t="s">
        <v>71</v>
      </c>
      <c r="Q409" s="567"/>
      <c r="R409" s="567"/>
      <c r="S409" s="567"/>
      <c r="T409" s="567"/>
      <c r="U409" s="567"/>
      <c r="V409" s="568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64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634</v>
      </c>
      <c r="B411" s="54" t="s">
        <v>635</v>
      </c>
      <c r="C411" s="31">
        <v>4301031403</v>
      </c>
      <c r="D411" s="557">
        <v>4680115886094</v>
      </c>
      <c r="E411" s="558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637</v>
      </c>
      <c r="B412" s="54" t="s">
        <v>638</v>
      </c>
      <c r="C412" s="31">
        <v>4301031363</v>
      </c>
      <c r="D412" s="557">
        <v>4607091389425</v>
      </c>
      <c r="E412" s="558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4301031373</v>
      </c>
      <c r="D413" s="557">
        <v>4680115880771</v>
      </c>
      <c r="E413" s="558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4301031359</v>
      </c>
      <c r="D414" s="557">
        <v>4607091389500</v>
      </c>
      <c r="E414" s="558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17.5</v>
      </c>
      <c r="Y414" s="550">
        <f>IFERROR(IF(X414="",0,CEILING((X414/$H414),1)*$H414),"")</f>
        <v>18.900000000000002</v>
      </c>
      <c r="Z414" s="36">
        <f>IFERROR(IF(Y414=0,"",ROUNDUP(Y414/H414,0)*0.00502),"")</f>
        <v>4.5179999999999998E-2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18.583333333333332</v>
      </c>
      <c r="BN414" s="64">
        <f>IFERROR(Y414*I414/H414,"0")</f>
        <v>20.07</v>
      </c>
      <c r="BO414" s="64">
        <f>IFERROR(1/J414*(X414/H414),"0")</f>
        <v>3.5612535612535613E-2</v>
      </c>
      <c r="BP414" s="64">
        <f>IFERROR(1/J414*(Y414/H414),"0")</f>
        <v>3.8461538461538464E-2</v>
      </c>
    </row>
    <row r="415" spans="1:68" x14ac:dyDescent="0.2">
      <c r="A415" s="573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4"/>
      <c r="P415" s="566" t="s">
        <v>71</v>
      </c>
      <c r="Q415" s="567"/>
      <c r="R415" s="567"/>
      <c r="S415" s="567"/>
      <c r="T415" s="567"/>
      <c r="U415" s="567"/>
      <c r="V415" s="568"/>
      <c r="W415" s="37" t="s">
        <v>72</v>
      </c>
      <c r="X415" s="551">
        <f>IFERROR(X411/H411,"0")+IFERROR(X412/H412,"0")+IFERROR(X413/H413,"0")+IFERROR(X414/H414,"0")</f>
        <v>8.3333333333333321</v>
      </c>
      <c r="Y415" s="551">
        <f>IFERROR(Y411/H411,"0")+IFERROR(Y412/H412,"0")+IFERROR(Y413/H413,"0")+IFERROR(Y414/H414,"0")</f>
        <v>9</v>
      </c>
      <c r="Z415" s="551">
        <f>IFERROR(IF(Z411="",0,Z411),"0")+IFERROR(IF(Z412="",0,Z412),"0")+IFERROR(IF(Z413="",0,Z413),"0")+IFERROR(IF(Z414="",0,Z414),"0")</f>
        <v>4.5179999999999998E-2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4"/>
      <c r="P416" s="566" t="s">
        <v>71</v>
      </c>
      <c r="Q416" s="567"/>
      <c r="R416" s="567"/>
      <c r="S416" s="567"/>
      <c r="T416" s="567"/>
      <c r="U416" s="567"/>
      <c r="V416" s="568"/>
      <c r="W416" s="37" t="s">
        <v>69</v>
      </c>
      <c r="X416" s="551">
        <f>IFERROR(SUM(X411:X414),"0")</f>
        <v>17.5</v>
      </c>
      <c r="Y416" s="551">
        <f>IFERROR(SUM(Y411:Y414),"0")</f>
        <v>18.900000000000002</v>
      </c>
      <c r="Z416" s="37"/>
      <c r="AA416" s="552"/>
      <c r="AB416" s="552"/>
      <c r="AC416" s="552"/>
    </row>
    <row r="417" spans="1:68" ht="16.5" customHeight="1" x14ac:dyDescent="0.25">
      <c r="A417" s="577" t="s">
        <v>645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64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57">
        <v>4680115885110</v>
      </c>
      <c r="E419" s="558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20</v>
      </c>
      <c r="Y419" s="550">
        <f>IFERROR(IF(X419="",0,CEILING((X419/$H419),1)*$H419),"")</f>
        <v>20.399999999999999</v>
      </c>
      <c r="Z419" s="36">
        <f>IFERROR(IF(Y419=0,"",ROUNDUP(Y419/H419,0)*0.00651),"")</f>
        <v>0.11067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35</v>
      </c>
      <c r="BN419" s="64">
        <f>IFERROR(Y419*I419/H419,"0")</f>
        <v>35.699999999999996</v>
      </c>
      <c r="BO419" s="64">
        <f>IFERROR(1/J419*(X419/H419),"0")</f>
        <v>9.1575091575091583E-2</v>
      </c>
      <c r="BP419" s="64">
        <f>IFERROR(1/J419*(Y419/H419),"0")</f>
        <v>9.3406593406593408E-2</v>
      </c>
    </row>
    <row r="420" spans="1:68" x14ac:dyDescent="0.2">
      <c r="A420" s="573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4"/>
      <c r="P420" s="566" t="s">
        <v>71</v>
      </c>
      <c r="Q420" s="567"/>
      <c r="R420" s="567"/>
      <c r="S420" s="567"/>
      <c r="T420" s="567"/>
      <c r="U420" s="567"/>
      <c r="V420" s="568"/>
      <c r="W420" s="37" t="s">
        <v>72</v>
      </c>
      <c r="X420" s="551">
        <f>IFERROR(X419/H419,"0")</f>
        <v>16.666666666666668</v>
      </c>
      <c r="Y420" s="551">
        <f>IFERROR(Y419/H419,"0")</f>
        <v>17</v>
      </c>
      <c r="Z420" s="551">
        <f>IFERROR(IF(Z419="",0,Z419),"0")</f>
        <v>0.11067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4"/>
      <c r="P421" s="566" t="s">
        <v>71</v>
      </c>
      <c r="Q421" s="567"/>
      <c r="R421" s="567"/>
      <c r="S421" s="567"/>
      <c r="T421" s="567"/>
      <c r="U421" s="567"/>
      <c r="V421" s="568"/>
      <c r="W421" s="37" t="s">
        <v>69</v>
      </c>
      <c r="X421" s="551">
        <f>IFERROR(SUM(X419:X419),"0")</f>
        <v>20</v>
      </c>
      <c r="Y421" s="551">
        <f>IFERROR(SUM(Y419:Y419),"0")</f>
        <v>20.399999999999999</v>
      </c>
      <c r="Z421" s="37"/>
      <c r="AA421" s="552"/>
      <c r="AB421" s="552"/>
      <c r="AC421" s="552"/>
    </row>
    <row r="422" spans="1:68" ht="16.5" customHeight="1" x14ac:dyDescent="0.25">
      <c r="A422" s="577" t="s">
        <v>649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64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650</v>
      </c>
      <c r="B424" s="54" t="s">
        <v>651</v>
      </c>
      <c r="C424" s="31">
        <v>4301031261</v>
      </c>
      <c r="D424" s="557">
        <v>4680115885103</v>
      </c>
      <c r="E424" s="558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3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4"/>
      <c r="P425" s="566" t="s">
        <v>71</v>
      </c>
      <c r="Q425" s="567"/>
      <c r="R425" s="567"/>
      <c r="S425" s="567"/>
      <c r="T425" s="567"/>
      <c r="U425" s="567"/>
      <c r="V425" s="568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4"/>
      <c r="P426" s="566" t="s">
        <v>71</v>
      </c>
      <c r="Q426" s="567"/>
      <c r="R426" s="567"/>
      <c r="S426" s="567"/>
      <c r="T426" s="567"/>
      <c r="U426" s="567"/>
      <c r="V426" s="568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7" t="s">
        <v>653</v>
      </c>
      <c r="B427" s="608"/>
      <c r="C427" s="608"/>
      <c r="D427" s="608"/>
      <c r="E427" s="608"/>
      <c r="F427" s="608"/>
      <c r="G427" s="608"/>
      <c r="H427" s="608"/>
      <c r="I427" s="608"/>
      <c r="J427" s="608"/>
      <c r="K427" s="608"/>
      <c r="L427" s="608"/>
      <c r="M427" s="608"/>
      <c r="N427" s="608"/>
      <c r="O427" s="608"/>
      <c r="P427" s="608"/>
      <c r="Q427" s="608"/>
      <c r="R427" s="608"/>
      <c r="S427" s="608"/>
      <c r="T427" s="608"/>
      <c r="U427" s="608"/>
      <c r="V427" s="608"/>
      <c r="W427" s="608"/>
      <c r="X427" s="608"/>
      <c r="Y427" s="608"/>
      <c r="Z427" s="608"/>
      <c r="AA427" s="48"/>
      <c r="AB427" s="48"/>
      <c r="AC427" s="48"/>
    </row>
    <row r="428" spans="1:68" ht="16.5" customHeight="1" x14ac:dyDescent="0.25">
      <c r="A428" s="577" t="s">
        <v>653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103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57">
        <v>4607091389067</v>
      </c>
      <c r="E430" s="558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100</v>
      </c>
      <c r="Y430" s="550">
        <f t="shared" ref="Y430:Y442" si="49">IFERROR(IF(X430="",0,CEILING((X430/$H430),1)*$H430),"")</f>
        <v>100.32000000000001</v>
      </c>
      <c r="Z430" s="36">
        <f t="shared" ref="Z430:Z436" si="50">IFERROR(IF(Y430=0,"",ROUNDUP(Y430/H430,0)*0.01196),"")</f>
        <v>0.22724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106.81818181818181</v>
      </c>
      <c r="BN430" s="64">
        <f t="shared" ref="BN430:BN442" si="52">IFERROR(Y430*I430/H430,"0")</f>
        <v>107.16</v>
      </c>
      <c r="BO430" s="64">
        <f t="shared" ref="BO430:BO442" si="53">IFERROR(1/J430*(X430/H430),"0")</f>
        <v>0.18210955710955709</v>
      </c>
      <c r="BP430" s="64">
        <f t="shared" ref="BP430:BP442" si="54">IFERROR(1/J430*(Y430/H430),"0")</f>
        <v>0.18269230769230771</v>
      </c>
    </row>
    <row r="431" spans="1:68" ht="27" customHeight="1" x14ac:dyDescent="0.25">
      <c r="A431" s="54" t="s">
        <v>657</v>
      </c>
      <c r="B431" s="54" t="s">
        <v>658</v>
      </c>
      <c r="C431" s="31">
        <v>4301011961</v>
      </c>
      <c r="D431" s="557">
        <v>4680115885271</v>
      </c>
      <c r="E431" s="558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4301011376</v>
      </c>
      <c r="D432" s="557">
        <v>4680115885226</v>
      </c>
      <c r="E432" s="558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70</v>
      </c>
      <c r="Y432" s="550">
        <f t="shared" si="49"/>
        <v>73.92</v>
      </c>
      <c r="Z432" s="36">
        <f t="shared" si="50"/>
        <v>0.16744000000000001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1"/>
        <v>74.772727272727266</v>
      </c>
      <c r="BN432" s="64">
        <f t="shared" si="52"/>
        <v>78.959999999999994</v>
      </c>
      <c r="BO432" s="64">
        <f t="shared" si="53"/>
        <v>0.12747668997668998</v>
      </c>
      <c r="BP432" s="64">
        <f t="shared" si="54"/>
        <v>0.13461538461538464</v>
      </c>
    </row>
    <row r="433" spans="1:68" ht="27" customHeight="1" x14ac:dyDescent="0.25">
      <c r="A433" s="54" t="s">
        <v>663</v>
      </c>
      <c r="B433" s="54" t="s">
        <v>664</v>
      </c>
      <c r="C433" s="31">
        <v>4301012145</v>
      </c>
      <c r="D433" s="557">
        <v>4607091383522</v>
      </c>
      <c r="E433" s="558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">
        <v>665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667</v>
      </c>
      <c r="B434" s="54" t="s">
        <v>668</v>
      </c>
      <c r="C434" s="31">
        <v>4301011774</v>
      </c>
      <c r="D434" s="557">
        <v>4680115884502</v>
      </c>
      <c r="E434" s="558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57">
        <v>4607091389104</v>
      </c>
      <c r="E435" s="558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150</v>
      </c>
      <c r="Y435" s="550">
        <f t="shared" si="49"/>
        <v>153.12</v>
      </c>
      <c r="Z435" s="36">
        <f t="shared" si="50"/>
        <v>0.34683999999999998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1"/>
        <v>160.22727272727272</v>
      </c>
      <c r="BN435" s="64">
        <f t="shared" si="52"/>
        <v>163.56</v>
      </c>
      <c r="BO435" s="64">
        <f t="shared" si="53"/>
        <v>0.27316433566433568</v>
      </c>
      <c r="BP435" s="64">
        <f t="shared" si="54"/>
        <v>0.27884615384615385</v>
      </c>
    </row>
    <row r="436" spans="1:68" ht="16.5" customHeight="1" x14ac:dyDescent="0.25">
      <c r="A436" s="54" t="s">
        <v>673</v>
      </c>
      <c r="B436" s="54" t="s">
        <v>674</v>
      </c>
      <c r="C436" s="31">
        <v>4301011799</v>
      </c>
      <c r="D436" s="557">
        <v>4680115884519</v>
      </c>
      <c r="E436" s="558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4301012125</v>
      </c>
      <c r="D437" s="557">
        <v>4680115886391</v>
      </c>
      <c r="E437" s="558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57">
        <v>4680115880603</v>
      </c>
      <c r="E438" s="558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4301012146</v>
      </c>
      <c r="D439" s="557">
        <v>4607091389999</v>
      </c>
      <c r="E439" s="558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7" t="s">
        <v>682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4301012036</v>
      </c>
      <c r="D440" s="557">
        <v>4680115882782</v>
      </c>
      <c r="E440" s="558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4301012050</v>
      </c>
      <c r="D441" s="557">
        <v>4680115885479</v>
      </c>
      <c r="E441" s="558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57">
        <v>4607091389982</v>
      </c>
      <c r="E442" s="558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162</v>
      </c>
      <c r="Y442" s="550">
        <f t="shared" si="49"/>
        <v>163.19999999999999</v>
      </c>
      <c r="Z442" s="36">
        <f>IFERROR(IF(Y442=0,"",ROUNDUP(Y442/H442,0)*0.00937),"")</f>
        <v>0.31857999999999997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1"/>
        <v>234.9</v>
      </c>
      <c r="BN442" s="64">
        <f t="shared" si="52"/>
        <v>236.64</v>
      </c>
      <c r="BO442" s="64">
        <f t="shared" si="53"/>
        <v>0.28125</v>
      </c>
      <c r="BP442" s="64">
        <f t="shared" si="54"/>
        <v>0.28333333333333333</v>
      </c>
    </row>
    <row r="443" spans="1:68" x14ac:dyDescent="0.2">
      <c r="A443" s="573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4"/>
      <c r="P443" s="566" t="s">
        <v>71</v>
      </c>
      <c r="Q443" s="567"/>
      <c r="R443" s="567"/>
      <c r="S443" s="567"/>
      <c r="T443" s="567"/>
      <c r="U443" s="567"/>
      <c r="V443" s="568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94.356060606060595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96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1.0600999999999998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4"/>
      <c r="P444" s="566" t="s">
        <v>71</v>
      </c>
      <c r="Q444" s="567"/>
      <c r="R444" s="567"/>
      <c r="S444" s="567"/>
      <c r="T444" s="567"/>
      <c r="U444" s="567"/>
      <c r="V444" s="568"/>
      <c r="W444" s="37" t="s">
        <v>69</v>
      </c>
      <c r="X444" s="551">
        <f>IFERROR(SUM(X430:X442),"0")</f>
        <v>482</v>
      </c>
      <c r="Y444" s="551">
        <f>IFERROR(SUM(Y430:Y442),"0")</f>
        <v>490.56</v>
      </c>
      <c r="Z444" s="37"/>
      <c r="AA444" s="552"/>
      <c r="AB444" s="552"/>
      <c r="AC444" s="552"/>
    </row>
    <row r="445" spans="1:68" ht="14.25" customHeight="1" x14ac:dyDescent="0.25">
      <c r="A445" s="562" t="s">
        <v>137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57">
        <v>4607091388930</v>
      </c>
      <c r="E446" s="558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4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50</v>
      </c>
      <c r="Y446" s="550">
        <f>IFERROR(IF(X446="",0,CEILING((X446/$H446),1)*$H446),"")</f>
        <v>52.800000000000004</v>
      </c>
      <c r="Z446" s="36">
        <f>IFERROR(IF(Y446=0,"",ROUNDUP(Y446/H446,0)*0.01196),"")</f>
        <v>0.1196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53.409090909090907</v>
      </c>
      <c r="BN446" s="64">
        <f>IFERROR(Y446*I446/H446,"0")</f>
        <v>56.400000000000006</v>
      </c>
      <c r="BO446" s="64">
        <f>IFERROR(1/J446*(X446/H446),"0")</f>
        <v>9.1054778554778545E-2</v>
      </c>
      <c r="BP446" s="64">
        <f>IFERROR(1/J446*(Y446/H446),"0")</f>
        <v>9.6153846153846159E-2</v>
      </c>
    </row>
    <row r="447" spans="1:68" ht="16.5" customHeight="1" x14ac:dyDescent="0.25">
      <c r="A447" s="54" t="s">
        <v>692</v>
      </c>
      <c r="B447" s="54" t="s">
        <v>693</v>
      </c>
      <c r="C447" s="31">
        <v>4301020384</v>
      </c>
      <c r="D447" s="557">
        <v>4680115886407</v>
      </c>
      <c r="E447" s="558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694</v>
      </c>
      <c r="B448" s="54" t="s">
        <v>695</v>
      </c>
      <c r="C448" s="31">
        <v>4301020385</v>
      </c>
      <c r="D448" s="557">
        <v>4680115880054</v>
      </c>
      <c r="E448" s="558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4"/>
      <c r="P449" s="566" t="s">
        <v>71</v>
      </c>
      <c r="Q449" s="567"/>
      <c r="R449" s="567"/>
      <c r="S449" s="567"/>
      <c r="T449" s="567"/>
      <c r="U449" s="567"/>
      <c r="V449" s="568"/>
      <c r="W449" s="37" t="s">
        <v>72</v>
      </c>
      <c r="X449" s="551">
        <f>IFERROR(X446/H446,"0")+IFERROR(X447/H447,"0")+IFERROR(X448/H448,"0")</f>
        <v>9.4696969696969688</v>
      </c>
      <c r="Y449" s="551">
        <f>IFERROR(Y446/H446,"0")+IFERROR(Y447/H447,"0")+IFERROR(Y448/H448,"0")</f>
        <v>10</v>
      </c>
      <c r="Z449" s="551">
        <f>IFERROR(IF(Z446="",0,Z446),"0")+IFERROR(IF(Z447="",0,Z447),"0")+IFERROR(IF(Z448="",0,Z448),"0")</f>
        <v>0.1196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4"/>
      <c r="P450" s="566" t="s">
        <v>71</v>
      </c>
      <c r="Q450" s="567"/>
      <c r="R450" s="567"/>
      <c r="S450" s="567"/>
      <c r="T450" s="567"/>
      <c r="U450" s="567"/>
      <c r="V450" s="568"/>
      <c r="W450" s="37" t="s">
        <v>69</v>
      </c>
      <c r="X450" s="551">
        <f>IFERROR(SUM(X446:X448),"0")</f>
        <v>50</v>
      </c>
      <c r="Y450" s="551">
        <f>IFERROR(SUM(Y446:Y448),"0")</f>
        <v>52.800000000000004</v>
      </c>
      <c r="Z450" s="37"/>
      <c r="AA450" s="552"/>
      <c r="AB450" s="552"/>
      <c r="AC450" s="552"/>
    </row>
    <row r="451" spans="1:68" ht="14.25" customHeight="1" x14ac:dyDescent="0.25">
      <c r="A451" s="562" t="s">
        <v>64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57">
        <v>4680115883116</v>
      </c>
      <c r="E452" s="558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50</v>
      </c>
      <c r="Y452" s="550">
        <f t="shared" ref="Y452:Y457" si="55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53.409090909090907</v>
      </c>
      <c r="BN452" s="64">
        <f t="shared" ref="BN452:BN457" si="57">IFERROR(Y452*I452/H452,"0")</f>
        <v>56.400000000000006</v>
      </c>
      <c r="BO452" s="64">
        <f t="shared" ref="BO452:BO457" si="58">IFERROR(1/J452*(X452/H452),"0")</f>
        <v>9.1054778554778545E-2</v>
      </c>
      <c r="BP452" s="64">
        <f t="shared" ref="BP452:BP457" si="59">IFERROR(1/J452*(Y452/H452),"0")</f>
        <v>9.6153846153846159E-2</v>
      </c>
    </row>
    <row r="453" spans="1:68" ht="27" customHeight="1" x14ac:dyDescent="0.25">
      <c r="A453" s="54" t="s">
        <v>699</v>
      </c>
      <c r="B453" s="54" t="s">
        <v>700</v>
      </c>
      <c r="C453" s="31">
        <v>4301031350</v>
      </c>
      <c r="D453" s="557">
        <v>4680115883093</v>
      </c>
      <c r="E453" s="558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20</v>
      </c>
      <c r="Y453" s="550">
        <f t="shared" si="55"/>
        <v>21.12</v>
      </c>
      <c r="Z453" s="36">
        <f>IFERROR(IF(Y453=0,"",ROUNDUP(Y453/H453,0)*0.01196),"")</f>
        <v>4.7840000000000001E-2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56"/>
        <v>21.363636363636363</v>
      </c>
      <c r="BN453" s="64">
        <f t="shared" si="57"/>
        <v>22.56</v>
      </c>
      <c r="BO453" s="64">
        <f t="shared" si="58"/>
        <v>3.6421911421911424E-2</v>
      </c>
      <c r="BP453" s="64">
        <f t="shared" si="59"/>
        <v>3.8461538461538464E-2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57">
        <v>4680115883109</v>
      </c>
      <c r="E454" s="558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100</v>
      </c>
      <c r="Y454" s="550">
        <f t="shared" si="55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56"/>
        <v>106.81818181818181</v>
      </c>
      <c r="BN454" s="64">
        <f t="shared" si="57"/>
        <v>107.16</v>
      </c>
      <c r="BO454" s="64">
        <f t="shared" si="58"/>
        <v>0.18210955710955709</v>
      </c>
      <c r="BP454" s="64">
        <f t="shared" si="59"/>
        <v>0.18269230769230771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57">
        <v>4680115882072</v>
      </c>
      <c r="E455" s="558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66</v>
      </c>
      <c r="Y455" s="550">
        <f t="shared" si="55"/>
        <v>67.2</v>
      </c>
      <c r="Z455" s="36">
        <f>IFERROR(IF(Y455=0,"",ROUNDUP(Y455/H455,0)*0.00902),"")</f>
        <v>0.12628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56"/>
        <v>95.287500000000009</v>
      </c>
      <c r="BN455" s="64">
        <f t="shared" si="57"/>
        <v>97.02000000000001</v>
      </c>
      <c r="BO455" s="64">
        <f t="shared" si="58"/>
        <v>0.10416666666666667</v>
      </c>
      <c r="BP455" s="64">
        <f t="shared" si="59"/>
        <v>0.10606060606060608</v>
      </c>
    </row>
    <row r="456" spans="1:68" ht="27" customHeight="1" x14ac:dyDescent="0.25">
      <c r="A456" s="54" t="s">
        <v>707</v>
      </c>
      <c r="B456" s="54" t="s">
        <v>708</v>
      </c>
      <c r="C456" s="31">
        <v>4301031418</v>
      </c>
      <c r="D456" s="557">
        <v>4680115882102</v>
      </c>
      <c r="E456" s="558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57">
        <v>4680115882096</v>
      </c>
      <c r="E457" s="558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12</v>
      </c>
      <c r="Y457" s="550">
        <f t="shared" si="55"/>
        <v>14.399999999999999</v>
      </c>
      <c r="Z457" s="36">
        <f>IFERROR(IF(Y457=0,"",ROUNDUP(Y457/H457,0)*0.00902),"")</f>
        <v>2.7060000000000001E-2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56"/>
        <v>16.725000000000001</v>
      </c>
      <c r="BN457" s="64">
        <f t="shared" si="57"/>
        <v>20.07</v>
      </c>
      <c r="BO457" s="64">
        <f t="shared" si="58"/>
        <v>1.893939393939394E-2</v>
      </c>
      <c r="BP457" s="64">
        <f t="shared" si="59"/>
        <v>2.2727272727272728E-2</v>
      </c>
    </row>
    <row r="458" spans="1:68" x14ac:dyDescent="0.2">
      <c r="A458" s="573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4"/>
      <c r="P458" s="566" t="s">
        <v>71</v>
      </c>
      <c r="Q458" s="567"/>
      <c r="R458" s="567"/>
      <c r="S458" s="567"/>
      <c r="T458" s="567"/>
      <c r="U458" s="567"/>
      <c r="V458" s="568"/>
      <c r="W458" s="37" t="s">
        <v>72</v>
      </c>
      <c r="X458" s="551">
        <f>IFERROR(X452/H452,"0")+IFERROR(X453/H453,"0")+IFERROR(X454/H454,"0")+IFERROR(X455/H455,"0")+IFERROR(X456/H456,"0")+IFERROR(X457/H457,"0")</f>
        <v>48.446969696969695</v>
      </c>
      <c r="Y458" s="551">
        <f>IFERROR(Y452/H452,"0")+IFERROR(Y453/H453,"0")+IFERROR(Y454/H454,"0")+IFERROR(Y455/H455,"0")+IFERROR(Y456/H456,"0")+IFERROR(Y457/H457,"0")</f>
        <v>50</v>
      </c>
      <c r="Z458" s="551">
        <f>IFERROR(IF(Z452="",0,Z452),"0")+IFERROR(IF(Z453="",0,Z453),"0")+IFERROR(IF(Z454="",0,Z454),"0")+IFERROR(IF(Z455="",0,Z455),"0")+IFERROR(IF(Z456="",0,Z456),"0")+IFERROR(IF(Z457="",0,Z457),"0")</f>
        <v>0.54802000000000006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4"/>
      <c r="P459" s="566" t="s">
        <v>71</v>
      </c>
      <c r="Q459" s="567"/>
      <c r="R459" s="567"/>
      <c r="S459" s="567"/>
      <c r="T459" s="567"/>
      <c r="U459" s="567"/>
      <c r="V459" s="568"/>
      <c r="W459" s="37" t="s">
        <v>69</v>
      </c>
      <c r="X459" s="551">
        <f>IFERROR(SUM(X452:X457),"0")</f>
        <v>248</v>
      </c>
      <c r="Y459" s="551">
        <f>IFERROR(SUM(Y452:Y457),"0")</f>
        <v>255.84</v>
      </c>
      <c r="Z459" s="37"/>
      <c r="AA459" s="552"/>
      <c r="AB459" s="552"/>
      <c r="AC459" s="552"/>
    </row>
    <row r="460" spans="1:68" ht="14.25" customHeight="1" x14ac:dyDescent="0.25">
      <c r="A460" s="562" t="s">
        <v>73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711</v>
      </c>
      <c r="B461" s="54" t="s">
        <v>712</v>
      </c>
      <c r="C461" s="31">
        <v>4301051232</v>
      </c>
      <c r="D461" s="557">
        <v>4607091383409</v>
      </c>
      <c r="E461" s="558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714</v>
      </c>
      <c r="B462" s="54" t="s">
        <v>715</v>
      </c>
      <c r="C462" s="31">
        <v>4301051233</v>
      </c>
      <c r="D462" s="557">
        <v>4607091383416</v>
      </c>
      <c r="E462" s="558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8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717</v>
      </c>
      <c r="B463" s="54" t="s">
        <v>718</v>
      </c>
      <c r="C463" s="31">
        <v>4301051064</v>
      </c>
      <c r="D463" s="557">
        <v>4680115883536</v>
      </c>
      <c r="E463" s="558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3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4"/>
      <c r="P464" s="566" t="s">
        <v>71</v>
      </c>
      <c r="Q464" s="567"/>
      <c r="R464" s="567"/>
      <c r="S464" s="567"/>
      <c r="T464" s="567"/>
      <c r="U464" s="567"/>
      <c r="V464" s="568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4"/>
      <c r="P465" s="566" t="s">
        <v>71</v>
      </c>
      <c r="Q465" s="567"/>
      <c r="R465" s="567"/>
      <c r="S465" s="567"/>
      <c r="T465" s="567"/>
      <c r="U465" s="567"/>
      <c r="V465" s="568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7" t="s">
        <v>720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77" t="s">
        <v>720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103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721</v>
      </c>
      <c r="B469" s="54" t="s">
        <v>722</v>
      </c>
      <c r="C469" s="31">
        <v>4301011763</v>
      </c>
      <c r="D469" s="557">
        <v>4640242181011</v>
      </c>
      <c r="E469" s="558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724</v>
      </c>
      <c r="B470" s="54" t="s">
        <v>725</v>
      </c>
      <c r="C470" s="31">
        <v>4301011585</v>
      </c>
      <c r="D470" s="557">
        <v>4640242180441</v>
      </c>
      <c r="E470" s="558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4301011584</v>
      </c>
      <c r="D471" s="557">
        <v>4640242180564</v>
      </c>
      <c r="E471" s="558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4301011764</v>
      </c>
      <c r="D472" s="557">
        <v>4640242181189</v>
      </c>
      <c r="E472" s="558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3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4"/>
      <c r="P473" s="566" t="s">
        <v>71</v>
      </c>
      <c r="Q473" s="567"/>
      <c r="R473" s="567"/>
      <c r="S473" s="567"/>
      <c r="T473" s="567"/>
      <c r="U473" s="567"/>
      <c r="V473" s="568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4"/>
      <c r="P474" s="566" t="s">
        <v>71</v>
      </c>
      <c r="Q474" s="567"/>
      <c r="R474" s="567"/>
      <c r="S474" s="567"/>
      <c r="T474" s="567"/>
      <c r="U474" s="567"/>
      <c r="V474" s="568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137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732</v>
      </c>
      <c r="B476" s="54" t="s">
        <v>733</v>
      </c>
      <c r="C476" s="31">
        <v>4301020400</v>
      </c>
      <c r="D476" s="557">
        <v>4640242180519</v>
      </c>
      <c r="E476" s="558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4301020260</v>
      </c>
      <c r="D477" s="557">
        <v>4640242180526</v>
      </c>
      <c r="E477" s="558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1" t="s">
        <v>737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739</v>
      </c>
      <c r="B478" s="54" t="s">
        <v>740</v>
      </c>
      <c r="C478" s="31">
        <v>4301020295</v>
      </c>
      <c r="D478" s="557">
        <v>4640242181363</v>
      </c>
      <c r="E478" s="558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3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4"/>
      <c r="P479" s="566" t="s">
        <v>71</v>
      </c>
      <c r="Q479" s="567"/>
      <c r="R479" s="567"/>
      <c r="S479" s="567"/>
      <c r="T479" s="567"/>
      <c r="U479" s="567"/>
      <c r="V479" s="568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4"/>
      <c r="P480" s="566" t="s">
        <v>71</v>
      </c>
      <c r="Q480" s="567"/>
      <c r="R480" s="567"/>
      <c r="S480" s="567"/>
      <c r="T480" s="567"/>
      <c r="U480" s="567"/>
      <c r="V480" s="568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64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742</v>
      </c>
      <c r="B482" s="54" t="s">
        <v>743</v>
      </c>
      <c r="C482" s="31">
        <v>4301031280</v>
      </c>
      <c r="D482" s="557">
        <v>4640242180816</v>
      </c>
      <c r="E482" s="558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745</v>
      </c>
      <c r="B483" s="54" t="s">
        <v>746</v>
      </c>
      <c r="C483" s="31">
        <v>4301031244</v>
      </c>
      <c r="D483" s="557">
        <v>4640242180595</v>
      </c>
      <c r="E483" s="558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3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4"/>
      <c r="P484" s="566" t="s">
        <v>71</v>
      </c>
      <c r="Q484" s="567"/>
      <c r="R484" s="567"/>
      <c r="S484" s="567"/>
      <c r="T484" s="567"/>
      <c r="U484" s="567"/>
      <c r="V484" s="568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4"/>
      <c r="P485" s="566" t="s">
        <v>71</v>
      </c>
      <c r="Q485" s="567"/>
      <c r="R485" s="567"/>
      <c r="S485" s="567"/>
      <c r="T485" s="567"/>
      <c r="U485" s="567"/>
      <c r="V485" s="568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73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57">
        <v>4640242180533</v>
      </c>
      <c r="E487" s="558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1800</v>
      </c>
      <c r="Y487" s="550">
        <f>IFERROR(IF(X487="",0,CEILING((X487/$H487),1)*$H487),"")</f>
        <v>1800</v>
      </c>
      <c r="Z487" s="36">
        <f>IFERROR(IF(Y487=0,"",ROUNDUP(Y487/H487,0)*0.01898),"")</f>
        <v>3.7960000000000003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1903.8000000000002</v>
      </c>
      <c r="BN487" s="64">
        <f>IFERROR(Y487*I487/H487,"0")</f>
        <v>1903.8000000000002</v>
      </c>
      <c r="BO487" s="64">
        <f>IFERROR(1/J487*(X487/H487),"0")</f>
        <v>3.125</v>
      </c>
      <c r="BP487" s="64">
        <f>IFERROR(1/J487*(Y487/H487),"0")</f>
        <v>3.125</v>
      </c>
    </row>
    <row r="488" spans="1:68" ht="27" customHeight="1" x14ac:dyDescent="0.25">
      <c r="A488" s="54" t="s">
        <v>751</v>
      </c>
      <c r="B488" s="54" t="s">
        <v>752</v>
      </c>
      <c r="C488" s="31">
        <v>4301051920</v>
      </c>
      <c r="D488" s="557">
        <v>4640242181233</v>
      </c>
      <c r="E488" s="558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4"/>
      <c r="P489" s="566" t="s">
        <v>71</v>
      </c>
      <c r="Q489" s="567"/>
      <c r="R489" s="567"/>
      <c r="S489" s="567"/>
      <c r="T489" s="567"/>
      <c r="U489" s="567"/>
      <c r="V489" s="568"/>
      <c r="W489" s="37" t="s">
        <v>72</v>
      </c>
      <c r="X489" s="551">
        <f>IFERROR(X487/H487,"0")+IFERROR(X488/H488,"0")</f>
        <v>200</v>
      </c>
      <c r="Y489" s="551">
        <f>IFERROR(Y487/H487,"0")+IFERROR(Y488/H488,"0")</f>
        <v>200</v>
      </c>
      <c r="Z489" s="551">
        <f>IFERROR(IF(Z487="",0,Z487),"0")+IFERROR(IF(Z488="",0,Z488),"0")</f>
        <v>3.7960000000000003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4"/>
      <c r="P490" s="566" t="s">
        <v>71</v>
      </c>
      <c r="Q490" s="567"/>
      <c r="R490" s="567"/>
      <c r="S490" s="567"/>
      <c r="T490" s="567"/>
      <c r="U490" s="567"/>
      <c r="V490" s="568"/>
      <c r="W490" s="37" t="s">
        <v>69</v>
      </c>
      <c r="X490" s="551">
        <f>IFERROR(SUM(X487:X488),"0")</f>
        <v>1800</v>
      </c>
      <c r="Y490" s="551">
        <f>IFERROR(SUM(Y487:Y488),"0")</f>
        <v>1800</v>
      </c>
      <c r="Z490" s="37"/>
      <c r="AA490" s="552"/>
      <c r="AB490" s="552"/>
      <c r="AC490" s="552"/>
    </row>
    <row r="491" spans="1:68" ht="14.25" customHeight="1" x14ac:dyDescent="0.25">
      <c r="A491" s="562" t="s">
        <v>167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753</v>
      </c>
      <c r="B492" s="54" t="s">
        <v>754</v>
      </c>
      <c r="C492" s="31">
        <v>4301060491</v>
      </c>
      <c r="D492" s="557">
        <v>4640242180120</v>
      </c>
      <c r="E492" s="558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10</v>
      </c>
      <c r="Y492" s="550">
        <f>IFERROR(IF(X492="",0,CEILING((X492/$H492),1)*$H492),"")</f>
        <v>18</v>
      </c>
      <c r="Z492" s="36">
        <f>IFERROR(IF(Y492=0,"",ROUNDUP(Y492/H492,0)*0.01898),"")</f>
        <v>3.7960000000000001E-2</v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10.483333333333334</v>
      </c>
      <c r="BN492" s="64">
        <f>IFERROR(Y492*I492/H492,"0")</f>
        <v>18.87</v>
      </c>
      <c r="BO492" s="64">
        <f>IFERROR(1/J492*(X492/H492),"0")</f>
        <v>1.7361111111111112E-2</v>
      </c>
      <c r="BP492" s="64">
        <f>IFERROR(1/J492*(Y492/H492),"0")</f>
        <v>3.125E-2</v>
      </c>
    </row>
    <row r="493" spans="1:68" ht="27" customHeight="1" x14ac:dyDescent="0.25">
      <c r="A493" s="54" t="s">
        <v>756</v>
      </c>
      <c r="B493" s="54" t="s">
        <v>757</v>
      </c>
      <c r="C493" s="31">
        <v>4301060493</v>
      </c>
      <c r="D493" s="557">
        <v>4640242180137</v>
      </c>
      <c r="E493" s="558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4"/>
      <c r="P494" s="566" t="s">
        <v>71</v>
      </c>
      <c r="Q494" s="567"/>
      <c r="R494" s="567"/>
      <c r="S494" s="567"/>
      <c r="T494" s="567"/>
      <c r="U494" s="567"/>
      <c r="V494" s="568"/>
      <c r="W494" s="37" t="s">
        <v>72</v>
      </c>
      <c r="X494" s="551">
        <f>IFERROR(X492/H492,"0")+IFERROR(X493/H493,"0")</f>
        <v>1.1111111111111112</v>
      </c>
      <c r="Y494" s="551">
        <f>IFERROR(Y492/H492,"0")+IFERROR(Y493/H493,"0")</f>
        <v>2</v>
      </c>
      <c r="Z494" s="551">
        <f>IFERROR(IF(Z492="",0,Z492),"0")+IFERROR(IF(Z493="",0,Z493),"0")</f>
        <v>3.7960000000000001E-2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4"/>
      <c r="P495" s="566" t="s">
        <v>71</v>
      </c>
      <c r="Q495" s="567"/>
      <c r="R495" s="567"/>
      <c r="S495" s="567"/>
      <c r="T495" s="567"/>
      <c r="U495" s="567"/>
      <c r="V495" s="568"/>
      <c r="W495" s="37" t="s">
        <v>69</v>
      </c>
      <c r="X495" s="551">
        <f>IFERROR(SUM(X492:X493),"0")</f>
        <v>10</v>
      </c>
      <c r="Y495" s="551">
        <f>IFERROR(SUM(Y492:Y493),"0")</f>
        <v>18</v>
      </c>
      <c r="Z495" s="37"/>
      <c r="AA495" s="552"/>
      <c r="AB495" s="552"/>
      <c r="AC495" s="552"/>
    </row>
    <row r="496" spans="1:68" ht="16.5" customHeight="1" x14ac:dyDescent="0.25">
      <c r="A496" s="577" t="s">
        <v>759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137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760</v>
      </c>
      <c r="B498" s="54" t="s">
        <v>761</v>
      </c>
      <c r="C498" s="31">
        <v>4301020314</v>
      </c>
      <c r="D498" s="557">
        <v>4640242180090</v>
      </c>
      <c r="E498" s="558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7" t="s">
        <v>762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4"/>
      <c r="P499" s="566" t="s">
        <v>71</v>
      </c>
      <c r="Q499" s="567"/>
      <c r="R499" s="567"/>
      <c r="S499" s="567"/>
      <c r="T499" s="567"/>
      <c r="U499" s="567"/>
      <c r="V499" s="568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4"/>
      <c r="P500" s="566" t="s">
        <v>71</v>
      </c>
      <c r="Q500" s="567"/>
      <c r="R500" s="567"/>
      <c r="S500" s="567"/>
      <c r="T500" s="567"/>
      <c r="U500" s="567"/>
      <c r="V500" s="568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8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5"/>
      <c r="P501" s="593" t="s">
        <v>764</v>
      </c>
      <c r="Q501" s="594"/>
      <c r="R501" s="594"/>
      <c r="S501" s="594"/>
      <c r="T501" s="594"/>
      <c r="U501" s="594"/>
      <c r="V501" s="595"/>
      <c r="W501" s="37" t="s">
        <v>69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17367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17536.719999999998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5"/>
      <c r="P502" s="593" t="s">
        <v>765</v>
      </c>
      <c r="Q502" s="594"/>
      <c r="R502" s="594"/>
      <c r="S502" s="594"/>
      <c r="T502" s="594"/>
      <c r="U502" s="594"/>
      <c r="V502" s="595"/>
      <c r="W502" s="37" t="s">
        <v>69</v>
      </c>
      <c r="X502" s="551">
        <f>IFERROR(SUM(BM22:BM498),"0")</f>
        <v>18437.540005916813</v>
      </c>
      <c r="Y502" s="551">
        <f>IFERROR(SUM(BN22:BN498),"0")</f>
        <v>18618.732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5"/>
      <c r="P503" s="593" t="s">
        <v>766</v>
      </c>
      <c r="Q503" s="594"/>
      <c r="R503" s="594"/>
      <c r="S503" s="594"/>
      <c r="T503" s="594"/>
      <c r="U503" s="594"/>
      <c r="V503" s="595"/>
      <c r="W503" s="37" t="s">
        <v>767</v>
      </c>
      <c r="X503" s="38">
        <f>ROUNDUP(SUM(BO22:BO498),0)</f>
        <v>31</v>
      </c>
      <c r="Y503" s="38">
        <f>ROUNDUP(SUM(BP22:BP498),0)</f>
        <v>31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5"/>
      <c r="P504" s="593" t="s">
        <v>768</v>
      </c>
      <c r="Q504" s="594"/>
      <c r="R504" s="594"/>
      <c r="S504" s="594"/>
      <c r="T504" s="594"/>
      <c r="U504" s="594"/>
      <c r="V504" s="595"/>
      <c r="W504" s="37" t="s">
        <v>69</v>
      </c>
      <c r="X504" s="551">
        <f>GrossWeightTotal+PalletQtyTotal*25</f>
        <v>19212.540005916813</v>
      </c>
      <c r="Y504" s="551">
        <f>GrossWeightTotalR+PalletQtyTotalR*25</f>
        <v>19393.732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5"/>
      <c r="P505" s="593" t="s">
        <v>769</v>
      </c>
      <c r="Q505" s="594"/>
      <c r="R505" s="594"/>
      <c r="S505" s="594"/>
      <c r="T505" s="594"/>
      <c r="U505" s="594"/>
      <c r="V505" s="595"/>
      <c r="W505" s="37" t="s">
        <v>767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3301.132327336351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3332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5"/>
      <c r="P506" s="593" t="s">
        <v>770</v>
      </c>
      <c r="Q506" s="594"/>
      <c r="R506" s="594"/>
      <c r="S506" s="594"/>
      <c r="T506" s="594"/>
      <c r="U506" s="594"/>
      <c r="V506" s="595"/>
      <c r="W506" s="39" t="s">
        <v>771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34.974129999999995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79" t="s">
        <v>101</v>
      </c>
      <c r="D508" s="662"/>
      <c r="E508" s="662"/>
      <c r="F508" s="662"/>
      <c r="G508" s="662"/>
      <c r="H508" s="663"/>
      <c r="I508" s="579" t="s">
        <v>251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541</v>
      </c>
      <c r="U508" s="663"/>
      <c r="V508" s="579" t="s">
        <v>597</v>
      </c>
      <c r="W508" s="662"/>
      <c r="X508" s="662"/>
      <c r="Y508" s="663"/>
      <c r="Z508" s="546" t="s">
        <v>653</v>
      </c>
      <c r="AA508" s="579" t="s">
        <v>720</v>
      </c>
      <c r="AB508" s="663"/>
      <c r="AC508" s="52"/>
      <c r="AF508" s="547"/>
    </row>
    <row r="509" spans="1:68" ht="14.25" customHeight="1" thickTop="1" x14ac:dyDescent="0.2">
      <c r="A509" s="627" t="s">
        <v>773</v>
      </c>
      <c r="B509" s="579" t="s">
        <v>63</v>
      </c>
      <c r="C509" s="579" t="s">
        <v>102</v>
      </c>
      <c r="D509" s="579" t="s">
        <v>119</v>
      </c>
      <c r="E509" s="579" t="s">
        <v>174</v>
      </c>
      <c r="F509" s="579" t="s">
        <v>194</v>
      </c>
      <c r="G509" s="579" t="s">
        <v>227</v>
      </c>
      <c r="H509" s="579" t="s">
        <v>101</v>
      </c>
      <c r="I509" s="579" t="s">
        <v>252</v>
      </c>
      <c r="J509" s="579" t="s">
        <v>292</v>
      </c>
      <c r="K509" s="579" t="s">
        <v>352</v>
      </c>
      <c r="L509" s="579" t="s">
        <v>398</v>
      </c>
      <c r="M509" s="579" t="s">
        <v>414</v>
      </c>
      <c r="N509" s="547"/>
      <c r="O509" s="579" t="s">
        <v>428</v>
      </c>
      <c r="P509" s="579" t="s">
        <v>438</v>
      </c>
      <c r="Q509" s="579" t="s">
        <v>445</v>
      </c>
      <c r="R509" s="579" t="s">
        <v>450</v>
      </c>
      <c r="S509" s="579" t="s">
        <v>531</v>
      </c>
      <c r="T509" s="579" t="s">
        <v>542</v>
      </c>
      <c r="U509" s="579" t="s">
        <v>577</v>
      </c>
      <c r="V509" s="579" t="s">
        <v>598</v>
      </c>
      <c r="W509" s="579" t="s">
        <v>630</v>
      </c>
      <c r="X509" s="579" t="s">
        <v>645</v>
      </c>
      <c r="Y509" s="579" t="s">
        <v>649</v>
      </c>
      <c r="Z509" s="579" t="s">
        <v>653</v>
      </c>
      <c r="AA509" s="579" t="s">
        <v>720</v>
      </c>
      <c r="AB509" s="579" t="s">
        <v>759</v>
      </c>
      <c r="AC509" s="52"/>
      <c r="AF509" s="547"/>
    </row>
    <row r="510" spans="1:68" ht="13.5" customHeight="1" thickBot="1" x14ac:dyDescent="0.25">
      <c r="A510" s="62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100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1014.6</v>
      </c>
      <c r="E511" s="46">
        <f>IFERROR(Y87*1,"0")+IFERROR(Y88*1,"0")+IFERROR(Y89*1,"0")+IFERROR(Y93*1,"0")+IFERROR(Y94*1,"0")+IFERROR(Y95*1,"0")+IFERROR(Y96*1,"0")</f>
        <v>994.5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1250.46</v>
      </c>
      <c r="G511" s="46">
        <f>IFERROR(Y127*1,"0")+IFERROR(Y128*1,"0")+IFERROR(Y132*1,"0")+IFERROR(Y133*1,"0")+IFERROR(Y137*1,"0")+IFERROR(Y138*1,"0")</f>
        <v>128.16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578.76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2527.2000000000003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306.03999999999996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141.6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308.39999999999998</v>
      </c>
      <c r="S511" s="46">
        <f>IFERROR(Y334*1,"0")+IFERROR(Y335*1,"0")+IFERROR(Y336*1,"0")</f>
        <v>947.1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6404</v>
      </c>
      <c r="U511" s="46">
        <f>IFERROR(Y367*1,"0")+IFERROR(Y368*1,"0")+IFERROR(Y369*1,"0")+IFERROR(Y373*1,"0")+IFERROR(Y377*1,"0")+IFERROR(Y378*1,"0")+IFERROR(Y382*1,"0")</f>
        <v>108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71.400000000000006</v>
      </c>
      <c r="W511" s="46">
        <f>IFERROR(Y407*1,"0")+IFERROR(Y411*1,"0")+IFERROR(Y412*1,"0")+IFERROR(Y413*1,"0")+IFERROR(Y414*1,"0")</f>
        <v>18.900000000000002</v>
      </c>
      <c r="X511" s="46">
        <f>IFERROR(Y419*1,"0")</f>
        <v>20.399999999999999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799.2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1818</v>
      </c>
      <c r="AB511" s="46">
        <f>IFERROR(Y498*1,"0")</f>
        <v>0</v>
      </c>
      <c r="AC511" s="52"/>
      <c r="AF511" s="547"/>
    </row>
  </sheetData>
  <sheetProtection algorithmName="SHA-512" hashValue="nzn+4TZH96kzAYRqO5PbStAP+efdyfleyVGWXnJf3ADUPSs1AWy+xDLo78iFNqxQpB0zevLmDcC+AfpNcX+9bg==" saltValue="Kfjvr2Poyx7zbUpDT2u8k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D471:E471"/>
    <mergeCell ref="A481:Z481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P61:T61"/>
    <mergeCell ref="A105:O106"/>
    <mergeCell ref="A9:C9"/>
    <mergeCell ref="P70:V70"/>
    <mergeCell ref="P32:V32"/>
    <mergeCell ref="P134:V134"/>
    <mergeCell ref="P97:V97"/>
    <mergeCell ref="Q13:R13"/>
    <mergeCell ref="D389:E389"/>
    <mergeCell ref="A220:Z220"/>
    <mergeCell ref="A168:O169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57:T57"/>
    <mergeCell ref="P75:T75"/>
    <mergeCell ref="D223:E223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A38:Z38"/>
    <mergeCell ref="A40:Z40"/>
    <mergeCell ref="P395:T395"/>
    <mergeCell ref="A340:Z340"/>
    <mergeCell ref="D267:E267"/>
    <mergeCell ref="P96:T96"/>
    <mergeCell ref="H17:H18"/>
    <mergeCell ref="P261:T261"/>
    <mergeCell ref="A146:Z146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D204:E204"/>
    <mergeCell ref="P388:T388"/>
    <mergeCell ref="A263:O264"/>
    <mergeCell ref="P121:T121"/>
    <mergeCell ref="P357:T357"/>
    <mergeCell ref="D29:E29"/>
    <mergeCell ref="P344:T344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P197:T197"/>
    <mergeCell ref="A354:O355"/>
    <mergeCell ref="P53:T53"/>
    <mergeCell ref="A425:O426"/>
    <mergeCell ref="D167:E167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217:V21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W509:W510"/>
    <mergeCell ref="V509:V510"/>
    <mergeCell ref="A509:A510"/>
    <mergeCell ref="C509:C510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3 X89 X269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v6jrGRtW9r6+uqNjL8SsREBR25tWkABY0TwVxYbVHIa8dDcPqL1nUGHBPuCEWp/WTm937ahPTIGQCkXC89BYYQ==" saltValue="AUm5nZAk3uzTuQI3zWYH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2025-09-12T11:32:26Z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