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E3BE8E-FEBA-4D67-9406-50E199E86C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O282" i="1"/>
  <c r="BM282" i="1"/>
  <c r="Z282" i="1"/>
  <c r="Y282" i="1"/>
  <c r="BP282" i="1" s="1"/>
  <c r="P282" i="1"/>
  <c r="BO281" i="1"/>
  <c r="BM281" i="1"/>
  <c r="Z281" i="1"/>
  <c r="Y281" i="1"/>
  <c r="P281" i="1"/>
  <c r="BO280" i="1"/>
  <c r="BM280" i="1"/>
  <c r="Z280" i="1"/>
  <c r="Y280" i="1"/>
  <c r="BP280" i="1" s="1"/>
  <c r="P280" i="1"/>
  <c r="BO279" i="1"/>
  <c r="BM279" i="1"/>
  <c r="Z279" i="1"/>
  <c r="Y279" i="1"/>
  <c r="P279" i="1"/>
  <c r="BO278" i="1"/>
  <c r="BM278" i="1"/>
  <c r="Z278" i="1"/>
  <c r="Y278" i="1"/>
  <c r="BP278" i="1" s="1"/>
  <c r="P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Y275" i="1"/>
  <c r="P275" i="1"/>
  <c r="BO274" i="1"/>
  <c r="BM274" i="1"/>
  <c r="Z274" i="1"/>
  <c r="Y274" i="1"/>
  <c r="BP274" i="1" s="1"/>
  <c r="P274" i="1"/>
  <c r="BO273" i="1"/>
  <c r="BM273" i="1"/>
  <c r="Z273" i="1"/>
  <c r="Y273" i="1"/>
  <c r="P273" i="1"/>
  <c r="BO272" i="1"/>
  <c r="BM272" i="1"/>
  <c r="Z272" i="1"/>
  <c r="Y272" i="1"/>
  <c r="BP272" i="1" s="1"/>
  <c r="P272" i="1"/>
  <c r="BO271" i="1"/>
  <c r="BM271" i="1"/>
  <c r="Z271" i="1"/>
  <c r="Z284" i="1" s="1"/>
  <c r="Y271" i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BP260" i="1" s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Z189" i="1" s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Y138" i="1" s="1"/>
  <c r="P136" i="1"/>
  <c r="BP135" i="1"/>
  <c r="BO135" i="1"/>
  <c r="BN135" i="1"/>
  <c r="BM135" i="1"/>
  <c r="Z135" i="1"/>
  <c r="Z137" i="1" s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Z131" i="1" s="1"/>
  <c r="Y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Y125" i="1" s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8" i="1" l="1"/>
  <c r="Y63" i="1"/>
  <c r="Y86" i="1"/>
  <c r="BN85" i="1"/>
  <c r="Y102" i="1"/>
  <c r="BN101" i="1"/>
  <c r="BN114" i="1"/>
  <c r="BP114" i="1"/>
  <c r="Y115" i="1"/>
  <c r="Z172" i="1"/>
  <c r="BN226" i="1"/>
  <c r="Z262" i="1"/>
  <c r="BN260" i="1"/>
  <c r="Y285" i="1"/>
  <c r="BN272" i="1"/>
  <c r="BN274" i="1"/>
  <c r="BN276" i="1"/>
  <c r="BN278" i="1"/>
  <c r="BN280" i="1"/>
  <c r="BN282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BP186" i="1"/>
  <c r="BN186" i="1"/>
  <c r="BP188" i="1"/>
  <c r="BN188" i="1"/>
  <c r="BP202" i="1"/>
  <c r="BN202" i="1"/>
  <c r="BP204" i="1"/>
  <c r="BN204" i="1"/>
  <c r="Y240" i="1"/>
  <c r="Y239" i="1"/>
  <c r="BP238" i="1"/>
  <c r="BN238" i="1"/>
  <c r="Y250" i="1"/>
  <c r="Y249" i="1"/>
  <c r="BP248" i="1"/>
  <c r="BN248" i="1"/>
  <c r="X287" i="1"/>
  <c r="X289" i="1" s="1"/>
  <c r="X290" i="1"/>
  <c r="Y30" i="1"/>
  <c r="BN29" i="1"/>
  <c r="Y38" i="1"/>
  <c r="Z45" i="1"/>
  <c r="BN41" i="1"/>
  <c r="BP41" i="1"/>
  <c r="Y46" i="1"/>
  <c r="BN43" i="1"/>
  <c r="Z63" i="1"/>
  <c r="BP62" i="1"/>
  <c r="BN62" i="1"/>
  <c r="Y75" i="1"/>
  <c r="BP73" i="1"/>
  <c r="BN73" i="1"/>
  <c r="BP130" i="1"/>
  <c r="BN130" i="1"/>
  <c r="BP162" i="1"/>
  <c r="BN162" i="1"/>
  <c r="Y177" i="1"/>
  <c r="Y176" i="1"/>
  <c r="BP175" i="1"/>
  <c r="BN175" i="1"/>
  <c r="BP219" i="1"/>
  <c r="BN219" i="1"/>
  <c r="Y234" i="1"/>
  <c r="Y233" i="1"/>
  <c r="BP232" i="1"/>
  <c r="BN232" i="1"/>
  <c r="Y246" i="1"/>
  <c r="Y245" i="1"/>
  <c r="BP244" i="1"/>
  <c r="BN244" i="1"/>
  <c r="Y258" i="1"/>
  <c r="BP254" i="1"/>
  <c r="BN254" i="1"/>
  <c r="BP256" i="1"/>
  <c r="BN256" i="1"/>
  <c r="BP266" i="1"/>
  <c r="BN266" i="1"/>
  <c r="Y70" i="1"/>
  <c r="Z75" i="1"/>
  <c r="Y76" i="1"/>
  <c r="Z86" i="1"/>
  <c r="Z96" i="1"/>
  <c r="Y97" i="1"/>
  <c r="Z102" i="1"/>
  <c r="Z111" i="1"/>
  <c r="Y111" i="1"/>
  <c r="Z125" i="1"/>
  <c r="Y131" i="1"/>
  <c r="Y137" i="1"/>
  <c r="Z164" i="1"/>
  <c r="Y197" i="1"/>
  <c r="Y198" i="1"/>
  <c r="Y222" i="1"/>
  <c r="Z221" i="1"/>
  <c r="Z227" i="1"/>
  <c r="Z257" i="1"/>
  <c r="Y262" i="1"/>
  <c r="Y263" i="1"/>
  <c r="Y269" i="1"/>
  <c r="Z268" i="1"/>
  <c r="F9" i="1"/>
  <c r="J9" i="1"/>
  <c r="F10" i="1"/>
  <c r="BN22" i="1"/>
  <c r="BP22" i="1"/>
  <c r="Y23" i="1"/>
  <c r="X286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29" i="1"/>
  <c r="BP129" i="1"/>
  <c r="Y132" i="1"/>
  <c r="BN136" i="1"/>
  <c r="BP136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BN163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Z205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H9" i="1"/>
  <c r="Y182" i="1"/>
  <c r="BP181" i="1"/>
  <c r="BN181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Y268" i="1"/>
  <c r="BP265" i="1"/>
  <c r="BN265" i="1"/>
  <c r="BP267" i="1"/>
  <c r="BN267" i="1"/>
  <c r="Z291" i="1" l="1"/>
  <c r="Y286" i="1"/>
  <c r="A299" i="1"/>
  <c r="Y288" i="1"/>
  <c r="Y290" i="1"/>
  <c r="B299" i="1" s="1"/>
  <c r="Y287" i="1"/>
  <c r="Y289" i="1" s="1"/>
  <c r="C299" i="1" l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<sst xmlns="http://schemas.openxmlformats.org/spreadsheetml/2006/main" count="1310" uniqueCount="428">
  <si>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</si>
  <si>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</si>
  <si>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</si>
  <si>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</si>
  <si>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</si>
  <si>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</si>
  <si>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</si>
  <si>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</si>
  <si>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</si>
  <si>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</si>
  <si>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</si>
  <si>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</si>
  <si>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</si>
  <si>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</si>
  <si>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</si>
  <si>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</si>
  <si>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</si>
  <si>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</si>
  <si>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</si>
  <si>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</si>
  <si>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</si>
  <si>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</si>
  <si>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</si>
  <si>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</si>
  <si>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</si>
  <si>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</si>
  <si>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</si>
  <si>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</si>
  <si>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</si>
  <si>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</si>
  <si>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</si>
  <si>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</si>
  <si>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</si>
  <si>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</si>
  <si>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</si>
  <si>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</si>
  <si>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</si>
  <si>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</si>
  <si>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</si>
  <si>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</si>
  <si>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</si>
  <si>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</si>
  <si>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</si>
  <si>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</si>
  <si>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</si>
  <si>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</si>
  <si>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</si>
  <si>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</si>
  <si>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</si>
  <si>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</si>
  <si>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</si>
  <si>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</si>
  <si>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</si>
  <si>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</si>
  <si>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</si>
  <si>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</si>
  <si>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</si>
  <si>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</si>
  <si>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</si>
  <si>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</si>
  <si>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</si>
  <si>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</si>
  <si>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</si>
  <si>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</si>
  <si>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</si>
  <si>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</si>
  <si>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</si>
  <si>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</si>
  <si>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</si>
  <si>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</si>
  <si>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</si>
  <si>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</si>
  <si>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</si>
  <si>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</si>
  <si>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</si>
  <si>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</si>
  <si>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</si>
  <si>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</si>
  <si>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</si>
  <si>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</si>
  <si>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</si>
  <si>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</si>
  <si>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</si>
  <si>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</si>
  <si>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</si>
  <si>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</si>
  <si>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</si>
  <si>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</si>
  <si>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</si>
  <si>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</si>
  <si>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</si>
  <si>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</si>
  <si>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</si>
  <si>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</si>
  <si>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</si>
  <si>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</si>
  <si>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</si>
  <si>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</si>
  <si>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</si>
  <si>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</si>
  <si>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</si>
  <si>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</si>
  <si>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</si>
  <si>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</si>
  <si>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</si>
  <si>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</si>
  <si>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</si>
  <si>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</si>
  <si>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</si>
  <si>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</si>
  <si>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</si>
  <si>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</si>
  <si>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</si>
  <si>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</si>
  <si>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</si>
  <si>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</si>
  <si>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</si>
  <si>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</si>
  <si>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</si>
  <si>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</si>
  <si>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</si>
  <si>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</si>
  <si>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</si>
  <si>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</si>
  <si>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</si>
  <si>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</si>
  <si>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</si>
  <si>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</si>
  <si>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</si>
  <si>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</si>
  <si>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</si>
  <si>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</si>
  <si>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</si>
  <si>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</si>
  <si>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</si>
  <si>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</si>
  <si>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</si>
  <si>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</si>
  <si>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</si>
  <si>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</si>
  <si>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</si>
  <si>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</si>
  <si>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</si>
  <si>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</si>
  <si>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</si>
  <si>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</si>
  <si>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</si>
  <si>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</si>
  <si>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</si>
  <si>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</si>
  <si>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</si>
  <si>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</si>
  <si>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</si>
  <si>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</si>
  <si>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</si>
  <si>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</si>
  <si>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</si>
  <si>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</si>
  <si>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</si>
  <si>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</si>
  <si>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</si>
  <si>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</si>
  <si>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</si>
  <si>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</si>
  <si>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</si>
  <si>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</si>
  <si>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</si>
  <si>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</si>
  <si>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</si>
  <si>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</si>
  <si>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</si>
  <si>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</si>
  <si>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</si>
  <si>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</si>
  <si>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</si>
  <si>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</si>
  <si>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</si>
  <si>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</si>
  <si>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</si>
  <si>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</si>
  <si>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</si>
  <si>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</si>
  <si>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</si>
  <si>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</si>
  <si>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</si>
  <si>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</si>
  <si>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</si>
  <si>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</si>
  <si>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</si>
  <si>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</si>
  <si>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</si>
  <si>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</si>
  <si>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</si>
  <si>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</si>
  <si>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</si>
  <si>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</si>
  <si>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</si>
  <si>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</si>
  <si>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</si>
  <si>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</si>
  <si>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</si>
  <si>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</si>
  <si>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</si>
  <si>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</si>
  <si>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</si>
  <si>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</si>
  <si>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</si>
  <si>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</si>
  <si>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</si>
  <si>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</si>
  <si>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</si>
  <si>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</si>
  <si>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</si>
  <si>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</si>
  <si>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</si>
  <si>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</si>
  <si>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</si>
  <si>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</si>
  <si>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</si>
  <si>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</si>
  <si>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</si>
  <si>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</si>
  <si>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</si>
  <si>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</si>
  <si>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</si>
  <si>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</si>
  <si>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</si>
  <si>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</si>
  <si>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</si>
  <si>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</si>
  <si>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</si>
  <si>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</si>
  <si>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</si>
  <si>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</si>
  <si>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</si>
  <si>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</si>
  <si>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</si>
  <si>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</si>
  <si>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</si>
  <si>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</si>
  <si>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</si>
  <si>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</si>
  <si>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</si>
  <si>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</si>
  <si>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</si>
  <si>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</si>
  <si>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</si>
  <si>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</si>
  <si>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</si>
  <si>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</si>
  <si>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</si>
  <si>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</si>
  <si>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</si>
  <si>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</si>
  <si>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</si>
  <si>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</si>
  <si>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</si>
  <si>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</si>
  <si>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</si>
  <si>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</si>
  <si>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</si>
  <si>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</si>
  <si>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</si>
  <si>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</si>
  <si>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</si>
  <si>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</si>
  <si>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</si>
  <si>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</si>
  <si>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</si>
  <si>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</si>
  <si>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</si>
  <si>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</si>
  <si>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</si>
  <si>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</si>
  <si>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</si>
  <si>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</si>
  <si>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</si>
  <si>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</si>
  <si>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</si>
  <si>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</si>
  <si>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</si>
  <si>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</si>
  <si>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</si>
  <si>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</si>
  <si>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</si>
  <si>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</si>
  <si>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</si>
  <si>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</si>
  <si>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</si>
  <si>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</si>
  <si>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</si>
  <si>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</si>
  <si>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</si>
  <si>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</si>
  <si>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</si>
  <si>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</si>
  <si>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</si>
  <si>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</si>
  <si>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</si>
  <si>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</si>
  <si>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</si>
  <si>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</si>
  <si>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</si>
  <si>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</si>
  <si>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</si>
  <si>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</si>
  <si>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</si>
  <si>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</si>
  <si>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</si>
  <si>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</si>
  <si>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</si>
  <si>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</si>
  <si>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</si>
  <si>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</si>
  <si>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</si>
  <si>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</si>
  <si>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</si>
  <si>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</si>
  <si>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</si>
  <si>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</si>
  <si>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</si>
  <si>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</si>
  <si>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</si>
  <si>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</si>
  <si>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</si>
  <si>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</si>
  <si>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</si>
  <si>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</si>
  <si>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</si>
  <si>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</si>
  <si>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</si>
  <si>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</si>
  <si>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</si>
  <si>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</si>
  <si>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</si>
  <si>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</si>
  <si>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</si>
  <si>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</si>
  <si>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</si>
  <si>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</si>
  <si>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</si>
  <si>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</si>
  <si>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</si>
  <si>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</si>
  <si>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</si>
  <si>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</si>
  <si>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</si>
  <si>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</si>
  <si>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</si>
  <si>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</si>
  <si>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</si>
  <si>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</si>
  <si>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</si>
  <si>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</si>
  <si>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</si>
  <si>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</si>
  <si>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</si>
  <si>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</si>
  <si>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</si>
  <si>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</si>
  <si>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</si>
  <si>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</si>
  <si>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</si>
  <si>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</si>
  <si>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</si>
  <si>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</si>
  <si>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</si>
  <si>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</si>
  <si>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</si>
  <si>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</si>
  <si>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</si>
  <si>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</si>
  <si>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</si>
  <si>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</si>
  <si>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</si>
  <si>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</si>
  <si>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</si>
  <si>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</si>
  <si>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</si>
  <si>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</si>
  <si>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</si>
  <si>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</si>
  <si>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</si>
  <si>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</si>
  <si>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</si>
  <si>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</si>
  <si>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</si>
  <si>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</si>
  <si>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</si>
  <si>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</si>
  <si>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</si>
  <si>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</si>
  <si>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</si>
  <si>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</si>
  <si>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</si>
  <si>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</si>
  <si>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</si>
  <si>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</si>
  <si>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</si>
  <si>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</si>
  <si>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</si>
  <si>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</si>
  <si>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</si>
  <si>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</si>
  <si>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</si>
  <si>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</si>
  <si>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</si>
  <si>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</si>
  <si>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</si>
  <si>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</si>
  <si>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</si>
  <si>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</si>
  <si>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</si>
  <si>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</si>
  <si>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</si>
  <si>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</si>
  <si>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</si>
  <si>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</si>
  <si>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</si>
  <si>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</si>
  <si>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</si>
  <si>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</si>
  <si>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</si>
  <si>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</si>
  <si>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</si>
  <si>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</si>
  <si>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</si>
  <si>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18 европалет,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</si>
</sst>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427</v>
      </c>
      <c r="I5" s="440"/>
      <c r="J5" s="440"/>
      <c r="K5" s="440"/>
      <c r="L5" s="440"/>
      <c r="M5" s="342"/>
      <c r="N5" s="61"/>
      <c r="P5" s="24" t="s">
        <v>10</v>
      </c>
      <c r="Q5" s="444">
        <v>45915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397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58">
        <v>0.41666666666666669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3"/>
      <c r="R11" s="354"/>
      <c r="U11" s="24" t="s">
        <v>26</v>
      </c>
      <c r="V11" s="428" t="s">
        <v>27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28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29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30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31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32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33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35</v>
      </c>
      <c r="B17" s="298" t="s">
        <v>36</v>
      </c>
      <c r="C17" s="364" t="s">
        <v>37</v>
      </c>
      <c r="D17" s="298" t="s">
        <v>38</v>
      </c>
      <c r="E17" s="346"/>
      <c r="F17" s="298" t="s">
        <v>39</v>
      </c>
      <c r="G17" s="298" t="s">
        <v>40</v>
      </c>
      <c r="H17" s="298" t="s">
        <v>41</v>
      </c>
      <c r="I17" s="298" t="s">
        <v>42</v>
      </c>
      <c r="J17" s="298" t="s">
        <v>43</v>
      </c>
      <c r="K17" s="298" t="s">
        <v>44</v>
      </c>
      <c r="L17" s="298" t="s">
        <v>45</v>
      </c>
      <c r="M17" s="298" t="s">
        <v>46</v>
      </c>
      <c r="N17" s="298" t="s">
        <v>47</v>
      </c>
      <c r="O17" s="298" t="s">
        <v>48</v>
      </c>
      <c r="P17" s="298" t="s">
        <v>49</v>
      </c>
      <c r="Q17" s="345"/>
      <c r="R17" s="345"/>
      <c r="S17" s="345"/>
      <c r="T17" s="346"/>
      <c r="U17" s="468" t="s">
        <v>50</v>
      </c>
      <c r="V17" s="306"/>
      <c r="W17" s="298" t="s">
        <v>51</v>
      </c>
      <c r="X17" s="298" t="s">
        <v>52</v>
      </c>
      <c r="Y17" s="466" t="s">
        <v>53</v>
      </c>
      <c r="Z17" s="412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5"/>
      <c r="AF17" s="446"/>
      <c r="AG17" s="69"/>
      <c r="BD17" s="68" t="s">
        <v>59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62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74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126</v>
      </c>
      <c r="Y28" s="279">
        <f>IFERROR(IF(X28="","",X28),"")</f>
        <v>126</v>
      </c>
      <c r="Z28" s="36">
        <f>IFERROR(IF(X28="","",X28*0.00941),"")</f>
        <v>1.1856599999999999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242.14679999999998</v>
      </c>
      <c r="BN28" s="67">
        <f>IFERROR(Y28*I28,"0")</f>
        <v>242.14679999999998</v>
      </c>
      <c r="BO28" s="67">
        <f>IFERROR(X28/J28,"0")</f>
        <v>0.9</v>
      </c>
      <c r="BP28" s="67">
        <f>IFERROR(Y28/J28,"0")</f>
        <v>0.9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28</v>
      </c>
      <c r="Y29" s="27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154</v>
      </c>
      <c r="Y30" s="280">
        <f>IFERROR(SUM(Y28:Y29),"0")</f>
        <v>154</v>
      </c>
      <c r="Z30" s="280">
        <f>IFERROR(IF(Z28="",0,Z28),"0")+IFERROR(IF(Z29="",0,Z29),"0")</f>
        <v>1.4491399999999999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231</v>
      </c>
      <c r="Y31" s="280">
        <f>IFERROR(SUMPRODUCT(Y28:Y29*H28:H29),"0")</f>
        <v>231</v>
      </c>
      <c r="Z31" s="37"/>
      <c r="AA31" s="281"/>
      <c r="AB31" s="281"/>
      <c r="AC31" s="281"/>
    </row>
    <row r="32" spans="1:68" ht="16.5" hidden="1" customHeight="1" x14ac:dyDescent="0.25">
      <c r="A32" s="30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0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24</v>
      </c>
      <c r="Y41" s="279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72</v>
      </c>
      <c r="Y42" s="279">
        <f>IFERROR(IF(X42="","",X42),"")</f>
        <v>72</v>
      </c>
      <c r="Z42" s="36">
        <f>IFERROR(IF(X42="","",X42*0.0155),"")</f>
        <v>1.1160000000000001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524.59199999999998</v>
      </c>
      <c r="BN42" s="67">
        <f>IFERROR(Y42*I42,"0")</f>
        <v>524.59199999999998</v>
      </c>
      <c r="BO42" s="67">
        <f>IFERROR(X42/J42,"0")</f>
        <v>0.8571428571428571</v>
      </c>
      <c r="BP42" s="67">
        <f>IFERROR(Y42/J42,"0")</f>
        <v>0.8571428571428571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12</v>
      </c>
      <c r="Y44" s="27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108</v>
      </c>
      <c r="Y45" s="280">
        <f>IFERROR(SUM(Y41:Y44),"0")</f>
        <v>108</v>
      </c>
      <c r="Z45" s="280">
        <f>IFERROR(IF(Z41="",0,Z41),"0")+IFERROR(IF(Z42="",0,Z42),"0")+IFERROR(IF(Z43="",0,Z43),"0")+IFERROR(IF(Z44="",0,Z44),"0")</f>
        <v>1.6739999999999999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756</v>
      </c>
      <c r="Y46" s="280">
        <f>IFERROR(SUMPRODUCT(Y41:Y44*H41:H44),"0")</f>
        <v>756</v>
      </c>
      <c r="Z46" s="37"/>
      <c r="AA46" s="281"/>
      <c r="AB46" s="281"/>
      <c r="AC46" s="281"/>
    </row>
    <row r="47" spans="1:68" ht="16.5" hidden="1" customHeight="1" x14ac:dyDescent="0.25">
      <c r="A47" s="30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144</v>
      </c>
      <c r="Y74" s="279">
        <f>IFERROR(IF(X74="","",X74),"")</f>
        <v>144</v>
      </c>
      <c r="Z74" s="36">
        <f>IFERROR(IF(X74="","",X74*0.00866),"")</f>
        <v>1.2470399999999999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750.70079999999996</v>
      </c>
      <c r="BN74" s="67">
        <f>IFERROR(Y74*I74,"0")</f>
        <v>750.70079999999996</v>
      </c>
      <c r="BO74" s="67">
        <f>IFERROR(X74/J74,"0")</f>
        <v>1</v>
      </c>
      <c r="BP74" s="67">
        <f>IFERROR(Y74/J74,"0")</f>
        <v>1</v>
      </c>
    </row>
    <row r="75" spans="1:68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144</v>
      </c>
      <c r="Y75" s="280">
        <f>IFERROR(SUM(Y73:Y74),"0")</f>
        <v>144</v>
      </c>
      <c r="Z75" s="280">
        <f>IFERROR(IF(Z73="",0,Z73),"0")+IFERROR(IF(Z74="",0,Z74),"0")</f>
        <v>1.2470399999999999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720</v>
      </c>
      <c r="Y76" s="280">
        <f>IFERROR(SUMPRODUCT(Y73:Y74*H73:H74),"0")</f>
        <v>720</v>
      </c>
      <c r="Z76" s="37"/>
      <c r="AA76" s="281"/>
      <c r="AB76" s="281"/>
      <c r="AC76" s="281"/>
    </row>
    <row r="77" spans="1:68" ht="16.5" hidden="1" customHeight="1" x14ac:dyDescent="0.25">
      <c r="A77" s="30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0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112</v>
      </c>
      <c r="Y84" s="279">
        <f>IFERROR(IF(X84="","",X84),"")</f>
        <v>112</v>
      </c>
      <c r="Z84" s="36">
        <f>IFERROR(IF(X84="","",X84*0.01788),"")</f>
        <v>2.0025599999999999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482.00320000000005</v>
      </c>
      <c r="BN84" s="67">
        <f>IFERROR(Y84*I84,"0")</f>
        <v>482.00320000000005</v>
      </c>
      <c r="BO84" s="67">
        <f>IFERROR(X84/J84,"0")</f>
        <v>1.6</v>
      </c>
      <c r="BP84" s="67">
        <f>IFERROR(Y84/J84,"0")</f>
        <v>1.6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84</v>
      </c>
      <c r="Y85" s="279">
        <f>IFERROR(IF(X85="","",X85),"")</f>
        <v>84</v>
      </c>
      <c r="Z85" s="36">
        <f>IFERROR(IF(X85="","",X85*0.01788),"")</f>
        <v>1.5019199999999999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361.50240000000002</v>
      </c>
      <c r="BN85" s="67">
        <f>IFERROR(Y85*I85,"0")</f>
        <v>361.50240000000002</v>
      </c>
      <c r="BO85" s="67">
        <f>IFERROR(X85/J85,"0")</f>
        <v>1.2</v>
      </c>
      <c r="BP85" s="67">
        <f>IFERROR(Y85/J85,"0")</f>
        <v>1.2</v>
      </c>
    </row>
    <row r="86" spans="1:68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196</v>
      </c>
      <c r="Y86" s="280">
        <f>IFERROR(SUM(Y84:Y85),"0")</f>
        <v>196</v>
      </c>
      <c r="Z86" s="280">
        <f>IFERROR(IF(Z84="",0,Z84),"0")+IFERROR(IF(Z85="",0,Z85),"0")</f>
        <v>3.50448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705.6</v>
      </c>
      <c r="Y87" s="280">
        <f>IFERROR(SUMPRODUCT(Y84:Y85*H84:H85),"0")</f>
        <v>705.6</v>
      </c>
      <c r="Z87" s="37"/>
      <c r="AA87" s="281"/>
      <c r="AB87" s="281"/>
      <c r="AC87" s="281"/>
    </row>
    <row r="88" spans="1:68" ht="16.5" hidden="1" customHeight="1" x14ac:dyDescent="0.25">
      <c r="A88" s="30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hidden="1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14</v>
      </c>
      <c r="Y92" s="279">
        <f t="shared" si="0"/>
        <v>14</v>
      </c>
      <c r="Z92" s="36">
        <f t="shared" si="1"/>
        <v>0.25031999999999999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50.170400000000001</v>
      </c>
      <c r="BN92" s="67">
        <f t="shared" si="3"/>
        <v>50.170400000000001</v>
      </c>
      <c r="BO92" s="67">
        <f t="shared" si="4"/>
        <v>0.2</v>
      </c>
      <c r="BP92" s="67">
        <f t="shared" si="5"/>
        <v>0.2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14</v>
      </c>
      <c r="Y94" s="279">
        <f t="shared" si="0"/>
        <v>14</v>
      </c>
      <c r="Z94" s="36">
        <f t="shared" si="1"/>
        <v>0.25031999999999999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hidden="1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28</v>
      </c>
      <c r="Y96" s="280">
        <f>IFERROR(SUM(Y90:Y95),"0")</f>
        <v>28</v>
      </c>
      <c r="Z96" s="280">
        <f>IFERROR(IF(Z90="",0,Z90),"0")+IFERROR(IF(Z91="",0,Z91),"0")+IFERROR(IF(Z92="",0,Z92),"0")+IFERROR(IF(Z93="",0,Z93),"0")+IFERROR(IF(Z94="",0,Z94),"0")+IFERROR(IF(Z95="",0,Z95),"0")</f>
        <v>0.50063999999999997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94.08</v>
      </c>
      <c r="Y97" s="280">
        <f>IFERROR(SUMPRODUCT(Y90:Y95*H90:H95),"0")</f>
        <v>94.08</v>
      </c>
      <c r="Z97" s="37"/>
      <c r="AA97" s="281"/>
      <c r="AB97" s="281"/>
      <c r="AC97" s="281"/>
    </row>
    <row r="98" spans="1:68" ht="16.5" hidden="1" customHeight="1" x14ac:dyDescent="0.25">
      <c r="A98" s="30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14</v>
      </c>
      <c r="Y100" s="279">
        <f>IFERROR(IF(X100="","",X100),"")</f>
        <v>14</v>
      </c>
      <c r="Z100" s="36">
        <f>IFERROR(IF(X100="","",X100*0.00936),"")</f>
        <v>0.13103999999999999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34.876800000000003</v>
      </c>
      <c r="BN100" s="67">
        <f>IFERROR(Y100*I100,"0")</f>
        <v>34.876800000000003</v>
      </c>
      <c r="BO100" s="67">
        <f>IFERROR(X100/J100,"0")</f>
        <v>0.1111111111111111</v>
      </c>
      <c r="BP100" s="67">
        <f>IFERROR(Y100/J100,"0")</f>
        <v>0.1111111111111111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14</v>
      </c>
      <c r="Y102" s="280">
        <f>IFERROR(SUM(Y100:Y101),"0")</f>
        <v>14</v>
      </c>
      <c r="Z102" s="280">
        <f>IFERROR(IF(Z100="",0,Z100),"0")+IFERROR(IF(Z101="",0,Z101),"0")</f>
        <v>0.13103999999999999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30.240000000000002</v>
      </c>
      <c r="Y103" s="280">
        <f>IFERROR(SUMPRODUCT(Y100:Y101*H100:H101),"0")</f>
        <v>30.240000000000002</v>
      </c>
      <c r="Z103" s="37"/>
      <c r="AA103" s="281"/>
      <c r="AB103" s="281"/>
      <c r="AC103" s="281"/>
    </row>
    <row r="104" spans="1:68" ht="16.5" hidden="1" customHeight="1" x14ac:dyDescent="0.25">
      <c r="A104" s="30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24</v>
      </c>
      <c r="Y107" s="279">
        <f>IFERROR(IF(X107="","",X107),"")</f>
        <v>24</v>
      </c>
      <c r="Z107" s="36">
        <f>IFERROR(IF(X107="","",X107*0.0155),"")</f>
        <v>0.372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161.2704</v>
      </c>
      <c r="BN107" s="67">
        <f>IFERROR(Y107*I107,"0")</f>
        <v>161.2704</v>
      </c>
      <c r="BO107" s="67">
        <f>IFERROR(X107/J107,"0")</f>
        <v>0.2857142857142857</v>
      </c>
      <c r="BP107" s="67">
        <f>IFERROR(Y107/J107,"0")</f>
        <v>0.2857142857142857</v>
      </c>
    </row>
    <row r="108" spans="1:68" ht="27" hidden="1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84</v>
      </c>
      <c r="Y110" s="279">
        <f>IFERROR(IF(X110="","",X110),"")</f>
        <v>84</v>
      </c>
      <c r="Z110" s="36">
        <f>IFERROR(IF(X110="","",X110*0.0155),"")</f>
        <v>1.302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613.19999999999993</v>
      </c>
      <c r="BN110" s="67">
        <f>IFERROR(Y110*I110,"0")</f>
        <v>613.19999999999993</v>
      </c>
      <c r="BO110" s="67">
        <f>IFERROR(X110/J110,"0")</f>
        <v>1</v>
      </c>
      <c r="BP110" s="67">
        <f>IFERROR(Y110/J110,"0")</f>
        <v>1</v>
      </c>
    </row>
    <row r="111" spans="1:68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120</v>
      </c>
      <c r="Y111" s="280">
        <f>IFERROR(SUM(Y106:Y110),"0")</f>
        <v>120</v>
      </c>
      <c r="Z111" s="280">
        <f>IFERROR(IF(Z106="",0,Z106),"0")+IFERROR(IF(Z107="",0,Z107),"0")+IFERROR(IF(Z108="",0,Z108),"0")+IFERROR(IF(Z109="",0,Z109),"0")+IFERROR(IF(Z110="",0,Z110),"0")</f>
        <v>1.86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818.40000000000009</v>
      </c>
      <c r="Y112" s="280">
        <f>IFERROR(SUMPRODUCT(Y106:Y110*H106:H110),"0")</f>
        <v>818.40000000000009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6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56</v>
      </c>
      <c r="Y123" s="279">
        <f>IFERROR(IF(X123="","",X123),"")</f>
        <v>56</v>
      </c>
      <c r="Z123" s="36">
        <f>IFERROR(IF(X123="","",X123*0.01788),"")</f>
        <v>1.0012799999999999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207.40159999999997</v>
      </c>
      <c r="BN123" s="67">
        <f>IFERROR(Y123*I123,"0")</f>
        <v>207.40159999999997</v>
      </c>
      <c r="BO123" s="67">
        <f>IFERROR(X123/J123,"0")</f>
        <v>0.8</v>
      </c>
      <c r="BP123" s="67">
        <f>IFERROR(Y123/J123,"0")</f>
        <v>0.8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56</v>
      </c>
      <c r="Y124" s="279">
        <f>IFERROR(IF(X124="","",X124),"")</f>
        <v>56</v>
      </c>
      <c r="Z124" s="36">
        <f>IFERROR(IF(X124="","",X124*0.01788),"")</f>
        <v>1.0012799999999999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207.40159999999997</v>
      </c>
      <c r="BN124" s="67">
        <f>IFERROR(Y124*I124,"0")</f>
        <v>207.40159999999997</v>
      </c>
      <c r="BO124" s="67">
        <f>IFERROR(X124/J124,"0")</f>
        <v>0.8</v>
      </c>
      <c r="BP124" s="67">
        <f>IFERROR(Y124/J124,"0")</f>
        <v>0.8</v>
      </c>
    </row>
    <row r="125" spans="1:68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112</v>
      </c>
      <c r="Y125" s="280">
        <f>IFERROR(SUM(Y123:Y124),"0")</f>
        <v>112</v>
      </c>
      <c r="Z125" s="280">
        <f>IFERROR(IF(Z123="",0,Z123),"0")+IFERROR(IF(Z124="",0,Z124),"0")</f>
        <v>2.0025599999999999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336</v>
      </c>
      <c r="Y126" s="280">
        <f>IFERROR(SUMPRODUCT(Y123:Y124*H123:H124),"0")</f>
        <v>336</v>
      </c>
      <c r="Z126" s="37"/>
      <c r="AA126" s="281"/>
      <c r="AB126" s="281"/>
      <c r="AC126" s="281"/>
    </row>
    <row r="127" spans="1:68" ht="16.5" hidden="1" customHeight="1" x14ac:dyDescent="0.25">
      <c r="A127" s="30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42</v>
      </c>
      <c r="Y129" s="279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157.416</v>
      </c>
      <c r="BN129" s="67">
        <f>IFERROR(Y129*I129,"0")</f>
        <v>157.416</v>
      </c>
      <c r="BO129" s="67">
        <f>IFERROR(X129/J129,"0")</f>
        <v>0.6</v>
      </c>
      <c r="BP129" s="67">
        <f>IFERROR(Y129/J129,"0")</f>
        <v>0.6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42</v>
      </c>
      <c r="Y130" s="279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155.55119999999999</v>
      </c>
      <c r="BN130" s="67">
        <f>IFERROR(Y130*I130,"0")</f>
        <v>155.55119999999999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84</v>
      </c>
      <c r="Y131" s="280">
        <f>IFERROR(SUM(Y129:Y130),"0")</f>
        <v>84</v>
      </c>
      <c r="Z131" s="280">
        <f>IFERROR(IF(Z129="",0,Z129),"0")+IFERROR(IF(Z130="",0,Z130),"0")</f>
        <v>1.5019199999999999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252</v>
      </c>
      <c r="Y132" s="280">
        <f>IFERROR(SUMPRODUCT(Y129:Y130*H129:H130),"0")</f>
        <v>252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14</v>
      </c>
      <c r="Y135" s="27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hidden="1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84</v>
      </c>
      <c r="Y156" s="27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84</v>
      </c>
      <c r="Y157" s="280">
        <f>IFERROR(SUM(Y156:Y156),"0")</f>
        <v>84</v>
      </c>
      <c r="Z157" s="280">
        <f>IFERROR(IF(Z156="",0,Z156),"0")</f>
        <v>0.79044000000000003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141.12</v>
      </c>
      <c r="Y158" s="280">
        <f>IFERROR(SUMPRODUCT(Y156:Y156*H156:H156),"0")</f>
        <v>141.12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216</v>
      </c>
      <c r="Y163" s="279">
        <f>IFERROR(IF(X163="","",X163),"")</f>
        <v>216</v>
      </c>
      <c r="Z163" s="36">
        <f>IFERROR(IF(X163="","",X163*0.00866),"")</f>
        <v>1.8705599999999998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1126.0511999999999</v>
      </c>
      <c r="BN163" s="67">
        <f>IFERROR(Y163*I163,"0")</f>
        <v>1126.0511999999999</v>
      </c>
      <c r="BO163" s="67">
        <f>IFERROR(X163/J163,"0")</f>
        <v>1.5</v>
      </c>
      <c r="BP163" s="67">
        <f>IFERROR(Y163/J163,"0")</f>
        <v>1.5</v>
      </c>
    </row>
    <row r="164" spans="1:68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216</v>
      </c>
      <c r="Y164" s="280">
        <f>IFERROR(SUM(Y162:Y163),"0")</f>
        <v>216</v>
      </c>
      <c r="Z164" s="280">
        <f>IFERROR(IF(Z162="",0,Z162),"0")+IFERROR(IF(Z163="",0,Z163),"0")</f>
        <v>1.8705599999999998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1080</v>
      </c>
      <c r="Y165" s="280">
        <f>IFERROR(SUMPRODUCT(Y162:Y163*H162:H163),"0")</f>
        <v>1080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hidden="1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14</v>
      </c>
      <c r="Y170" s="279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47.432000000000002</v>
      </c>
      <c r="BN170" s="67">
        <f>IFERROR(Y170*I170,"0")</f>
        <v>47.432000000000002</v>
      </c>
      <c r="BO170" s="67">
        <f>IFERROR(X170/J170,"0")</f>
        <v>0.2</v>
      </c>
      <c r="BP170" s="67">
        <f>IFERROR(Y170/J170,"0")</f>
        <v>0.2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28</v>
      </c>
      <c r="Y171" s="279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104.608</v>
      </c>
      <c r="BN171" s="67">
        <f>IFERROR(Y171*I171,"0")</f>
        <v>104.608</v>
      </c>
      <c r="BO171" s="67">
        <f>IFERROR(X171/J171,"0")</f>
        <v>0.4</v>
      </c>
      <c r="BP171" s="67">
        <f>IFERROR(Y171/J171,"0")</f>
        <v>0.4</v>
      </c>
    </row>
    <row r="172" spans="1:68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42</v>
      </c>
      <c r="Y172" s="280">
        <f>IFERROR(SUM(Y169:Y171),"0")</f>
        <v>42</v>
      </c>
      <c r="Z172" s="280">
        <f>IFERROR(IF(Z169="",0,Z169),"0")+IFERROR(IF(Z170="",0,Z170),"0")+IFERROR(IF(Z171="",0,Z171),"0")</f>
        <v>0.75095999999999996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126</v>
      </c>
      <c r="Y173" s="280">
        <f>IFERROR(SUMPRODUCT(Y169:Y171*H169:H171),"0")</f>
        <v>126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12</v>
      </c>
      <c r="Y194" s="279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12</v>
      </c>
      <c r="Y197" s="280">
        <f>IFERROR(SUM(Y193:Y196),"0")</f>
        <v>12</v>
      </c>
      <c r="Z197" s="280">
        <f>IFERROR(IF(Z193="",0,Z193),"0")+IFERROR(IF(Z194="",0,Z194),"0")+IFERROR(IF(Z195="",0,Z195),"0")+IFERROR(IF(Z196="",0,Z196),"0")</f>
        <v>0.186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67.199999999999989</v>
      </c>
      <c r="Y198" s="280">
        <f>IFERROR(SUMPRODUCT(Y193:Y196*H193:H196),"0")</f>
        <v>67.199999999999989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12</v>
      </c>
      <c r="Y204" s="279">
        <f>IFERROR(IF(X204="","",X204),"")</f>
        <v>12</v>
      </c>
      <c r="Z204" s="36">
        <f>IFERROR(IF(X204="","",X204*0.0155),"")</f>
        <v>0.186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12</v>
      </c>
      <c r="Y205" s="280">
        <f>IFERROR(SUM(Y201:Y204),"0")</f>
        <v>12</v>
      </c>
      <c r="Z205" s="280">
        <f>IFERROR(IF(Z201="",0,Z201),"0")+IFERROR(IF(Z202="",0,Z202),"0")+IFERROR(IF(Z203="",0,Z203),"0")+IFERROR(IF(Z204="",0,Z204),"0")</f>
        <v>0.186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86.4</v>
      </c>
      <c r="Y206" s="280">
        <f>IFERROR(SUMPRODUCT(Y201:Y204*H201:H204),"0")</f>
        <v>86.4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36</v>
      </c>
      <c r="Y209" s="279">
        <f>IFERROR(IF(X209="","",X209),"")</f>
        <v>36</v>
      </c>
      <c r="Z209" s="36">
        <f>IFERROR(IF(X209="","",X209*0.0155),"")</f>
        <v>0.55800000000000005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188.28000000000003</v>
      </c>
      <c r="BN209" s="67">
        <f>IFERROR(Y209*I209,"0")</f>
        <v>188.28000000000003</v>
      </c>
      <c r="BO209" s="67">
        <f>IFERROR(X209/J209,"0")</f>
        <v>0.42857142857142855</v>
      </c>
      <c r="BP209" s="67">
        <f>IFERROR(Y209/J209,"0")</f>
        <v>0.42857142857142855</v>
      </c>
    </row>
    <row r="210" spans="1:68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36</v>
      </c>
      <c r="Y210" s="280">
        <f>IFERROR(SUM(Y209:Y209),"0")</f>
        <v>36</v>
      </c>
      <c r="Z210" s="280">
        <f>IFERROR(IF(Z209="",0,Z209),"0")</f>
        <v>0.55800000000000005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180</v>
      </c>
      <c r="Y211" s="280">
        <f>IFERROR(SUMPRODUCT(Y209:Y209*H209:H209),"0")</f>
        <v>180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48</v>
      </c>
      <c r="Y255" s="279">
        <f>IFERROR(IF(X255="","",X255),"")</f>
        <v>48</v>
      </c>
      <c r="Z255" s="36">
        <f>IFERROR(IF(X255="","",X255*0.0155),"")</f>
        <v>0.74399999999999999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349.44</v>
      </c>
      <c r="BN255" s="67">
        <f>IFERROR(Y255*I255,"0")</f>
        <v>349.44</v>
      </c>
      <c r="BO255" s="67">
        <f>IFERROR(X255/J255,"0")</f>
        <v>0.5714285714285714</v>
      </c>
      <c r="BP255" s="67">
        <f>IFERROR(Y255/J255,"0")</f>
        <v>0.5714285714285714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48</v>
      </c>
      <c r="Y257" s="280">
        <f>IFERROR(SUM(Y254:Y256),"0")</f>
        <v>48</v>
      </c>
      <c r="Z257" s="280">
        <f>IFERROR(IF(Z254="",0,Z254),"0")+IFERROR(IF(Z255="",0,Z255),"0")+IFERROR(IF(Z256="",0,Z256),"0")</f>
        <v>0.74399999999999999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336</v>
      </c>
      <c r="Y258" s="280">
        <f>IFERROR(SUMPRODUCT(Y254:Y256*H254:H256),"0")</f>
        <v>336</v>
      </c>
      <c r="Z258" s="37"/>
      <c r="AA258" s="281"/>
      <c r="AB258" s="281"/>
      <c r="AC258" s="281"/>
    </row>
    <row r="259" spans="1:68" ht="14.25" hidden="1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84</v>
      </c>
      <c r="Y260" s="279">
        <f>IFERROR(IF(X260="","",X260),"")</f>
        <v>84</v>
      </c>
      <c r="Z260" s="36">
        <f>IFERROR(IF(X260="","",X260*0.0155),"")</f>
        <v>1.302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525.84</v>
      </c>
      <c r="BN260" s="67">
        <f>IFERROR(Y260*I260,"0")</f>
        <v>525.84</v>
      </c>
      <c r="BO260" s="67">
        <f>IFERROR(X260/J260,"0")</f>
        <v>1</v>
      </c>
      <c r="BP260" s="67">
        <f>IFERROR(Y260/J260,"0")</f>
        <v>1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84</v>
      </c>
      <c r="Y262" s="280">
        <f>IFERROR(SUM(Y260:Y261),"0")</f>
        <v>84</v>
      </c>
      <c r="Z262" s="280">
        <f>IFERROR(IF(Z260="",0,Z260),"0")+IFERROR(IF(Z261="",0,Z261),"0")</f>
        <v>1.302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504</v>
      </c>
      <c r="Y263" s="280">
        <f>IFERROR(SUMPRODUCT(Y260:Y261*H260:H261),"0")</f>
        <v>504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84</v>
      </c>
      <c r="Y266" s="279">
        <f>IFERROR(IF(X266="","",X266),"")</f>
        <v>84</v>
      </c>
      <c r="Z266" s="36">
        <f>IFERROR(IF(X266="","",X266*0.0155),"")</f>
        <v>1.302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439.74</v>
      </c>
      <c r="BN266" s="67">
        <f>IFERROR(Y266*I266,"0")</f>
        <v>439.74</v>
      </c>
      <c r="BO266" s="67">
        <f>IFERROR(X266/J266,"0")</f>
        <v>1</v>
      </c>
      <c r="BP266" s="67">
        <f>IFERROR(Y266/J266,"0")</f>
        <v>1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84</v>
      </c>
      <c r="Y268" s="280">
        <f>IFERROR(SUM(Y265:Y267),"0")</f>
        <v>84</v>
      </c>
      <c r="Z268" s="280">
        <f>IFERROR(IF(Z265="",0,Z265),"0")+IFERROR(IF(Z266="",0,Z266),"0")+IFERROR(IF(Z267="",0,Z267),"0")</f>
        <v>1.302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420</v>
      </c>
      <c r="Y269" s="280">
        <f>IFERROR(SUMPRODUCT(Y265:Y267*H265:H267),"0")</f>
        <v>420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28</v>
      </c>
      <c r="Y272" s="279">
        <f t="shared" si="6"/>
        <v>28</v>
      </c>
      <c r="Z272" s="36">
        <f>IFERROR(IF(X272="","",X272*0.00936),"")</f>
        <v>0.26207999999999998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108.976</v>
      </c>
      <c r="BN272" s="67">
        <f t="shared" si="8"/>
        <v>108.976</v>
      </c>
      <c r="BO272" s="67">
        <f t="shared" si="9"/>
        <v>0.22222222222222221</v>
      </c>
      <c r="BP272" s="67">
        <f t="shared" si="10"/>
        <v>0.22222222222222221</v>
      </c>
    </row>
    <row r="273" spans="1:68" ht="27" hidden="1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hidden="1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28</v>
      </c>
      <c r="Y284" s="280">
        <f>IFERROR(SUM(Y271:Y283),"0")</f>
        <v>28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0.26207999999999998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103.60000000000001</v>
      </c>
      <c r="Y285" s="280">
        <f>IFERROR(SUMPRODUCT(Y271:Y283*H271:H283),"0")</f>
        <v>103.60000000000001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7059.88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7059.88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73</v>
      </c>
      <c r="X287" s="280">
        <f>IFERROR(SUM(BM22:BM283),"0")</f>
        <v>7713.5203999999994</v>
      </c>
      <c r="Y287" s="280">
        <f>IFERROR(SUM(BN22:BN283),"0")</f>
        <v>7713.5203999999994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18</v>
      </c>
      <c r="Y288" s="38">
        <f>ROUNDUP(SUM(BP22:BP283),0)</f>
        <v>18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73</v>
      </c>
      <c r="X289" s="280">
        <f>GrossWeightTotal+PalletQtyTotal*25</f>
        <v>8163.5203999999994</v>
      </c>
      <c r="Y289" s="280">
        <f>GrossWeightTotalR+PalletQtyTotalR*25</f>
        <v>8163.5203999999994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1634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1634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22.323499999999999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10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62</v>
      </c>
      <c r="C294" s="310" t="s">
        <v>75</v>
      </c>
      <c r="D294" s="310" t="s">
        <v>84</v>
      </c>
      <c r="E294" s="310" t="s">
        <v>94</v>
      </c>
      <c r="F294" s="310" t="s">
        <v>105</v>
      </c>
      <c r="G294" s="310" t="s">
        <v>130</v>
      </c>
      <c r="H294" s="310" t="s">
        <v>137</v>
      </c>
      <c r="I294" s="310" t="s">
        <v>141</v>
      </c>
      <c r="J294" s="310" t="s">
        <v>149</v>
      </c>
      <c r="K294" s="310" t="s">
        <v>164</v>
      </c>
      <c r="L294" s="310" t="s">
        <v>170</v>
      </c>
      <c r="M294" s="310" t="s">
        <v>190</v>
      </c>
      <c r="N294" s="276"/>
      <c r="O294" s="310" t="s">
        <v>196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231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756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720</v>
      </c>
      <c r="H296" s="46">
        <f>IFERROR(X79*H79,"0")</f>
        <v>0</v>
      </c>
      <c r="I296" s="46">
        <f>IFERROR(X84*H84,"0")+IFERROR(X85*H85,"0")</f>
        <v>705.6</v>
      </c>
      <c r="J296" s="46">
        <f>IFERROR(X90*H90,"0")+IFERROR(X91*H91,"0")+IFERROR(X92*H92,"0")+IFERROR(X93*H93,"0")+IFERROR(X94*H94,"0")+IFERROR(X95*H95,"0")</f>
        <v>94.08</v>
      </c>
      <c r="K296" s="46">
        <f>IFERROR(X100*H100,"0")+IFERROR(X101*H101,"0")</f>
        <v>30.240000000000002</v>
      </c>
      <c r="L296" s="46">
        <f>IFERROR(X106*H106,"0")+IFERROR(X107*H107,"0")+IFERROR(X108*H108,"0")+IFERROR(X109*H109,"0")+IFERROR(X110*H110,"0")+IFERROR(X114*H114,"0")+IFERROR(X118*H118,"0")</f>
        <v>818.40000000000009</v>
      </c>
      <c r="M296" s="46">
        <f>IFERROR(X123*H123,"0")+IFERROR(X124*H124,"0")</f>
        <v>336</v>
      </c>
      <c r="N296" s="276"/>
      <c r="O296" s="46">
        <f>IFERROR(X129*H129,"0")+IFERROR(X130*H130,"0")</f>
        <v>252</v>
      </c>
      <c r="P296" s="46">
        <f>IFERROR(X135*H135,"0")+IFERROR(X136*H136,"0")</f>
        <v>33.6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141.12</v>
      </c>
      <c r="U296" s="46">
        <f>IFERROR(X162*H162,"0")+IFERROR(X163*H163,"0")</f>
        <v>1080</v>
      </c>
      <c r="V296" s="46">
        <f>IFERROR(X169*H169,"0")+IFERROR(X170*H170,"0")+IFERROR(X171*H171,"0")+IFERROR(X175*H175,"0")</f>
        <v>126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67.199999999999989</v>
      </c>
      <c r="Y296" s="46">
        <f>IFERROR(X201*H201,"0")+IFERROR(X202*H202,"0")+IFERROR(X203*H203,"0")+IFERROR(X204*H204,"0")</f>
        <v>86.4</v>
      </c>
      <c r="Z296" s="46">
        <f>IFERROR(X209*H209,"0")</f>
        <v>180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1363.6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4043.9999999999995</v>
      </c>
      <c r="B299" s="60">
        <f>SUMPRODUCT(--(BB:BB="ПГП"),--(W:W="кор"),H:H,Y:Y)+SUMPRODUCT(--(BB:BB="ПГП"),--(W:W="кг"),Y:Y)</f>
        <v>3015.8800000000006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634,00"/>
        <filter val="103,60"/>
        <filter val="108,00"/>
        <filter val="112,00"/>
        <filter val="12,00"/>
        <filter val="120,00"/>
        <filter val="126,00"/>
        <filter val="14,00"/>
        <filter val="141,12"/>
        <filter val="144,00"/>
        <filter val="154,00"/>
        <filter val="18"/>
        <filter val="180,00"/>
        <filter val="196,00"/>
        <filter val="216,00"/>
        <filter val="231,00"/>
        <filter val="24,00"/>
        <filter val="252,00"/>
        <filter val="28,00"/>
        <filter val="30,24"/>
        <filter val="33,60"/>
        <filter val="336,00"/>
        <filter val="36,00"/>
        <filter val="38,64"/>
        <filter val="42,00"/>
        <filter val="420,00"/>
        <filter val="48,00"/>
        <filter val="504,00"/>
        <filter val="56,00"/>
        <filter val="67,20"/>
        <filter val="7 059,88"/>
        <filter val="7 713,52"/>
        <filter val="705,60"/>
        <filter val="72,00"/>
        <filter val="720,00"/>
        <filter val="756,00"/>
        <filter val="8 163,52"/>
        <filter val="818,40"/>
        <filter val="84,00"/>
        <filter val="86,40"/>
        <filter val="94,08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