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D406842-3897-48A5-B6F4-BEC6BA7785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BP494" i="1" s="1"/>
  <c r="P494" i="1"/>
  <c r="BO493" i="1"/>
  <c r="BM493" i="1"/>
  <c r="Y493" i="1"/>
  <c r="Y495" i="1" s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W512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X339" i="1"/>
  <c r="X338" i="1"/>
  <c r="BO337" i="1"/>
  <c r="BM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2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502" i="1" l="1"/>
  <c r="Y32" i="1"/>
  <c r="Z42" i="1"/>
  <c r="BN42" i="1"/>
  <c r="D512" i="1"/>
  <c r="Z61" i="1"/>
  <c r="BN61" i="1"/>
  <c r="Z73" i="1"/>
  <c r="BN73" i="1"/>
  <c r="Z88" i="1"/>
  <c r="BN88" i="1"/>
  <c r="Z93" i="1"/>
  <c r="BN93" i="1"/>
  <c r="Z108" i="1"/>
  <c r="BN108" i="1"/>
  <c r="Z133" i="1"/>
  <c r="BN133" i="1"/>
  <c r="Z162" i="1"/>
  <c r="BN162" i="1"/>
  <c r="Z183" i="1"/>
  <c r="BN183" i="1"/>
  <c r="Z187" i="1"/>
  <c r="BN187" i="1"/>
  <c r="Z199" i="1"/>
  <c r="BN199" i="1"/>
  <c r="Z209" i="1"/>
  <c r="BN209" i="1"/>
  <c r="Z251" i="1"/>
  <c r="BN251" i="1"/>
  <c r="Z290" i="1"/>
  <c r="BN290" i="1"/>
  <c r="Z302" i="1"/>
  <c r="BN302" i="1"/>
  <c r="Z324" i="1"/>
  <c r="BN324" i="1"/>
  <c r="Z343" i="1"/>
  <c r="BN343" i="1"/>
  <c r="Z353" i="1"/>
  <c r="BN353" i="1"/>
  <c r="Z370" i="1"/>
  <c r="BN370" i="1"/>
  <c r="Z394" i="1"/>
  <c r="BN394" i="1"/>
  <c r="Z413" i="1"/>
  <c r="BN413" i="1"/>
  <c r="Z449" i="1"/>
  <c r="BN449" i="1"/>
  <c r="Z463" i="1"/>
  <c r="BN463" i="1"/>
  <c r="Z494" i="1"/>
  <c r="BN494" i="1"/>
  <c r="BP316" i="1"/>
  <c r="BN316" i="1"/>
  <c r="Z316" i="1"/>
  <c r="BP322" i="1"/>
  <c r="BN322" i="1"/>
  <c r="Z322" i="1"/>
  <c r="BP337" i="1"/>
  <c r="BN337" i="1"/>
  <c r="Z337" i="1"/>
  <c r="BP349" i="1"/>
  <c r="BN349" i="1"/>
  <c r="Z349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BP402" i="1"/>
  <c r="BN402" i="1"/>
  <c r="Z402" i="1"/>
  <c r="BP433" i="1"/>
  <c r="BN433" i="1"/>
  <c r="Z433" i="1"/>
  <c r="BP438" i="1"/>
  <c r="BN438" i="1"/>
  <c r="Z438" i="1"/>
  <c r="BP447" i="1"/>
  <c r="BN447" i="1"/>
  <c r="Z447" i="1"/>
  <c r="BP457" i="1"/>
  <c r="BN457" i="1"/>
  <c r="Z457" i="1"/>
  <c r="BP477" i="1"/>
  <c r="BN477" i="1"/>
  <c r="Z477" i="1"/>
  <c r="Y490" i="1"/>
  <c r="BP488" i="1"/>
  <c r="BN488" i="1"/>
  <c r="Z488" i="1"/>
  <c r="Z22" i="1"/>
  <c r="Z23" i="1" s="1"/>
  <c r="BN22" i="1"/>
  <c r="BP22" i="1"/>
  <c r="Z26" i="1"/>
  <c r="BN26" i="1"/>
  <c r="BP26" i="1"/>
  <c r="Z30" i="1"/>
  <c r="BN30" i="1"/>
  <c r="C512" i="1"/>
  <c r="Z53" i="1"/>
  <c r="BN53" i="1"/>
  <c r="Z57" i="1"/>
  <c r="BN57" i="1"/>
  <c r="Y65" i="1"/>
  <c r="Z63" i="1"/>
  <c r="BN63" i="1"/>
  <c r="Y71" i="1"/>
  <c r="Z69" i="1"/>
  <c r="BN69" i="1"/>
  <c r="Z75" i="1"/>
  <c r="BN75" i="1"/>
  <c r="Z81" i="1"/>
  <c r="BN81" i="1"/>
  <c r="BP81" i="1"/>
  <c r="Z95" i="1"/>
  <c r="BN95" i="1"/>
  <c r="Z104" i="1"/>
  <c r="BN104" i="1"/>
  <c r="Y112" i="1"/>
  <c r="Z110" i="1"/>
  <c r="BN110" i="1"/>
  <c r="Y111" i="1"/>
  <c r="Z114" i="1"/>
  <c r="BN114" i="1"/>
  <c r="Z122" i="1"/>
  <c r="BN122" i="1"/>
  <c r="Z127" i="1"/>
  <c r="BN127" i="1"/>
  <c r="Z137" i="1"/>
  <c r="BN137" i="1"/>
  <c r="BP137" i="1"/>
  <c r="Z160" i="1"/>
  <c r="BN160" i="1"/>
  <c r="Z164" i="1"/>
  <c r="BN164" i="1"/>
  <c r="Z172" i="1"/>
  <c r="BN172" i="1"/>
  <c r="Z193" i="1"/>
  <c r="BN193" i="1"/>
  <c r="Z197" i="1"/>
  <c r="BN197" i="1"/>
  <c r="Z203" i="1"/>
  <c r="BN203" i="1"/>
  <c r="Z207" i="1"/>
  <c r="BN207" i="1"/>
  <c r="Z211" i="1"/>
  <c r="BN211" i="1"/>
  <c r="Z222" i="1"/>
  <c r="BN222" i="1"/>
  <c r="Z225" i="1"/>
  <c r="BN225" i="1"/>
  <c r="Z244" i="1"/>
  <c r="BN244" i="1"/>
  <c r="Z253" i="1"/>
  <c r="BN253" i="1"/>
  <c r="Z261" i="1"/>
  <c r="BN261" i="1"/>
  <c r="Z262" i="1"/>
  <c r="BN262" i="1"/>
  <c r="Y271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2" i="1"/>
  <c r="BN292" i="1"/>
  <c r="Y305" i="1"/>
  <c r="Z300" i="1"/>
  <c r="BN300" i="1"/>
  <c r="Z308" i="1"/>
  <c r="BN308" i="1"/>
  <c r="BP321" i="1"/>
  <c r="BN321" i="1"/>
  <c r="Z321" i="1"/>
  <c r="Y332" i="1"/>
  <c r="BP328" i="1"/>
  <c r="BN328" i="1"/>
  <c r="Z328" i="1"/>
  <c r="BP345" i="1"/>
  <c r="BN345" i="1"/>
  <c r="Z345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34" i="1"/>
  <c r="BN434" i="1"/>
  <c r="Z434" i="1"/>
  <c r="BP441" i="1"/>
  <c r="BN441" i="1"/>
  <c r="Z441" i="1"/>
  <c r="Y459" i="1"/>
  <c r="BP453" i="1"/>
  <c r="BN453" i="1"/>
  <c r="Z453" i="1"/>
  <c r="BP471" i="1"/>
  <c r="BN471" i="1"/>
  <c r="Z471" i="1"/>
  <c r="BP478" i="1"/>
  <c r="BN478" i="1"/>
  <c r="Z478" i="1"/>
  <c r="Y325" i="1"/>
  <c r="F9" i="1"/>
  <c r="J9" i="1"/>
  <c r="F10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BP188" i="1"/>
  <c r="BN188" i="1"/>
  <c r="Z188" i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Y231" i="1"/>
  <c r="BP224" i="1"/>
  <c r="BN224" i="1"/>
  <c r="Z224" i="1"/>
  <c r="H9" i="1"/>
  <c r="B512" i="1"/>
  <c r="X503" i="1"/>
  <c r="X504" i="1"/>
  <c r="X50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BN68" i="1"/>
  <c r="Y79" i="1"/>
  <c r="Z74" i="1"/>
  <c r="Z78" i="1" s="1"/>
  <c r="BN74" i="1"/>
  <c r="Y78" i="1"/>
  <c r="BP82" i="1"/>
  <c r="BN82" i="1"/>
  <c r="Z82" i="1"/>
  <c r="Y84" i="1"/>
  <c r="E512" i="1"/>
  <c r="Y90" i="1"/>
  <c r="BP87" i="1"/>
  <c r="BN87" i="1"/>
  <c r="Z87" i="1"/>
  <c r="Y97" i="1"/>
  <c r="BP96" i="1"/>
  <c r="BN96" i="1"/>
  <c r="Z96" i="1"/>
  <c r="Y98" i="1"/>
  <c r="F512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Y189" i="1"/>
  <c r="BP194" i="1"/>
  <c r="BN194" i="1"/>
  <c r="Z194" i="1"/>
  <c r="BP198" i="1"/>
  <c r="BN198" i="1"/>
  <c r="Z198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BP440" i="1"/>
  <c r="BN440" i="1"/>
  <c r="Z440" i="1"/>
  <c r="Y444" i="1"/>
  <c r="BP448" i="1"/>
  <c r="BN448" i="1"/>
  <c r="Z448" i="1"/>
  <c r="Y450" i="1"/>
  <c r="O512" i="1"/>
  <c r="BP229" i="1"/>
  <c r="BN229" i="1"/>
  <c r="Z229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BP336" i="1"/>
  <c r="BN336" i="1"/>
  <c r="Z336" i="1"/>
  <c r="BP346" i="1"/>
  <c r="BN346" i="1"/>
  <c r="Z346" i="1"/>
  <c r="Y350" i="1"/>
  <c r="BP354" i="1"/>
  <c r="BN354" i="1"/>
  <c r="Z354" i="1"/>
  <c r="BP359" i="1"/>
  <c r="BN359" i="1"/>
  <c r="Z359" i="1"/>
  <c r="Z360" i="1" s="1"/>
  <c r="Y361" i="1"/>
  <c r="BP369" i="1"/>
  <c r="BN369" i="1"/>
  <c r="Z369" i="1"/>
  <c r="Z371" i="1" s="1"/>
  <c r="Y371" i="1"/>
  <c r="AB512" i="1"/>
  <c r="Y500" i="1"/>
  <c r="BP499" i="1"/>
  <c r="BN499" i="1"/>
  <c r="Z499" i="1"/>
  <c r="Z500" i="1" s="1"/>
  <c r="Y501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Y491" i="1"/>
  <c r="Y496" i="1"/>
  <c r="BP493" i="1"/>
  <c r="BN493" i="1"/>
  <c r="Z493" i="1"/>
  <c r="Z495" i="1" s="1"/>
  <c r="Z355" i="1" l="1"/>
  <c r="Z325" i="1"/>
  <c r="Z246" i="1"/>
  <c r="Z184" i="1"/>
  <c r="Z150" i="1"/>
  <c r="Z111" i="1"/>
  <c r="Z90" i="1"/>
  <c r="Z64" i="1"/>
  <c r="Z189" i="1"/>
  <c r="Z134" i="1"/>
  <c r="Z459" i="1"/>
  <c r="Z444" i="1"/>
  <c r="Y503" i="1"/>
  <c r="Z490" i="1"/>
  <c r="Z380" i="1"/>
  <c r="Z338" i="1"/>
  <c r="Z304" i="1"/>
  <c r="Z294" i="1"/>
  <c r="Z450" i="1"/>
  <c r="Z350" i="1"/>
  <c r="Z105" i="1"/>
  <c r="Z83" i="1"/>
  <c r="Z70" i="1"/>
  <c r="Z58" i="1"/>
  <c r="Y506" i="1"/>
  <c r="Y504" i="1"/>
  <c r="Y505" i="1" s="1"/>
  <c r="Z32" i="1"/>
  <c r="Z212" i="1"/>
  <c r="Z118" i="1"/>
  <c r="Z97" i="1"/>
  <c r="Z399" i="1"/>
  <c r="Z416" i="1"/>
  <c r="X505" i="1"/>
  <c r="Z200" i="1"/>
  <c r="Z174" i="1"/>
  <c r="Z474" i="1"/>
  <c r="Z255" i="1"/>
  <c r="Z318" i="1"/>
  <c r="Z312" i="1"/>
  <c r="Z263" i="1"/>
  <c r="Z44" i="1"/>
  <c r="Y502" i="1"/>
  <c r="Z230" i="1"/>
  <c r="Z168" i="1"/>
  <c r="Z507" i="1" l="1"/>
</calcChain>
</file>

<file path=xl/sharedStrings.xml><?xml version="1.0" encoding="utf-8"?>
<sst xmlns="http://schemas.openxmlformats.org/spreadsheetml/2006/main" count="2218" uniqueCount="794">
  <si>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</si>
  <si>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</si>
  <si>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</si>
  <si>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</si>
  <si>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</si>
  <si>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</si>
  <si>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</si>
  <si>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</si>
  <si>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</si>
  <si>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</si>
  <si>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</si>
  <si>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</si>
  <si>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</si>
  <si>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</si>
  <si>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</si>
  <si>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</si>
  <si>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</si>
  <si>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</si>
  <si>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</si>
  <si>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</si>
  <si>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</si>
  <si>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</si>
  <si>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</si>
  <si>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</si>
  <si>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</si>
  <si>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</si>
  <si>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</si>
  <si>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</si>
  <si>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</si>
  <si>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</si>
  <si>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</si>
  <si>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</si>
  <si>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</si>
  <si>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</si>
  <si>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</si>
  <si>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</si>
  <si>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</si>
  <si>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</si>
  <si>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</si>
  <si>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</si>
  <si>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</si>
  <si>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</si>
  <si>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</si>
  <si>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</si>
  <si>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</si>
  <si>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</si>
  <si>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</si>
  <si>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</si>
  <si>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</si>
  <si>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</si>
  <si>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</si>
  <si>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</si>
  <si>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</si>
  <si>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</si>
  <si>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</si>
  <si>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</si>
  <si>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</si>
  <si>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</si>
  <si>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</si>
  <si>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</si>
  <si>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</si>
  <si>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</si>
  <si>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</si>
  <si>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</si>
  <si>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</si>
  <si>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</si>
  <si>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</si>
  <si>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</si>
  <si>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</si>
  <si>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</si>
  <si>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</si>
  <si>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</si>
  <si>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</si>
  <si>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</si>
  <si>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</si>
  <si>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</si>
  <si>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</si>
  <si>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</si>
  <si>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</si>
  <si>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</si>
  <si>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</si>
  <si>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</si>
  <si>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</si>
  <si>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</si>
  <si>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</si>
  <si>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</si>
  <si>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</si>
  <si>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</si>
  <si>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</si>
  <si>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</si>
  <si>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</si>
  <si>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</si>
  <si>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</si>
  <si>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</si>
  <si>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</si>
  <si>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</si>
  <si>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</si>
  <si>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</si>
  <si>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</si>
  <si>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</si>
  <si>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</si>
  <si>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</si>
  <si>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</si>
  <si>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</si>
  <si>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</si>
  <si>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</si>
  <si>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</si>
  <si>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</si>
  <si>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</si>
  <si>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</si>
  <si>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</si>
  <si>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</si>
  <si>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</si>
  <si>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</si>
  <si>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</si>
  <si>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</si>
  <si>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</si>
  <si>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</si>
  <si>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</si>
  <si>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</si>
  <si>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</si>
  <si>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</si>
  <si>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</si>
  <si>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</si>
  <si>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</si>
  <si>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</si>
  <si>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</si>
  <si>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</si>
  <si>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</si>
  <si>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</si>
  <si>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</si>
  <si>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</si>
  <si>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</si>
  <si>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</si>
  <si>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</si>
  <si>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</si>
  <si>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</si>
  <si>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</si>
  <si>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</si>
  <si>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</si>
  <si>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</si>
  <si>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</si>
  <si>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</si>
  <si>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</si>
  <si>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</si>
  <si>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</si>
  <si>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</si>
  <si>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</si>
  <si>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</si>
  <si>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</si>
  <si>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</si>
  <si>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</si>
  <si>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</si>
  <si>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</si>
  <si>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</si>
  <si>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</si>
  <si>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</si>
  <si>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</si>
  <si>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</si>
  <si>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</si>
  <si>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</si>
  <si>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</si>
  <si>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</si>
  <si>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</si>
  <si>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</si>
  <si>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</si>
  <si>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</si>
  <si>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</si>
  <si>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</si>
  <si>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</si>
  <si>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</si>
  <si>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</si>
  <si>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</si>
  <si>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</si>
  <si>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</si>
  <si>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</si>
  <si>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</si>
  <si>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</si>
  <si>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</si>
  <si>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</si>
  <si>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</si>
  <si>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</si>
  <si>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</si>
  <si>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</si>
  <si>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</si>
  <si>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</si>
  <si>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</si>
  <si>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</si>
  <si>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</si>
  <si>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</si>
  <si>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</si>
  <si>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</si>
  <si>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</si>
  <si>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</si>
  <si>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</si>
  <si>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</si>
  <si>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</si>
  <si>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</si>
  <si>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</si>
  <si>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</si>
  <si>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</si>
  <si>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</si>
  <si>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</si>
  <si>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</si>
  <si>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</si>
  <si>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</si>
  <si>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</si>
  <si>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</si>
  <si>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</si>
  <si>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</si>
  <si>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</si>
  <si>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</si>
  <si>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</si>
  <si>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</si>
  <si>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</si>
  <si>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</si>
  <si>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</si>
  <si>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</si>
  <si>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</si>
  <si>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</si>
  <si>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</si>
  <si>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</si>
  <si>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</si>
  <si>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</si>
  <si>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</si>
  <si>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</si>
  <si>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</si>
  <si>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</si>
  <si>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</si>
  <si>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</si>
  <si>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</si>
  <si>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</si>
  <si>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</si>
  <si>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</si>
  <si>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</si>
  <si>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</si>
  <si>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</si>
  <si>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</si>
  <si>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</si>
  <si>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</si>
  <si>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</si>
  <si>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</si>
  <si>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</si>
  <si>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</si>
  <si>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</si>
  <si>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</si>
  <si>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</si>
  <si>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</si>
  <si>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</si>
  <si>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</si>
  <si>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</si>
  <si>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</si>
  <si>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</si>
  <si>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</si>
  <si>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</si>
  <si>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</si>
  <si>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</si>
  <si>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</si>
  <si>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</si>
  <si>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</si>
  <si>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</si>
  <si>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</si>
  <si>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</si>
  <si>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</si>
  <si>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</si>
  <si>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</si>
  <si>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</si>
  <si>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</si>
  <si>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</si>
  <si>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</si>
  <si>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</si>
  <si>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</si>
  <si>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</si>
  <si>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</si>
  <si>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</si>
  <si>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</si>
  <si>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</si>
  <si>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</si>
  <si>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</si>
  <si>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</si>
  <si>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</si>
  <si>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</si>
  <si>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</si>
  <si>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</si>
  <si>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</si>
  <si>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</si>
  <si>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</si>
  <si>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</si>
  <si>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</si>
  <si>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</si>
  <si>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</si>
  <si>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</si>
  <si>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</si>
  <si>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</si>
  <si>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</si>
  <si>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</si>
  <si>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</si>
  <si>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</si>
  <si>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</si>
  <si>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</si>
  <si>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</si>
  <si>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</si>
  <si>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</si>
  <si>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</si>
  <si>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</si>
  <si>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</si>
  <si>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</si>
  <si>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</si>
  <si>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</si>
  <si>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</si>
  <si>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</si>
  <si>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</si>
  <si>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</si>
  <si>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</si>
  <si>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</si>
  <si>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</si>
  <si>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</si>
  <si>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</si>
  <si>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</si>
  <si>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</si>
  <si>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</si>
  <si>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</si>
  <si>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</si>
  <si>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</si>
  <si>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</si>
  <si>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</si>
  <si>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</si>
  <si>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</si>
  <si>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</si>
  <si>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</si>
  <si>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</si>
  <si>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</si>
  <si>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</si>
  <si>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</si>
  <si>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</si>
  <si>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</si>
  <si>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</si>
  <si>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</si>
  <si>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</si>
  <si>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</si>
  <si>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</si>
  <si>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</si>
  <si>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</si>
  <si>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</si>
  <si>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</si>
  <si>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</si>
  <si>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</si>
  <si>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</si>
  <si>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</si>
  <si>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</si>
  <si>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</si>
  <si>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</si>
  <si>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</si>
  <si>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</si>
  <si>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</si>
  <si>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</si>
  <si>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</si>
  <si>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</si>
  <si>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</si>
  <si>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</si>
  <si>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</si>
  <si>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</si>
  <si>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</si>
  <si>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</si>
  <si>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</si>
  <si>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</si>
  <si>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</si>
  <si>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</si>
  <si>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</si>
  <si>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</si>
  <si>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</si>
  <si>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</si>
  <si>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</si>
  <si>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</si>
  <si>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</si>
  <si>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</si>
  <si>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</si>
  <si>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</si>
  <si>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</si>
  <si>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</si>
  <si>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</si>
  <si>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</si>
  <si>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</si>
  <si>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</si>
  <si>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</si>
  <si>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</si>
  <si>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</si>
  <si>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</si>
  <si>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</si>
  <si>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</si>
  <si>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</si>
  <si>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</si>
  <si>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</si>
  <si>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</si>
  <si>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</si>
  <si>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</si>
  <si>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</si>
  <si>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</si>
  <si>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</si>
  <si>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</si>
  <si>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</si>
  <si>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</si>
  <si>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</si>
  <si>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</si>
  <si>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</si>
  <si>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</si>
  <si>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</si>
  <si>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</si>
  <si>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</si>
  <si>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</si>
  <si>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</si>
  <si>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</si>
  <si>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</si>
  <si>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</si>
  <si>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</si>
  <si>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</si>
  <si>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</si>
  <si>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</si>
  <si>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</si>
  <si>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</si>
  <si>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</si>
  <si>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</si>
  <si>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</si>
  <si>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</si>
  <si>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</si>
  <si>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</si>
  <si>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</si>
  <si>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</si>
  <si>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</si>
  <si>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</si>
  <si>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</si>
  <si>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</si>
  <si>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</si>
  <si>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</si>
  <si>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</si>
  <si>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</si>
  <si>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</si>
  <si>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</si>
  <si>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</si>
  <si>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</si>
  <si>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</si>
  <si>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</si>
  <si>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</si>
  <si>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</si>
  <si>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</si>
  <si>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</si>
  <si>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</si>
  <si>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</si>
  <si>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</si>
  <si>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</si>
  <si>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</si>
  <si>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</si>
  <si>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</si>
  <si>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</si>
  <si>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</si>
  <si>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</si>
  <si>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</si>
  <si>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</si>
  <si>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</si>
  <si>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</si>
  <si>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</si>
  <si>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</si>
  <si>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</si>
  <si>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</si>
  <si>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</si>
  <si>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</si>
  <si>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</si>
  <si>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</si>
  <si>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</si>
  <si>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</si>
  <si>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</si>
  <si>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</si>
  <si>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</si>
  <si>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</si>
  <si>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</si>
  <si>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</si>
  <si>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</si>
  <si>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</si>
  <si>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</si>
  <si>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</si>
  <si>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</si>
  <si>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</si>
  <si>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</si>
  <si>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</si>
  <si>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</si>
  <si>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</si>
  <si>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</si>
  <si>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</si>
  <si>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</si>
  <si>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</si>
  <si>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</si>
  <si>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</si>
  <si>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</si>
  <si>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</si>
  <si>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</si>
  <si>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</si>
  <si>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</si>
  <si>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</si>
  <si>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</si>
  <si>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</si>
  <si>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</si>
  <si>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</si>
  <si>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</si>
  <si>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</si>
  <si>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</si>
  <si>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</si>
  <si>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</si>
  <si>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</si>
  <si>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</si>
  <si>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</si>
  <si>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</si>
  <si>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</si>
  <si>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</si>
  <si>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</si>
  <si>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</si>
  <si>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</si>
  <si>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</si>
  <si>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</si>
  <si>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</si>
  <si>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</si>
  <si>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</si>
  <si>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</si>
  <si>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</si>
  <si>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</si>
  <si>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</si>
  <si>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</si>
  <si>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</si>
  <si>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</si>
  <si>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</si>
  <si>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</si>
  <si>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</si>
  <si>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</si>
  <si>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</si>
  <si>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</si>
  <si>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</si>
  <si>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</si>
  <si>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</si>
  <si>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</si>
  <si>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</si>
  <si>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</si>
  <si>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</si>
  <si>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</si>
  <si>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</si>
  <si>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</si>
  <si>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</si>
  <si>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</si>
  <si>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</si>
  <si>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</si>
  <si>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</si>
  <si>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</si>
  <si>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</si>
  <si>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</si>
  <si>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</si>
  <si>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</si>
  <si>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</si>
  <si>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</si>
  <si>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</si>
  <si>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</si>
  <si>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</si>
  <si>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</si>
  <si>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</si>
  <si>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</si>
  <si>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</si>
  <si>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</si>
  <si>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</si>
  <si>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</si>
  <si>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</si>
  <si>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</si>
  <si>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</si>
  <si>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</si>
  <si>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</si>
  <si>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</si>
  <si>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</si>
  <si>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</si>
  <si>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</si>
  <si>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</si>
  <si>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</si>
  <si>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</si>
  <si>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</si>
  <si>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</si>
  <si>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</si>
  <si>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</si>
  <si>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</si>
  <si>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</si>
  <si>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</si>
  <si>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</si>
  <si>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</si>
  <si>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</si>
  <si>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</si>
  <si>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</si>
  <si>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</si>
  <si>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</si>
  <si>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</si>
  <si>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</si>
  <si>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</si>
  <si>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</si>
  <si>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</si>
  <si>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</si>
  <si>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</si>
  <si>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</si>
  <si>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</si>
  <si>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</si>
  <si>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</si>
  <si>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</si>
  <si>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</si>
  <si>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</si>
  <si>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</si>
  <si>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</si>
  <si>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</si>
  <si>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</si>
  <si>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</si>
  <si>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</si>
  <si>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</si>
  <si>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</si>
  <si>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</si>
  <si>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</si>
  <si>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</si>
  <si>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</si>
  <si>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</si>
  <si>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</si>
  <si>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</si>
  <si>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</si>
  <si>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</si>
  <si>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</si>
  <si>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</si>
  <si>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</si>
  <si>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</si>
  <si>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</si>
  <si>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</si>
  <si>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</si>
  <si>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</si>
  <si>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</si>
  <si>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</si>
  <si>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</si>
  <si>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</si>
  <si>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</si>
  <si>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</si>
  <si>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</si>
  <si>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</si>
  <si>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</si>
  <si>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</si>
  <si>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</si>
  <si>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</si>
  <si>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</si>
  <si>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</si>
  <si>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</si>
  <si>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</si>
  <si>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</si>
  <si>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</si>
  <si>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</si>
  <si>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</si>
  <si>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</si>
  <si>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</si>
  <si>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</si>
  <si>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</si>
  <si>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</si>
  <si>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</si>
  <si>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</si>
  <si>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</si>
  <si>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</si>
  <si>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</si>
  <si>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</si>
  <si>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</si>
  <si>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</si>
  <si>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</si>
  <si>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</si>
  <si>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</si>
  <si>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</si>
  <si>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</si>
  <si>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</si>
  <si>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</si>
  <si>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</si>
  <si>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</si>
  <si>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</si>
  <si>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</si>
  <si>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</si>
  <si>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</si>
  <si>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</si>
  <si>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</si>
  <si>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</si>
  <si>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</si>
  <si>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</si>
  <si>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</si>
  <si>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</si>
  <si>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</si>
  <si>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</si>
  <si>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</si>
  <si>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</si>
  <si>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</si>
  <si>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</si>
  <si>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</si>
  <si>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</si>
  <si>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</si>
  <si>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</si>
  <si>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</si>
  <si>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</si>
  <si>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</si>
  <si>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</si>
  <si>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</si>
  <si>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</si>
  <si>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</si>
  <si>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</si>
  <si>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</si>
  <si>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</si>
  <si>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</si>
  <si>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</si>
  <si>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</si>
  <si>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</si>
  <si>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</si>
  <si>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</si>
  <si>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</si>
  <si>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</si>
  <si>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</si>
  <si>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</si>
  <si>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</si>
  <si>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</si>
  <si>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</si>
  <si>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</si>
  <si>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</si>
  <si>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</si>
  <si>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</si>
  <si>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</si>
  <si>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</si>
  <si>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</si>
  <si>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</si>
  <si>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</si>
  <si>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</si>
  <si>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</si>
  <si>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</si>
  <si>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</si>
  <si>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</si>
  <si>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</si>
  <si>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</si>
  <si>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</si>
  <si>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</si>
  <si>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</si>
  <si>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</si>
  <si>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</si>
  <si>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</si>
  <si>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</si>
  <si>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</si>
  <si>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</si>
  <si>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</si>
  <si>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</si>
  <si>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</si>
  <si>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</si>
  <si>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</si>
  <si>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</si>
  <si>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</si>
  <si>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</si>
  <si>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</si>
  <si>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</si>
  <si>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</si>
  <si>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</si>
  <si>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</si>
  <si>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</si>
  <si>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</si>
  <si>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</si>
  <si>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</si>
  <si>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</si>
  <si>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</si>
  <si>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</si>
  <si>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</si>
  <si>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</si>
  <si>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</si>
  <si>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</si>
  <si>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</si>
  <si>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</si>
  <si>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</si>
  <si>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</si>
  <si>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</si>
  <si>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</si>
  <si>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</si>
  <si>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</si>
  <si>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</si>
  <si>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</si>
  <si>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</si>
  <si>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</si>
  <si>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</si>
  <si>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</si>
  <si>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</si>
  <si>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</si>
  <si>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</si>
  <si>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</si>
  <si>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</si>
  <si>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</si>
  <si>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</si>
  <si>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</si>
  <si>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</si>
  <si>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</si>
  <si>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</si>
  <si>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</si>
  <si>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</si>
  <si>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загрузитьл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</si>
</sst>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3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9" t="s">
        <v>0</v>
      </c>
      <c r="E1" s="586"/>
      <c r="F1" s="586"/>
      <c r="G1" s="12" t="s">
        <v>1</v>
      </c>
      <c r="H1" s="639" t="s">
        <v>2</v>
      </c>
      <c r="I1" s="586"/>
      <c r="J1" s="586"/>
      <c r="K1" s="586"/>
      <c r="L1" s="586"/>
      <c r="M1" s="586"/>
      <c r="N1" s="586"/>
      <c r="O1" s="586"/>
      <c r="P1" s="586"/>
      <c r="Q1" s="586"/>
      <c r="R1" s="585" t="s">
        <v>3</v>
      </c>
      <c r="S1" s="586"/>
      <c r="T1" s="5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90" t="s">
        <v>8</v>
      </c>
      <c r="B5" s="583"/>
      <c r="C5" s="584"/>
      <c r="D5" s="643"/>
      <c r="E5" s="644"/>
      <c r="F5" s="831" t="s">
        <v>9</v>
      </c>
      <c r="G5" s="584"/>
      <c r="H5" s="643" t="s">
        <v>793</v>
      </c>
      <c r="I5" s="780"/>
      <c r="J5" s="780"/>
      <c r="K5" s="780"/>
      <c r="L5" s="780"/>
      <c r="M5" s="644"/>
      <c r="N5" s="58"/>
      <c r="P5" s="24" t="s">
        <v>10</v>
      </c>
      <c r="Q5" s="858">
        <v>45915</v>
      </c>
      <c r="R5" s="684"/>
      <c r="T5" s="716" t="s">
        <v>11</v>
      </c>
      <c r="U5" s="669"/>
      <c r="V5" s="718" t="s">
        <v>12</v>
      </c>
      <c r="W5" s="684"/>
      <c r="AB5" s="51"/>
      <c r="AC5" s="51"/>
      <c r="AD5" s="51"/>
      <c r="AE5" s="51"/>
    </row>
    <row r="6" spans="1:32" s="545" customFormat="1" ht="24" customHeight="1" x14ac:dyDescent="0.2">
      <c r="A6" s="690" t="s">
        <v>13</v>
      </c>
      <c r="B6" s="583"/>
      <c r="C6" s="58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84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Понедельник</v>
      </c>
      <c r="R6" s="556"/>
      <c r="T6" s="726" t="s">
        <v>16</v>
      </c>
      <c r="U6" s="669"/>
      <c r="V6" s="767" t="s">
        <v>17</v>
      </c>
      <c r="W6" s="610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61"/>
      <c r="U7" s="669"/>
      <c r="V7" s="768"/>
      <c r="W7" s="769"/>
      <c r="AB7" s="51"/>
      <c r="AC7" s="51"/>
      <c r="AD7" s="51"/>
      <c r="AE7" s="51"/>
    </row>
    <row r="8" spans="1:32" s="545" customFormat="1" ht="25.5" customHeight="1" x14ac:dyDescent="0.2">
      <c r="A8" s="881" t="s">
        <v>18</v>
      </c>
      <c r="B8" s="563"/>
      <c r="C8" s="564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97">
        <v>0.45833333333333331</v>
      </c>
      <c r="R8" s="621"/>
      <c r="T8" s="561"/>
      <c r="U8" s="669"/>
      <c r="V8" s="768"/>
      <c r="W8" s="769"/>
      <c r="AB8" s="51"/>
      <c r="AC8" s="51"/>
      <c r="AD8" s="51"/>
      <c r="AE8" s="51"/>
    </row>
    <row r="9" spans="1:32" s="545" customFormat="1" ht="39.950000000000003" customHeight="1" x14ac:dyDescent="0.2">
      <c r="A9" s="7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706"/>
      <c r="E9" s="571"/>
      <c r="F9" s="7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571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1"/>
      <c r="L9" s="571"/>
      <c r="M9" s="571"/>
      <c r="N9" s="543"/>
      <c r="P9" s="26" t="s">
        <v>21</v>
      </c>
      <c r="Q9" s="681"/>
      <c r="R9" s="682"/>
      <c r="T9" s="561"/>
      <c r="U9" s="669"/>
      <c r="V9" s="770"/>
      <c r="W9" s="771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7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706"/>
      <c r="E10" s="571"/>
      <c r="F10" s="7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8" t="str">
        <f>IFERROR(VLOOKUP($D$10,Proxy,2,FALSE),"")</f>
        <v/>
      </c>
      <c r="I10" s="561"/>
      <c r="J10" s="561"/>
      <c r="K10" s="561"/>
      <c r="L10" s="561"/>
      <c r="M10" s="561"/>
      <c r="N10" s="544"/>
      <c r="P10" s="26" t="s">
        <v>22</v>
      </c>
      <c r="Q10" s="727"/>
      <c r="R10" s="728"/>
      <c r="U10" s="24" t="s">
        <v>23</v>
      </c>
      <c r="V10" s="609" t="s">
        <v>24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3"/>
      <c r="R11" s="684"/>
      <c r="U11" s="24" t="s">
        <v>27</v>
      </c>
      <c r="V11" s="800" t="s">
        <v>28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0" t="s">
        <v>29</v>
      </c>
      <c r="B12" s="583"/>
      <c r="C12" s="583"/>
      <c r="D12" s="583"/>
      <c r="E12" s="583"/>
      <c r="F12" s="583"/>
      <c r="G12" s="583"/>
      <c r="H12" s="583"/>
      <c r="I12" s="583"/>
      <c r="J12" s="583"/>
      <c r="K12" s="583"/>
      <c r="L12" s="583"/>
      <c r="M12" s="584"/>
      <c r="N12" s="62"/>
      <c r="P12" s="24" t="s">
        <v>30</v>
      </c>
      <c r="Q12" s="697"/>
      <c r="R12" s="621"/>
      <c r="S12" s="23"/>
      <c r="U12" s="24"/>
      <c r="V12" s="586"/>
      <c r="W12" s="561"/>
      <c r="AB12" s="51"/>
      <c r="AC12" s="51"/>
      <c r="AD12" s="51"/>
      <c r="AE12" s="51"/>
    </row>
    <row r="13" spans="1:32" s="545" customFormat="1" ht="23.25" customHeight="1" x14ac:dyDescent="0.2">
      <c r="A13" s="710" t="s">
        <v>31</v>
      </c>
      <c r="B13" s="583"/>
      <c r="C13" s="583"/>
      <c r="D13" s="583"/>
      <c r="E13" s="583"/>
      <c r="F13" s="583"/>
      <c r="G13" s="583"/>
      <c r="H13" s="583"/>
      <c r="I13" s="583"/>
      <c r="J13" s="583"/>
      <c r="K13" s="583"/>
      <c r="L13" s="583"/>
      <c r="M13" s="584"/>
      <c r="N13" s="62"/>
      <c r="O13" s="26"/>
      <c r="P13" s="26" t="s">
        <v>32</v>
      </c>
      <c r="Q13" s="80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0" t="s">
        <v>33</v>
      </c>
      <c r="B14" s="583"/>
      <c r="C14" s="583"/>
      <c r="D14" s="583"/>
      <c r="E14" s="583"/>
      <c r="F14" s="583"/>
      <c r="G14" s="583"/>
      <c r="H14" s="583"/>
      <c r="I14" s="583"/>
      <c r="J14" s="583"/>
      <c r="K14" s="583"/>
      <c r="L14" s="583"/>
      <c r="M14" s="58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0" t="s">
        <v>34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 s="583"/>
      <c r="M15" s="584"/>
      <c r="N15" s="63"/>
      <c r="P15" s="739" t="s">
        <v>35</v>
      </c>
      <c r="Q15" s="586"/>
      <c r="R15" s="586"/>
      <c r="S15" s="586"/>
      <c r="T15" s="5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0"/>
      <c r="Q16" s="740"/>
      <c r="R16" s="740"/>
      <c r="S16" s="740"/>
      <c r="T16" s="7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703" t="s">
        <v>38</v>
      </c>
      <c r="D17" s="597" t="s">
        <v>39</v>
      </c>
      <c r="E17" s="657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6"/>
      <c r="R17" s="656"/>
      <c r="S17" s="656"/>
      <c r="T17" s="657"/>
      <c r="U17" s="878" t="s">
        <v>51</v>
      </c>
      <c r="V17" s="584"/>
      <c r="W17" s="597" t="s">
        <v>52</v>
      </c>
      <c r="X17" s="597" t="s">
        <v>53</v>
      </c>
      <c r="Y17" s="876" t="s">
        <v>54</v>
      </c>
      <c r="Z17" s="764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8"/>
      <c r="E18" s="660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8"/>
      <c r="Q18" s="659"/>
      <c r="R18" s="659"/>
      <c r="S18" s="659"/>
      <c r="T18" s="660"/>
      <c r="U18" s="67" t="s">
        <v>61</v>
      </c>
      <c r="V18" s="67" t="s">
        <v>62</v>
      </c>
      <c r="W18" s="598"/>
      <c r="X18" s="598"/>
      <c r="Y18" s="877"/>
      <c r="Z18" s="765"/>
      <c r="AA18" s="757"/>
      <c r="AB18" s="757"/>
      <c r="AC18" s="757"/>
      <c r="AD18" s="828"/>
      <c r="AE18" s="829"/>
      <c r="AF18" s="830"/>
      <c r="AG18" s="66"/>
      <c r="BD18" s="65"/>
    </row>
    <row r="19" spans="1:68" ht="27.75" hidden="1" customHeight="1" x14ac:dyDescent="0.2">
      <c r="A19" s="617" t="s">
        <v>63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48"/>
      <c r="AB19" s="48"/>
      <c r="AC19" s="48"/>
    </row>
    <row r="20" spans="1:68" ht="16.5" hidden="1" customHeight="1" x14ac:dyDescent="0.25">
      <c r="A20" s="616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6"/>
      <c r="AB20" s="546"/>
      <c r="AC20" s="546"/>
    </row>
    <row r="21" spans="1:68" ht="14.25" hidden="1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6"/>
      <c r="P23" s="562" t="s">
        <v>71</v>
      </c>
      <c r="Q23" s="563"/>
      <c r="R23" s="563"/>
      <c r="S23" s="563"/>
      <c r="T23" s="563"/>
      <c r="U23" s="563"/>
      <c r="V23" s="564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6"/>
      <c r="P24" s="562" t="s">
        <v>71</v>
      </c>
      <c r="Q24" s="563"/>
      <c r="R24" s="563"/>
      <c r="S24" s="563"/>
      <c r="T24" s="563"/>
      <c r="U24" s="563"/>
      <c r="V24" s="564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90</v>
      </c>
      <c r="Y30" s="552">
        <f t="shared" si="0"/>
        <v>90</v>
      </c>
      <c r="Z30" s="36">
        <f t="shared" si="1"/>
        <v>0.32550000000000001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159</v>
      </c>
      <c r="BN30" s="64">
        <f t="shared" si="3"/>
        <v>159</v>
      </c>
      <c r="BO30" s="64">
        <f t="shared" si="4"/>
        <v>0.27472527472527475</v>
      </c>
      <c r="BP30" s="64">
        <f t="shared" si="5"/>
        <v>0.27472527472527475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7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5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6"/>
      <c r="P32" s="562" t="s">
        <v>71</v>
      </c>
      <c r="Q32" s="563"/>
      <c r="R32" s="563"/>
      <c r="S32" s="563"/>
      <c r="T32" s="563"/>
      <c r="U32" s="563"/>
      <c r="V32" s="564"/>
      <c r="W32" s="37" t="s">
        <v>72</v>
      </c>
      <c r="X32" s="553">
        <f>IFERROR(X26/H26,"0")+IFERROR(X27/H27,"0")+IFERROR(X28/H28,"0")+IFERROR(X29/H29,"0")+IFERROR(X30/H30,"0")+IFERROR(X31/H31,"0")</f>
        <v>50</v>
      </c>
      <c r="Y32" s="553">
        <f>IFERROR(Y26/H26,"0")+IFERROR(Y27/H27,"0")+IFERROR(Y28/H28,"0")+IFERROR(Y29/H29,"0")+IFERROR(Y30/H30,"0")+IFERROR(Y31/H31,"0")</f>
        <v>50</v>
      </c>
      <c r="Z32" s="553">
        <f>IFERROR(IF(Z26="",0,Z26),"0")+IFERROR(IF(Z27="",0,Z27),"0")+IFERROR(IF(Z28="",0,Z28),"0")+IFERROR(IF(Z29="",0,Z29),"0")+IFERROR(IF(Z30="",0,Z30),"0")+IFERROR(IF(Z31="",0,Z31),"0")</f>
        <v>0.32550000000000001</v>
      </c>
      <c r="AA32" s="554"/>
      <c r="AB32" s="554"/>
      <c r="AC32" s="554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6"/>
      <c r="P33" s="562" t="s">
        <v>71</v>
      </c>
      <c r="Q33" s="563"/>
      <c r="R33" s="563"/>
      <c r="S33" s="563"/>
      <c r="T33" s="563"/>
      <c r="U33" s="563"/>
      <c r="V33" s="564"/>
      <c r="W33" s="37" t="s">
        <v>69</v>
      </c>
      <c r="X33" s="553">
        <f>IFERROR(SUM(X26:X31),"0")</f>
        <v>90</v>
      </c>
      <c r="Y33" s="553">
        <f>IFERROR(SUM(Y26:Y31),"0")</f>
        <v>90</v>
      </c>
      <c r="Z33" s="37"/>
      <c r="AA33" s="554"/>
      <c r="AB33" s="554"/>
      <c r="AC33" s="554"/>
    </row>
    <row r="34" spans="1:68" ht="14.25" hidden="1" customHeight="1" x14ac:dyDescent="0.25">
      <c r="A34" s="560" t="s">
        <v>95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6"/>
      <c r="P36" s="562" t="s">
        <v>71</v>
      </c>
      <c r="Q36" s="563"/>
      <c r="R36" s="563"/>
      <c r="S36" s="563"/>
      <c r="T36" s="563"/>
      <c r="U36" s="563"/>
      <c r="V36" s="564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6"/>
      <c r="P37" s="562" t="s">
        <v>71</v>
      </c>
      <c r="Q37" s="563"/>
      <c r="R37" s="563"/>
      <c r="S37" s="563"/>
      <c r="T37" s="563"/>
      <c r="U37" s="563"/>
      <c r="V37" s="564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17" t="s">
        <v>101</v>
      </c>
      <c r="B38" s="618"/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48"/>
      <c r="AB38" s="48"/>
      <c r="AC38" s="48"/>
    </row>
    <row r="39" spans="1:68" ht="16.5" hidden="1" customHeight="1" x14ac:dyDescent="0.25">
      <c r="A39" s="616" t="s">
        <v>102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6"/>
      <c r="AB39" s="546"/>
      <c r="AC39" s="546"/>
    </row>
    <row r="40" spans="1:68" ht="14.25" hidden="1" customHeight="1" x14ac:dyDescent="0.25">
      <c r="A40" s="560" t="s">
        <v>103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7"/>
      <c r="AB40" s="547"/>
      <c r="AC40" s="54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80</v>
      </c>
      <c r="Y42" s="552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84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5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6"/>
      <c r="P44" s="562" t="s">
        <v>71</v>
      </c>
      <c r="Q44" s="563"/>
      <c r="R44" s="563"/>
      <c r="S44" s="563"/>
      <c r="T44" s="563"/>
      <c r="U44" s="563"/>
      <c r="V44" s="564"/>
      <c r="W44" s="37" t="s">
        <v>72</v>
      </c>
      <c r="X44" s="553">
        <f>IFERROR(X41/H41,"0")+IFERROR(X42/H42,"0")+IFERROR(X43/H43,"0")</f>
        <v>20</v>
      </c>
      <c r="Y44" s="553">
        <f>IFERROR(Y41/H41,"0")+IFERROR(Y42/H42,"0")+IFERROR(Y43/H43,"0")</f>
        <v>20</v>
      </c>
      <c r="Z44" s="553">
        <f>IFERROR(IF(Z41="",0,Z41),"0")+IFERROR(IF(Z42="",0,Z42),"0")+IFERROR(IF(Z43="",0,Z43),"0")</f>
        <v>0.1804</v>
      </c>
      <c r="AA44" s="554"/>
      <c r="AB44" s="554"/>
      <c r="AC44" s="554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6"/>
      <c r="P45" s="562" t="s">
        <v>71</v>
      </c>
      <c r="Q45" s="563"/>
      <c r="R45" s="563"/>
      <c r="S45" s="563"/>
      <c r="T45" s="563"/>
      <c r="U45" s="563"/>
      <c r="V45" s="564"/>
      <c r="W45" s="37" t="s">
        <v>69</v>
      </c>
      <c r="X45" s="553">
        <f>IFERROR(SUM(X41:X43),"0")</f>
        <v>80</v>
      </c>
      <c r="Y45" s="553">
        <f>IFERROR(SUM(Y41:Y43),"0")</f>
        <v>80</v>
      </c>
      <c r="Z45" s="37"/>
      <c r="AA45" s="554"/>
      <c r="AB45" s="554"/>
      <c r="AC45" s="554"/>
    </row>
    <row r="46" spans="1:68" ht="14.25" hidden="1" customHeight="1" x14ac:dyDescent="0.25">
      <c r="A46" s="560" t="s">
        <v>73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105</v>
      </c>
      <c r="Y47" s="552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65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6"/>
      <c r="P48" s="562" t="s">
        <v>71</v>
      </c>
      <c r="Q48" s="563"/>
      <c r="R48" s="563"/>
      <c r="S48" s="563"/>
      <c r="T48" s="563"/>
      <c r="U48" s="563"/>
      <c r="V48" s="564"/>
      <c r="W48" s="37" t="s">
        <v>72</v>
      </c>
      <c r="X48" s="553">
        <f>IFERROR(X47/H47,"0")</f>
        <v>58.333333333333329</v>
      </c>
      <c r="Y48" s="553">
        <f>IFERROR(Y47/H47,"0")</f>
        <v>59</v>
      </c>
      <c r="Z48" s="553">
        <f>IFERROR(IF(Z47="",0,Z47),"0")</f>
        <v>0.38408999999999999</v>
      </c>
      <c r="AA48" s="554"/>
      <c r="AB48" s="554"/>
      <c r="AC48" s="554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6"/>
      <c r="P49" s="562" t="s">
        <v>71</v>
      </c>
      <c r="Q49" s="563"/>
      <c r="R49" s="563"/>
      <c r="S49" s="563"/>
      <c r="T49" s="563"/>
      <c r="U49" s="563"/>
      <c r="V49" s="564"/>
      <c r="W49" s="37" t="s">
        <v>69</v>
      </c>
      <c r="X49" s="553">
        <f>IFERROR(SUM(X47:X47),"0")</f>
        <v>105</v>
      </c>
      <c r="Y49" s="553">
        <f>IFERROR(SUM(Y47:Y47),"0")</f>
        <v>106.2</v>
      </c>
      <c r="Z49" s="37"/>
      <c r="AA49" s="554"/>
      <c r="AB49" s="554"/>
      <c r="AC49" s="554"/>
    </row>
    <row r="50" spans="1:68" ht="16.5" hidden="1" customHeight="1" x14ac:dyDescent="0.25">
      <c r="A50" s="616" t="s">
        <v>119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6"/>
      <c r="AB50" s="546"/>
      <c r="AC50" s="546"/>
    </row>
    <row r="51" spans="1:68" ht="14.25" hidden="1" customHeight="1" x14ac:dyDescent="0.25">
      <c r="A51" s="560" t="s">
        <v>103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3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5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6"/>
      <c r="P58" s="562" t="s">
        <v>71</v>
      </c>
      <c r="Q58" s="563"/>
      <c r="R58" s="563"/>
      <c r="S58" s="563"/>
      <c r="T58" s="563"/>
      <c r="U58" s="563"/>
      <c r="V58" s="564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hidden="1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6"/>
      <c r="P59" s="562" t="s">
        <v>71</v>
      </c>
      <c r="Q59" s="563"/>
      <c r="R59" s="563"/>
      <c r="S59" s="563"/>
      <c r="T59" s="563"/>
      <c r="U59" s="563"/>
      <c r="V59" s="564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hidden="1" customHeight="1" x14ac:dyDescent="0.25">
      <c r="A60" s="560" t="s">
        <v>139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7"/>
      <c r="AB60" s="547"/>
      <c r="AC60" s="54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157.5</v>
      </c>
      <c r="Y63" s="552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65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6"/>
      <c r="P64" s="562" t="s">
        <v>71</v>
      </c>
      <c r="Q64" s="563"/>
      <c r="R64" s="563"/>
      <c r="S64" s="563"/>
      <c r="T64" s="563"/>
      <c r="U64" s="563"/>
      <c r="V64" s="564"/>
      <c r="W64" s="37" t="s">
        <v>72</v>
      </c>
      <c r="X64" s="553">
        <f>IFERROR(X61/H61,"0")+IFERROR(X62/H62,"0")+IFERROR(X63/H63,"0")</f>
        <v>58.333333333333329</v>
      </c>
      <c r="Y64" s="553">
        <f>IFERROR(Y61/H61,"0")+IFERROR(Y62/H62,"0")+IFERROR(Y63/H63,"0")</f>
        <v>59</v>
      </c>
      <c r="Z64" s="553">
        <f>IFERROR(IF(Z61="",0,Z61),"0")+IFERROR(IF(Z62="",0,Z62),"0")+IFERROR(IF(Z63="",0,Z63),"0")</f>
        <v>0.38408999999999999</v>
      </c>
      <c r="AA64" s="554"/>
      <c r="AB64" s="554"/>
      <c r="AC64" s="554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6"/>
      <c r="P65" s="562" t="s">
        <v>71</v>
      </c>
      <c r="Q65" s="563"/>
      <c r="R65" s="563"/>
      <c r="S65" s="563"/>
      <c r="T65" s="563"/>
      <c r="U65" s="563"/>
      <c r="V65" s="564"/>
      <c r="W65" s="37" t="s">
        <v>69</v>
      </c>
      <c r="X65" s="553">
        <f>IFERROR(SUM(X61:X63),"0")</f>
        <v>157.5</v>
      </c>
      <c r="Y65" s="553">
        <f>IFERROR(SUM(Y61:Y63),"0")</f>
        <v>159.30000000000001</v>
      </c>
      <c r="Z65" s="37"/>
      <c r="AA65" s="554"/>
      <c r="AB65" s="554"/>
      <c r="AC65" s="554"/>
    </row>
    <row r="66" spans="1:68" ht="14.25" hidden="1" customHeight="1" x14ac:dyDescent="0.25">
      <c r="A66" s="560" t="s">
        <v>64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5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6"/>
      <c r="P70" s="562" t="s">
        <v>71</v>
      </c>
      <c r="Q70" s="563"/>
      <c r="R70" s="563"/>
      <c r="S70" s="563"/>
      <c r="T70" s="563"/>
      <c r="U70" s="563"/>
      <c r="V70" s="564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6"/>
      <c r="P71" s="562" t="s">
        <v>71</v>
      </c>
      <c r="Q71" s="563"/>
      <c r="R71" s="563"/>
      <c r="S71" s="563"/>
      <c r="T71" s="563"/>
      <c r="U71" s="563"/>
      <c r="V71" s="564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0" t="s">
        <v>73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6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105</v>
      </c>
      <c r="Y75" s="552">
        <f>IFERROR(IF(X75="",0,CEILING((X75/$H75),1)*$H75),"")</f>
        <v>106.2</v>
      </c>
      <c r="Z75" s="36">
        <f>IFERROR(IF(Y75=0,"",ROUNDUP(Y75/H75,0)*0.00651),"")</f>
        <v>0.38408999999999999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119.35</v>
      </c>
      <c r="BN75" s="64">
        <f>IFERROR(Y75*I75/H75,"0")</f>
        <v>120.71399999999998</v>
      </c>
      <c r="BO75" s="64">
        <f>IFERROR(1/J75*(X75/H75),"0")</f>
        <v>0.32051282051282048</v>
      </c>
      <c r="BP75" s="64">
        <f>IFERROR(1/J75*(Y75/H75),"0")</f>
        <v>0.32417582417582419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90</v>
      </c>
      <c r="Y77" s="552">
        <f>IFERROR(IF(X77="",0,CEILING((X77/$H77),1)*$H77),"")</f>
        <v>90</v>
      </c>
      <c r="Z77" s="36">
        <f>IFERROR(IF(Y77=0,"",ROUNDUP(Y77/H77,0)*0.00651),"")</f>
        <v>0.32550000000000001</v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98.999999999999986</v>
      </c>
      <c r="BN77" s="64">
        <f>IFERROR(Y77*I77/H77,"0")</f>
        <v>98.999999999999986</v>
      </c>
      <c r="BO77" s="64">
        <f>IFERROR(1/J77*(X77/H77),"0")</f>
        <v>0.27472527472527475</v>
      </c>
      <c r="BP77" s="64">
        <f>IFERROR(1/J77*(Y77/H77),"0")</f>
        <v>0.27472527472527475</v>
      </c>
    </row>
    <row r="78" spans="1:68" x14ac:dyDescent="0.2">
      <c r="A78" s="565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6"/>
      <c r="P78" s="562" t="s">
        <v>71</v>
      </c>
      <c r="Q78" s="563"/>
      <c r="R78" s="563"/>
      <c r="S78" s="563"/>
      <c r="T78" s="563"/>
      <c r="U78" s="563"/>
      <c r="V78" s="564"/>
      <c r="W78" s="37" t="s">
        <v>72</v>
      </c>
      <c r="X78" s="553">
        <f>IFERROR(X73/H73,"0")+IFERROR(X74/H74,"0")+IFERROR(X75/H75,"0")+IFERROR(X76/H76,"0")+IFERROR(X77/H77,"0")</f>
        <v>108.33333333333333</v>
      </c>
      <c r="Y78" s="553">
        <f>IFERROR(Y73/H73,"0")+IFERROR(Y74/H74,"0")+IFERROR(Y75/H75,"0")+IFERROR(Y76/H76,"0")+IFERROR(Y77/H77,"0")</f>
        <v>109</v>
      </c>
      <c r="Z78" s="553">
        <f>IFERROR(IF(Z73="",0,Z73),"0")+IFERROR(IF(Z74="",0,Z74),"0")+IFERROR(IF(Z75="",0,Z75),"0")+IFERROR(IF(Z76="",0,Z76),"0")+IFERROR(IF(Z77="",0,Z77),"0")</f>
        <v>0.70958999999999994</v>
      </c>
      <c r="AA78" s="554"/>
      <c r="AB78" s="554"/>
      <c r="AC78" s="554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6"/>
      <c r="P79" s="562" t="s">
        <v>71</v>
      </c>
      <c r="Q79" s="563"/>
      <c r="R79" s="563"/>
      <c r="S79" s="563"/>
      <c r="T79" s="563"/>
      <c r="U79" s="563"/>
      <c r="V79" s="564"/>
      <c r="W79" s="37" t="s">
        <v>69</v>
      </c>
      <c r="X79" s="553">
        <f>IFERROR(SUM(X73:X77),"0")</f>
        <v>195</v>
      </c>
      <c r="Y79" s="553">
        <f>IFERROR(SUM(Y73:Y77),"0")</f>
        <v>196.2</v>
      </c>
      <c r="Z79" s="37"/>
      <c r="AA79" s="554"/>
      <c r="AB79" s="554"/>
      <c r="AC79" s="554"/>
    </row>
    <row r="80" spans="1:68" ht="14.25" hidden="1" customHeight="1" x14ac:dyDescent="0.25">
      <c r="A80" s="560" t="s">
        <v>169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120</v>
      </c>
      <c r="Y82" s="552">
        <f>IFERROR(IF(X82="",0,CEILING((X82/$H82),1)*$H82),"")</f>
        <v>120</v>
      </c>
      <c r="Z82" s="36">
        <f>IFERROR(IF(Y82=0,"",ROUNDUP(Y82/H82,0)*0.00902),"")</f>
        <v>0.45100000000000001</v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130.5</v>
      </c>
      <c r="BN82" s="64">
        <f>IFERROR(Y82*I82/H82,"0")</f>
        <v>130.5</v>
      </c>
      <c r="BO82" s="64">
        <f>IFERROR(1/J82*(X82/H82),"0")</f>
        <v>0.37878787878787878</v>
      </c>
      <c r="BP82" s="64">
        <f>IFERROR(1/J82*(Y82/H82),"0")</f>
        <v>0.37878787878787878</v>
      </c>
    </row>
    <row r="83" spans="1:68" x14ac:dyDescent="0.2">
      <c r="A83" s="565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6"/>
      <c r="P83" s="562" t="s">
        <v>71</v>
      </c>
      <c r="Q83" s="563"/>
      <c r="R83" s="563"/>
      <c r="S83" s="563"/>
      <c r="T83" s="563"/>
      <c r="U83" s="563"/>
      <c r="V83" s="564"/>
      <c r="W83" s="37" t="s">
        <v>72</v>
      </c>
      <c r="X83" s="553">
        <f>IFERROR(X81/H81,"0")+IFERROR(X82/H82,"0")</f>
        <v>50</v>
      </c>
      <c r="Y83" s="553">
        <f>IFERROR(Y81/H81,"0")+IFERROR(Y82/H82,"0")</f>
        <v>50</v>
      </c>
      <c r="Z83" s="553">
        <f>IFERROR(IF(Z81="",0,Z81),"0")+IFERROR(IF(Z82="",0,Z82),"0")</f>
        <v>0.45100000000000001</v>
      </c>
      <c r="AA83" s="554"/>
      <c r="AB83" s="554"/>
      <c r="AC83" s="554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6"/>
      <c r="P84" s="562" t="s">
        <v>71</v>
      </c>
      <c r="Q84" s="563"/>
      <c r="R84" s="563"/>
      <c r="S84" s="563"/>
      <c r="T84" s="563"/>
      <c r="U84" s="563"/>
      <c r="V84" s="564"/>
      <c r="W84" s="37" t="s">
        <v>69</v>
      </c>
      <c r="X84" s="553">
        <f>IFERROR(SUM(X81:X82),"0")</f>
        <v>120</v>
      </c>
      <c r="Y84" s="553">
        <f>IFERROR(SUM(Y81:Y82),"0")</f>
        <v>120</v>
      </c>
      <c r="Z84" s="37"/>
      <c r="AA84" s="554"/>
      <c r="AB84" s="554"/>
      <c r="AC84" s="554"/>
    </row>
    <row r="85" spans="1:68" ht="16.5" hidden="1" customHeight="1" x14ac:dyDescent="0.25">
      <c r="A85" s="616" t="s">
        <v>176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6"/>
      <c r="AB85" s="546"/>
      <c r="AC85" s="546"/>
    </row>
    <row r="86" spans="1:68" ht="14.25" hidden="1" customHeight="1" x14ac:dyDescent="0.25">
      <c r="A86" s="560" t="s">
        <v>103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7"/>
      <c r="AB86" s="547"/>
      <c r="AC86" s="547"/>
    </row>
    <row r="87" spans="1:68" ht="27" hidden="1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6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6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565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6"/>
      <c r="P90" s="562" t="s">
        <v>71</v>
      </c>
      <c r="Q90" s="563"/>
      <c r="R90" s="563"/>
      <c r="S90" s="563"/>
      <c r="T90" s="563"/>
      <c r="U90" s="563"/>
      <c r="V90" s="564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hidden="1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6"/>
      <c r="P91" s="562" t="s">
        <v>71</v>
      </c>
      <c r="Q91" s="563"/>
      <c r="R91" s="563"/>
      <c r="S91" s="563"/>
      <c r="T91" s="563"/>
      <c r="U91" s="563"/>
      <c r="V91" s="564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hidden="1" customHeight="1" x14ac:dyDescent="0.25">
      <c r="A92" s="560" t="s">
        <v>73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7"/>
      <c r="AB92" s="547"/>
      <c r="AC92" s="547"/>
    </row>
    <row r="93" spans="1:68" ht="16.5" hidden="1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39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65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6"/>
      <c r="P97" s="562" t="s">
        <v>71</v>
      </c>
      <c r="Q97" s="563"/>
      <c r="R97" s="563"/>
      <c r="S97" s="563"/>
      <c r="T97" s="563"/>
      <c r="U97" s="563"/>
      <c r="V97" s="564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hidden="1" x14ac:dyDescent="0.2">
      <c r="A98" s="561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6"/>
      <c r="P98" s="562" t="s">
        <v>71</v>
      </c>
      <c r="Q98" s="563"/>
      <c r="R98" s="563"/>
      <c r="S98" s="563"/>
      <c r="T98" s="563"/>
      <c r="U98" s="563"/>
      <c r="V98" s="564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hidden="1" customHeight="1" x14ac:dyDescent="0.25">
      <c r="A99" s="616" t="s">
        <v>196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6"/>
      <c r="AB99" s="546"/>
      <c r="AC99" s="546"/>
    </row>
    <row r="100" spans="1:68" ht="14.25" hidden="1" customHeight="1" x14ac:dyDescent="0.25">
      <c r="A100" s="560" t="s">
        <v>103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7"/>
      <c r="AB100" s="547"/>
      <c r="AC100" s="547"/>
    </row>
    <row r="101" spans="1:68" ht="27" hidden="1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idden="1" x14ac:dyDescent="0.2">
      <c r="A105" s="565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6"/>
      <c r="P105" s="562" t="s">
        <v>71</v>
      </c>
      <c r="Q105" s="563"/>
      <c r="R105" s="563"/>
      <c r="S105" s="563"/>
      <c r="T105" s="563"/>
      <c r="U105" s="563"/>
      <c r="V105" s="564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hidden="1" x14ac:dyDescent="0.2">
      <c r="A106" s="561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6"/>
      <c r="P106" s="562" t="s">
        <v>71</v>
      </c>
      <c r="Q106" s="563"/>
      <c r="R106" s="563"/>
      <c r="S106" s="563"/>
      <c r="T106" s="563"/>
      <c r="U106" s="563"/>
      <c r="V106" s="564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hidden="1" customHeight="1" x14ac:dyDescent="0.25">
      <c r="A107" s="560" t="s">
        <v>139</v>
      </c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1"/>
      <c r="P107" s="561"/>
      <c r="Q107" s="561"/>
      <c r="R107" s="561"/>
      <c r="S107" s="561"/>
      <c r="T107" s="561"/>
      <c r="U107" s="561"/>
      <c r="V107" s="561"/>
      <c r="W107" s="561"/>
      <c r="X107" s="561"/>
      <c r="Y107" s="561"/>
      <c r="Z107" s="561"/>
      <c r="AA107" s="547"/>
      <c r="AB107" s="547"/>
      <c r="AC107" s="547"/>
    </row>
    <row r="108" spans="1:68" ht="16.5" hidden="1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3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5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6"/>
      <c r="P111" s="562" t="s">
        <v>71</v>
      </c>
      <c r="Q111" s="563"/>
      <c r="R111" s="563"/>
      <c r="S111" s="563"/>
      <c r="T111" s="563"/>
      <c r="U111" s="563"/>
      <c r="V111" s="564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hidden="1" x14ac:dyDescent="0.2">
      <c r="A112" s="561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6"/>
      <c r="P112" s="562" t="s">
        <v>71</v>
      </c>
      <c r="Q112" s="563"/>
      <c r="R112" s="563"/>
      <c r="S112" s="563"/>
      <c r="T112" s="563"/>
      <c r="U112" s="563"/>
      <c r="V112" s="564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hidden="1" customHeight="1" x14ac:dyDescent="0.25">
      <c r="A113" s="560" t="s">
        <v>73</v>
      </c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1"/>
      <c r="P113" s="561"/>
      <c r="Q113" s="561"/>
      <c r="R113" s="561"/>
      <c r="S113" s="561"/>
      <c r="T113" s="561"/>
      <c r="U113" s="561"/>
      <c r="V113" s="561"/>
      <c r="W113" s="561"/>
      <c r="X113" s="561"/>
      <c r="Y113" s="561"/>
      <c r="Z113" s="561"/>
      <c r="AA113" s="547"/>
      <c r="AB113" s="547"/>
      <c r="AC113" s="547"/>
    </row>
    <row r="114" spans="1:68" ht="16.5" hidden="1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9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105</v>
      </c>
      <c r="Y117" s="552">
        <f>IFERROR(IF(X117="",0,CEILING((X117/$H117),1)*$H117),"")</f>
        <v>106.2</v>
      </c>
      <c r="Z117" s="36">
        <f>IFERROR(IF(Y117=0,"",ROUNDUP(Y117/H117,0)*0.00651),"")</f>
        <v>0.38408999999999999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115.5</v>
      </c>
      <c r="BN117" s="64">
        <f>IFERROR(Y117*I117/H117,"0")</f>
        <v>116.82000000000001</v>
      </c>
      <c r="BO117" s="64">
        <f>IFERROR(1/J117*(X117/H117),"0")</f>
        <v>0.32051282051282048</v>
      </c>
      <c r="BP117" s="64">
        <f>IFERROR(1/J117*(Y117/H117),"0")</f>
        <v>0.32417582417582419</v>
      </c>
    </row>
    <row r="118" spans="1:68" x14ac:dyDescent="0.2">
      <c r="A118" s="565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6"/>
      <c r="P118" s="562" t="s">
        <v>71</v>
      </c>
      <c r="Q118" s="563"/>
      <c r="R118" s="563"/>
      <c r="S118" s="563"/>
      <c r="T118" s="563"/>
      <c r="U118" s="563"/>
      <c r="V118" s="564"/>
      <c r="W118" s="37" t="s">
        <v>72</v>
      </c>
      <c r="X118" s="553">
        <f>IFERROR(X114/H114,"0")+IFERROR(X115/H115,"0")+IFERROR(X116/H116,"0")+IFERROR(X117/H117,"0")</f>
        <v>58.333333333333329</v>
      </c>
      <c r="Y118" s="553">
        <f>IFERROR(Y114/H114,"0")+IFERROR(Y115/H115,"0")+IFERROR(Y116/H116,"0")+IFERROR(Y117/H117,"0")</f>
        <v>59</v>
      </c>
      <c r="Z118" s="553">
        <f>IFERROR(IF(Z114="",0,Z114),"0")+IFERROR(IF(Z115="",0,Z115),"0")+IFERROR(IF(Z116="",0,Z116),"0")+IFERROR(IF(Z117="",0,Z117),"0")</f>
        <v>0.38408999999999999</v>
      </c>
      <c r="AA118" s="554"/>
      <c r="AB118" s="554"/>
      <c r="AC118" s="554"/>
    </row>
    <row r="119" spans="1:68" x14ac:dyDescent="0.2">
      <c r="A119" s="561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6"/>
      <c r="P119" s="562" t="s">
        <v>71</v>
      </c>
      <c r="Q119" s="563"/>
      <c r="R119" s="563"/>
      <c r="S119" s="563"/>
      <c r="T119" s="563"/>
      <c r="U119" s="563"/>
      <c r="V119" s="564"/>
      <c r="W119" s="37" t="s">
        <v>69</v>
      </c>
      <c r="X119" s="553">
        <f>IFERROR(SUM(X114:X117),"0")</f>
        <v>105</v>
      </c>
      <c r="Y119" s="553">
        <f>IFERROR(SUM(Y114:Y117),"0")</f>
        <v>106.2</v>
      </c>
      <c r="Z119" s="37"/>
      <c r="AA119" s="554"/>
      <c r="AB119" s="554"/>
      <c r="AC119" s="554"/>
    </row>
    <row r="120" spans="1:68" ht="14.25" hidden="1" customHeight="1" x14ac:dyDescent="0.25">
      <c r="A120" s="560" t="s">
        <v>169</v>
      </c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1"/>
      <c r="P120" s="561"/>
      <c r="Q120" s="561"/>
      <c r="R120" s="561"/>
      <c r="S120" s="561"/>
      <c r="T120" s="561"/>
      <c r="U120" s="561"/>
      <c r="V120" s="561"/>
      <c r="W120" s="561"/>
      <c r="X120" s="561"/>
      <c r="Y120" s="561"/>
      <c r="Z120" s="561"/>
      <c r="AA120" s="547"/>
      <c r="AB120" s="547"/>
      <c r="AC120" s="547"/>
    </row>
    <row r="121" spans="1:68" ht="27" hidden="1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84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125.4</v>
      </c>
      <c r="Y122" s="552">
        <f>IFERROR(IF(X122="",0,CEILING((X122/$H122),1)*$H122),"")</f>
        <v>126.72</v>
      </c>
      <c r="Z122" s="36">
        <f>IFERROR(IF(Y122=0,"",ROUNDUP(Y122/H122,0)*0.00651),"")</f>
        <v>0.41664000000000001</v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141.74</v>
      </c>
      <c r="BN122" s="64">
        <f>IFERROR(Y122*I122/H122,"0")</f>
        <v>143.232</v>
      </c>
      <c r="BO122" s="64">
        <f>IFERROR(1/J122*(X122/H122),"0")</f>
        <v>0.34798534798534803</v>
      </c>
      <c r="BP122" s="64">
        <f>IFERROR(1/J122*(Y122/H122),"0")</f>
        <v>0.35164835164835168</v>
      </c>
    </row>
    <row r="123" spans="1:68" x14ac:dyDescent="0.2">
      <c r="A123" s="565"/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6"/>
      <c r="P123" s="562" t="s">
        <v>71</v>
      </c>
      <c r="Q123" s="563"/>
      <c r="R123" s="563"/>
      <c r="S123" s="563"/>
      <c r="T123" s="563"/>
      <c r="U123" s="563"/>
      <c r="V123" s="564"/>
      <c r="W123" s="37" t="s">
        <v>72</v>
      </c>
      <c r="X123" s="553">
        <f>IFERROR(X121/H121,"0")+IFERROR(X122/H122,"0")</f>
        <v>63.333333333333336</v>
      </c>
      <c r="Y123" s="553">
        <f>IFERROR(Y121/H121,"0")+IFERROR(Y122/H122,"0")</f>
        <v>64</v>
      </c>
      <c r="Z123" s="553">
        <f>IFERROR(IF(Z121="",0,Z121),"0")+IFERROR(IF(Z122="",0,Z122),"0")</f>
        <v>0.41664000000000001</v>
      </c>
      <c r="AA123" s="554"/>
      <c r="AB123" s="554"/>
      <c r="AC123" s="554"/>
    </row>
    <row r="124" spans="1:68" x14ac:dyDescent="0.2">
      <c r="A124" s="561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6"/>
      <c r="P124" s="562" t="s">
        <v>71</v>
      </c>
      <c r="Q124" s="563"/>
      <c r="R124" s="563"/>
      <c r="S124" s="563"/>
      <c r="T124" s="563"/>
      <c r="U124" s="563"/>
      <c r="V124" s="564"/>
      <c r="W124" s="37" t="s">
        <v>69</v>
      </c>
      <c r="X124" s="553">
        <f>IFERROR(SUM(X121:X122),"0")</f>
        <v>125.4</v>
      </c>
      <c r="Y124" s="553">
        <f>IFERROR(SUM(Y121:Y122),"0")</f>
        <v>126.72</v>
      </c>
      <c r="Z124" s="37"/>
      <c r="AA124" s="554"/>
      <c r="AB124" s="554"/>
      <c r="AC124" s="554"/>
    </row>
    <row r="125" spans="1:68" ht="16.5" hidden="1" customHeight="1" x14ac:dyDescent="0.25">
      <c r="A125" s="616" t="s">
        <v>229</v>
      </c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1"/>
      <c r="P125" s="561"/>
      <c r="Q125" s="561"/>
      <c r="R125" s="561"/>
      <c r="S125" s="561"/>
      <c r="T125" s="561"/>
      <c r="U125" s="561"/>
      <c r="V125" s="561"/>
      <c r="W125" s="561"/>
      <c r="X125" s="561"/>
      <c r="Y125" s="561"/>
      <c r="Z125" s="561"/>
      <c r="AA125" s="546"/>
      <c r="AB125" s="546"/>
      <c r="AC125" s="546"/>
    </row>
    <row r="126" spans="1:68" ht="14.25" hidden="1" customHeight="1" x14ac:dyDescent="0.25">
      <c r="A126" s="560" t="s">
        <v>103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7"/>
      <c r="AB126" s="547"/>
      <c r="AC126" s="547"/>
    </row>
    <row r="127" spans="1:68" ht="27" hidden="1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5"/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6"/>
      <c r="P129" s="562" t="s">
        <v>71</v>
      </c>
      <c r="Q129" s="563"/>
      <c r="R129" s="563"/>
      <c r="S129" s="563"/>
      <c r="T129" s="563"/>
      <c r="U129" s="563"/>
      <c r="V129" s="564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hidden="1" x14ac:dyDescent="0.2">
      <c r="A130" s="561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6"/>
      <c r="P130" s="562" t="s">
        <v>71</v>
      </c>
      <c r="Q130" s="563"/>
      <c r="R130" s="563"/>
      <c r="S130" s="563"/>
      <c r="T130" s="563"/>
      <c r="U130" s="563"/>
      <c r="V130" s="564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hidden="1" customHeight="1" x14ac:dyDescent="0.25">
      <c r="A131" s="560" t="s">
        <v>64</v>
      </c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1"/>
      <c r="P131" s="561"/>
      <c r="Q131" s="561"/>
      <c r="R131" s="561"/>
      <c r="S131" s="561"/>
      <c r="T131" s="561"/>
      <c r="U131" s="561"/>
      <c r="V131" s="561"/>
      <c r="W131" s="561"/>
      <c r="X131" s="561"/>
      <c r="Y131" s="561"/>
      <c r="Z131" s="561"/>
      <c r="AA131" s="547"/>
      <c r="AB131" s="547"/>
      <c r="AC131" s="547"/>
    </row>
    <row r="132" spans="1:68" ht="27" hidden="1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5"/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6"/>
      <c r="P134" s="562" t="s">
        <v>71</v>
      </c>
      <c r="Q134" s="563"/>
      <c r="R134" s="563"/>
      <c r="S134" s="563"/>
      <c r="T134" s="563"/>
      <c r="U134" s="563"/>
      <c r="V134" s="564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hidden="1" x14ac:dyDescent="0.2">
      <c r="A135" s="561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6"/>
      <c r="P135" s="562" t="s">
        <v>71</v>
      </c>
      <c r="Q135" s="563"/>
      <c r="R135" s="563"/>
      <c r="S135" s="563"/>
      <c r="T135" s="563"/>
      <c r="U135" s="563"/>
      <c r="V135" s="564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hidden="1" customHeight="1" x14ac:dyDescent="0.25">
      <c r="A136" s="560" t="s">
        <v>73</v>
      </c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1"/>
      <c r="P136" s="561"/>
      <c r="Q136" s="561"/>
      <c r="R136" s="561"/>
      <c r="S136" s="561"/>
      <c r="T136" s="561"/>
      <c r="U136" s="561"/>
      <c r="V136" s="561"/>
      <c r="W136" s="561"/>
      <c r="X136" s="561"/>
      <c r="Y136" s="561"/>
      <c r="Z136" s="561"/>
      <c r="AA136" s="547"/>
      <c r="AB136" s="547"/>
      <c r="AC136" s="547"/>
    </row>
    <row r="137" spans="1:68" ht="16.5" hidden="1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5"/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6"/>
      <c r="P139" s="562" t="s">
        <v>71</v>
      </c>
      <c r="Q139" s="563"/>
      <c r="R139" s="563"/>
      <c r="S139" s="563"/>
      <c r="T139" s="563"/>
      <c r="U139" s="563"/>
      <c r="V139" s="564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hidden="1" x14ac:dyDescent="0.2">
      <c r="A140" s="561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6"/>
      <c r="P140" s="562" t="s">
        <v>71</v>
      </c>
      <c r="Q140" s="563"/>
      <c r="R140" s="563"/>
      <c r="S140" s="563"/>
      <c r="T140" s="563"/>
      <c r="U140" s="563"/>
      <c r="V140" s="564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hidden="1" customHeight="1" x14ac:dyDescent="0.25">
      <c r="A141" s="616" t="s">
        <v>101</v>
      </c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1"/>
      <c r="P141" s="561"/>
      <c r="Q141" s="561"/>
      <c r="R141" s="561"/>
      <c r="S141" s="561"/>
      <c r="T141" s="561"/>
      <c r="U141" s="561"/>
      <c r="V141" s="561"/>
      <c r="W141" s="561"/>
      <c r="X141" s="561"/>
      <c r="Y141" s="561"/>
      <c r="Z141" s="561"/>
      <c r="AA141" s="546"/>
      <c r="AB141" s="546"/>
      <c r="AC141" s="546"/>
    </row>
    <row r="142" spans="1:68" ht="14.25" hidden="1" customHeight="1" x14ac:dyDescent="0.25">
      <c r="A142" s="560" t="s">
        <v>103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7"/>
      <c r="AB142" s="547"/>
      <c r="AC142" s="547"/>
    </row>
    <row r="143" spans="1:68" ht="27" hidden="1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5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6"/>
      <c r="P144" s="562" t="s">
        <v>71</v>
      </c>
      <c r="Q144" s="563"/>
      <c r="R144" s="563"/>
      <c r="S144" s="563"/>
      <c r="T144" s="563"/>
      <c r="U144" s="563"/>
      <c r="V144" s="564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hidden="1" x14ac:dyDescent="0.2">
      <c r="A145" s="561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6"/>
      <c r="P145" s="562" t="s">
        <v>71</v>
      </c>
      <c r="Q145" s="563"/>
      <c r="R145" s="563"/>
      <c r="S145" s="563"/>
      <c r="T145" s="563"/>
      <c r="U145" s="563"/>
      <c r="V145" s="564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hidden="1" customHeight="1" x14ac:dyDescent="0.25">
      <c r="A146" s="560" t="s">
        <v>64</v>
      </c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1"/>
      <c r="P146" s="561"/>
      <c r="Q146" s="561"/>
      <c r="R146" s="561"/>
      <c r="S146" s="561"/>
      <c r="T146" s="561"/>
      <c r="U146" s="561"/>
      <c r="V146" s="561"/>
      <c r="W146" s="561"/>
      <c r="X146" s="561"/>
      <c r="Y146" s="561"/>
      <c r="Z146" s="561"/>
      <c r="AA146" s="547"/>
      <c r="AB146" s="547"/>
      <c r="AC146" s="54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5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6"/>
      <c r="P150" s="562" t="s">
        <v>71</v>
      </c>
      <c r="Q150" s="563"/>
      <c r="R150" s="563"/>
      <c r="S150" s="563"/>
      <c r="T150" s="563"/>
      <c r="U150" s="563"/>
      <c r="V150" s="564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hidden="1" x14ac:dyDescent="0.2">
      <c r="A151" s="561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6"/>
      <c r="P151" s="562" t="s">
        <v>71</v>
      </c>
      <c r="Q151" s="563"/>
      <c r="R151" s="563"/>
      <c r="S151" s="563"/>
      <c r="T151" s="563"/>
      <c r="U151" s="563"/>
      <c r="V151" s="564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hidden="1" customHeight="1" x14ac:dyDescent="0.2">
      <c r="A152" s="617" t="s">
        <v>253</v>
      </c>
      <c r="B152" s="618"/>
      <c r="C152" s="618"/>
      <c r="D152" s="618"/>
      <c r="E152" s="618"/>
      <c r="F152" s="618"/>
      <c r="G152" s="618"/>
      <c r="H152" s="618"/>
      <c r="I152" s="618"/>
      <c r="J152" s="618"/>
      <c r="K152" s="618"/>
      <c r="L152" s="618"/>
      <c r="M152" s="618"/>
      <c r="N152" s="618"/>
      <c r="O152" s="618"/>
      <c r="P152" s="618"/>
      <c r="Q152" s="618"/>
      <c r="R152" s="618"/>
      <c r="S152" s="618"/>
      <c r="T152" s="618"/>
      <c r="U152" s="618"/>
      <c r="V152" s="618"/>
      <c r="W152" s="618"/>
      <c r="X152" s="618"/>
      <c r="Y152" s="618"/>
      <c r="Z152" s="618"/>
      <c r="AA152" s="48"/>
      <c r="AB152" s="48"/>
      <c r="AC152" s="48"/>
    </row>
    <row r="153" spans="1:68" ht="16.5" hidden="1" customHeight="1" x14ac:dyDescent="0.25">
      <c r="A153" s="616" t="s">
        <v>254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6"/>
      <c r="AB153" s="546"/>
      <c r="AC153" s="546"/>
    </row>
    <row r="154" spans="1:68" ht="14.25" hidden="1" customHeight="1" x14ac:dyDescent="0.25">
      <c r="A154" s="560" t="s">
        <v>139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7"/>
      <c r="AB154" s="547"/>
      <c r="AC154" s="547"/>
    </row>
    <row r="155" spans="1:68" ht="27" hidden="1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5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6"/>
      <c r="P156" s="562" t="s">
        <v>71</v>
      </c>
      <c r="Q156" s="563"/>
      <c r="R156" s="563"/>
      <c r="S156" s="563"/>
      <c r="T156" s="563"/>
      <c r="U156" s="563"/>
      <c r="V156" s="564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hidden="1" x14ac:dyDescent="0.2">
      <c r="A157" s="561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6"/>
      <c r="P157" s="562" t="s">
        <v>71</v>
      </c>
      <c r="Q157" s="563"/>
      <c r="R157" s="563"/>
      <c r="S157" s="563"/>
      <c r="T157" s="563"/>
      <c r="U157" s="563"/>
      <c r="V157" s="564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hidden="1" customHeight="1" x14ac:dyDescent="0.25">
      <c r="A158" s="560" t="s">
        <v>64</v>
      </c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1"/>
      <c r="P158" s="561"/>
      <c r="Q158" s="561"/>
      <c r="R158" s="561"/>
      <c r="S158" s="561"/>
      <c r="T158" s="561"/>
      <c r="U158" s="561"/>
      <c r="V158" s="561"/>
      <c r="W158" s="561"/>
      <c r="X158" s="561"/>
      <c r="Y158" s="561"/>
      <c r="Z158" s="561"/>
      <c r="AA158" s="547"/>
      <c r="AB158" s="547"/>
      <c r="AC158" s="547"/>
    </row>
    <row r="159" spans="1:68" ht="27" hidden="1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65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6"/>
      <c r="P168" s="562" t="s">
        <v>71</v>
      </c>
      <c r="Q168" s="563"/>
      <c r="R168" s="563"/>
      <c r="S168" s="563"/>
      <c r="T168" s="563"/>
      <c r="U168" s="563"/>
      <c r="V168" s="564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hidden="1" x14ac:dyDescent="0.2">
      <c r="A169" s="561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6"/>
      <c r="P169" s="562" t="s">
        <v>71</v>
      </c>
      <c r="Q169" s="563"/>
      <c r="R169" s="563"/>
      <c r="S169" s="563"/>
      <c r="T169" s="563"/>
      <c r="U169" s="563"/>
      <c r="V169" s="564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hidden="1" customHeight="1" x14ac:dyDescent="0.25">
      <c r="A170" s="560" t="s">
        <v>95</v>
      </c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1"/>
      <c r="P170" s="561"/>
      <c r="Q170" s="561"/>
      <c r="R170" s="561"/>
      <c r="S170" s="561"/>
      <c r="T170" s="561"/>
      <c r="U170" s="561"/>
      <c r="V170" s="561"/>
      <c r="W170" s="561"/>
      <c r="X170" s="561"/>
      <c r="Y170" s="561"/>
      <c r="Z170" s="561"/>
      <c r="AA170" s="547"/>
      <c r="AB170" s="547"/>
      <c r="AC170" s="547"/>
    </row>
    <row r="171" spans="1:68" ht="27" hidden="1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65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6"/>
      <c r="P174" s="562" t="s">
        <v>71</v>
      </c>
      <c r="Q174" s="563"/>
      <c r="R174" s="563"/>
      <c r="S174" s="563"/>
      <c r="T174" s="563"/>
      <c r="U174" s="563"/>
      <c r="V174" s="564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hidden="1" x14ac:dyDescent="0.2">
      <c r="A175" s="561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6"/>
      <c r="P175" s="562" t="s">
        <v>71</v>
      </c>
      <c r="Q175" s="563"/>
      <c r="R175" s="563"/>
      <c r="S175" s="563"/>
      <c r="T175" s="563"/>
      <c r="U175" s="563"/>
      <c r="V175" s="564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hidden="1" customHeight="1" x14ac:dyDescent="0.25">
      <c r="A176" s="560" t="s">
        <v>291</v>
      </c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1"/>
      <c r="P176" s="561"/>
      <c r="Q176" s="561"/>
      <c r="R176" s="561"/>
      <c r="S176" s="561"/>
      <c r="T176" s="561"/>
      <c r="U176" s="561"/>
      <c r="V176" s="561"/>
      <c r="W176" s="561"/>
      <c r="X176" s="561"/>
      <c r="Y176" s="561"/>
      <c r="Z176" s="561"/>
      <c r="AA176" s="547"/>
      <c r="AB176" s="547"/>
      <c r="AC176" s="547"/>
    </row>
    <row r="177" spans="1:68" ht="27" hidden="1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8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5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6"/>
      <c r="P178" s="562" t="s">
        <v>71</v>
      </c>
      <c r="Q178" s="563"/>
      <c r="R178" s="563"/>
      <c r="S178" s="563"/>
      <c r="T178" s="563"/>
      <c r="U178" s="563"/>
      <c r="V178" s="564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hidden="1" x14ac:dyDescent="0.2">
      <c r="A179" s="561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6"/>
      <c r="P179" s="562" t="s">
        <v>71</v>
      </c>
      <c r="Q179" s="563"/>
      <c r="R179" s="563"/>
      <c r="S179" s="563"/>
      <c r="T179" s="563"/>
      <c r="U179" s="563"/>
      <c r="V179" s="564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hidden="1" customHeight="1" x14ac:dyDescent="0.25">
      <c r="A180" s="616" t="s">
        <v>294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6"/>
      <c r="AB180" s="546"/>
      <c r="AC180" s="546"/>
    </row>
    <row r="181" spans="1:68" ht="14.25" hidden="1" customHeight="1" x14ac:dyDescent="0.25">
      <c r="A181" s="560" t="s">
        <v>103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7"/>
      <c r="AB181" s="547"/>
      <c r="AC181" s="547"/>
    </row>
    <row r="182" spans="1:68" ht="16.5" hidden="1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5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6"/>
      <c r="P184" s="562" t="s">
        <v>71</v>
      </c>
      <c r="Q184" s="563"/>
      <c r="R184" s="563"/>
      <c r="S184" s="563"/>
      <c r="T184" s="563"/>
      <c r="U184" s="563"/>
      <c r="V184" s="564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hidden="1" x14ac:dyDescent="0.2">
      <c r="A185" s="561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6"/>
      <c r="P185" s="562" t="s">
        <v>71</v>
      </c>
      <c r="Q185" s="563"/>
      <c r="R185" s="563"/>
      <c r="S185" s="563"/>
      <c r="T185" s="563"/>
      <c r="U185" s="563"/>
      <c r="V185" s="564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hidden="1" customHeight="1" x14ac:dyDescent="0.25">
      <c r="A186" s="560" t="s">
        <v>139</v>
      </c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1"/>
      <c r="P186" s="561"/>
      <c r="Q186" s="561"/>
      <c r="R186" s="561"/>
      <c r="S186" s="561"/>
      <c r="T186" s="561"/>
      <c r="U186" s="561"/>
      <c r="V186" s="561"/>
      <c r="W186" s="561"/>
      <c r="X186" s="561"/>
      <c r="Y186" s="561"/>
      <c r="Z186" s="561"/>
      <c r="AA186" s="547"/>
      <c r="AB186" s="547"/>
      <c r="AC186" s="547"/>
    </row>
    <row r="187" spans="1:68" ht="16.5" hidden="1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7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5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6"/>
      <c r="P189" s="562" t="s">
        <v>71</v>
      </c>
      <c r="Q189" s="563"/>
      <c r="R189" s="563"/>
      <c r="S189" s="563"/>
      <c r="T189" s="563"/>
      <c r="U189" s="563"/>
      <c r="V189" s="564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hidden="1" x14ac:dyDescent="0.2">
      <c r="A190" s="561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6"/>
      <c r="P190" s="562" t="s">
        <v>71</v>
      </c>
      <c r="Q190" s="563"/>
      <c r="R190" s="563"/>
      <c r="S190" s="563"/>
      <c r="T190" s="563"/>
      <c r="U190" s="563"/>
      <c r="V190" s="564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hidden="1" customHeight="1" x14ac:dyDescent="0.25">
      <c r="A191" s="560" t="s">
        <v>64</v>
      </c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1"/>
      <c r="P191" s="561"/>
      <c r="Q191" s="561"/>
      <c r="R191" s="561"/>
      <c r="S191" s="561"/>
      <c r="T191" s="561"/>
      <c r="U191" s="561"/>
      <c r="V191" s="561"/>
      <c r="W191" s="561"/>
      <c r="X191" s="561"/>
      <c r="Y191" s="561"/>
      <c r="Z191" s="561"/>
      <c r="AA191" s="547"/>
      <c r="AB191" s="547"/>
      <c r="AC191" s="547"/>
    </row>
    <row r="192" spans="1:68" ht="27" hidden="1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65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6"/>
      <c r="P200" s="562" t="s">
        <v>71</v>
      </c>
      <c r="Q200" s="563"/>
      <c r="R200" s="563"/>
      <c r="S200" s="563"/>
      <c r="T200" s="563"/>
      <c r="U200" s="563"/>
      <c r="V200" s="564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hidden="1" x14ac:dyDescent="0.2">
      <c r="A201" s="561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6"/>
      <c r="P201" s="562" t="s">
        <v>71</v>
      </c>
      <c r="Q201" s="563"/>
      <c r="R201" s="563"/>
      <c r="S201" s="563"/>
      <c r="T201" s="563"/>
      <c r="U201" s="563"/>
      <c r="V201" s="564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hidden="1" customHeight="1" x14ac:dyDescent="0.25">
      <c r="A202" s="560" t="s">
        <v>73</v>
      </c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1"/>
      <c r="P202" s="561"/>
      <c r="Q202" s="561"/>
      <c r="R202" s="561"/>
      <c r="S202" s="561"/>
      <c r="T202" s="561"/>
      <c r="U202" s="561"/>
      <c r="V202" s="561"/>
      <c r="W202" s="561"/>
      <c r="X202" s="561"/>
      <c r="Y202" s="561"/>
      <c r="Z202" s="561"/>
      <c r="AA202" s="547"/>
      <c r="AB202" s="547"/>
      <c r="AC202" s="547"/>
    </row>
    <row r="203" spans="1:68" ht="27" hidden="1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160</v>
      </c>
      <c r="Y208" s="552">
        <f t="shared" si="21"/>
        <v>160.79999999999998</v>
      </c>
      <c r="Z208" s="36">
        <f t="shared" si="26"/>
        <v>0.43617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176.80000000000004</v>
      </c>
      <c r="BN208" s="64">
        <f t="shared" si="23"/>
        <v>177.684</v>
      </c>
      <c r="BO208" s="64">
        <f t="shared" si="24"/>
        <v>0.36630036630036633</v>
      </c>
      <c r="BP208" s="64">
        <f t="shared" si="25"/>
        <v>0.36813186813186816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140</v>
      </c>
      <c r="Y209" s="552">
        <f t="shared" si="21"/>
        <v>141.6</v>
      </c>
      <c r="Z209" s="36">
        <f t="shared" si="26"/>
        <v>0.38408999999999999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154.70000000000002</v>
      </c>
      <c r="BN209" s="64">
        <f t="shared" si="23"/>
        <v>156.46800000000002</v>
      </c>
      <c r="BO209" s="64">
        <f t="shared" si="24"/>
        <v>0.32051282051282054</v>
      </c>
      <c r="BP209" s="64">
        <f t="shared" si="25"/>
        <v>0.32417582417582419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6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65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6"/>
      <c r="P212" s="562" t="s">
        <v>71</v>
      </c>
      <c r="Q212" s="563"/>
      <c r="R212" s="563"/>
      <c r="S212" s="563"/>
      <c r="T212" s="563"/>
      <c r="U212" s="563"/>
      <c r="V212" s="564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125</v>
      </c>
      <c r="Y212" s="553">
        <f>IFERROR(Y203/H203,"0")+IFERROR(Y204/H204,"0")+IFERROR(Y205/H205,"0")+IFERROR(Y206/H206,"0")+IFERROR(Y207/H207,"0")+IFERROR(Y208/H208,"0")+IFERROR(Y209/H209,"0")+IFERROR(Y210/H210,"0")+IFERROR(Y211/H211,"0")</f>
        <v>126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0.82025999999999999</v>
      </c>
      <c r="AA212" s="554"/>
      <c r="AB212" s="554"/>
      <c r="AC212" s="554"/>
    </row>
    <row r="213" spans="1:68" x14ac:dyDescent="0.2">
      <c r="A213" s="561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6"/>
      <c r="P213" s="562" t="s">
        <v>71</v>
      </c>
      <c r="Q213" s="563"/>
      <c r="R213" s="563"/>
      <c r="S213" s="563"/>
      <c r="T213" s="563"/>
      <c r="U213" s="563"/>
      <c r="V213" s="564"/>
      <c r="W213" s="37" t="s">
        <v>69</v>
      </c>
      <c r="X213" s="553">
        <f>IFERROR(SUM(X203:X211),"0")</f>
        <v>300</v>
      </c>
      <c r="Y213" s="553">
        <f>IFERROR(SUM(Y203:Y211),"0")</f>
        <v>302.39999999999998</v>
      </c>
      <c r="Z213" s="37"/>
      <c r="AA213" s="554"/>
      <c r="AB213" s="554"/>
      <c r="AC213" s="554"/>
    </row>
    <row r="214" spans="1:68" ht="14.25" hidden="1" customHeight="1" x14ac:dyDescent="0.25">
      <c r="A214" s="560" t="s">
        <v>169</v>
      </c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1"/>
      <c r="P214" s="561"/>
      <c r="Q214" s="561"/>
      <c r="R214" s="561"/>
      <c r="S214" s="561"/>
      <c r="T214" s="561"/>
      <c r="U214" s="561"/>
      <c r="V214" s="561"/>
      <c r="W214" s="561"/>
      <c r="X214" s="561"/>
      <c r="Y214" s="561"/>
      <c r="Z214" s="561"/>
      <c r="AA214" s="547"/>
      <c r="AB214" s="547"/>
      <c r="AC214" s="547"/>
    </row>
    <row r="215" spans="1:68" ht="27" hidden="1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5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6"/>
      <c r="P217" s="562" t="s">
        <v>71</v>
      </c>
      <c r="Q217" s="563"/>
      <c r="R217" s="563"/>
      <c r="S217" s="563"/>
      <c r="T217" s="563"/>
      <c r="U217" s="563"/>
      <c r="V217" s="564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hidden="1" x14ac:dyDescent="0.2">
      <c r="A218" s="561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6"/>
      <c r="P218" s="562" t="s">
        <v>71</v>
      </c>
      <c r="Q218" s="563"/>
      <c r="R218" s="563"/>
      <c r="S218" s="563"/>
      <c r="T218" s="563"/>
      <c r="U218" s="563"/>
      <c r="V218" s="564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hidden="1" customHeight="1" x14ac:dyDescent="0.25">
      <c r="A219" s="616" t="s">
        <v>354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6"/>
      <c r="AB219" s="546"/>
      <c r="AC219" s="546"/>
    </row>
    <row r="220" spans="1:68" ht="14.25" hidden="1" customHeight="1" x14ac:dyDescent="0.25">
      <c r="A220" s="560" t="s">
        <v>103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7"/>
      <c r="AB220" s="547"/>
      <c r="AC220" s="547"/>
    </row>
    <row r="221" spans="1:68" ht="27" hidden="1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673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120</v>
      </c>
      <c r="Y225" s="552">
        <f t="shared" si="27"/>
        <v>120</v>
      </c>
      <c r="Z225" s="36">
        <f t="shared" si="32"/>
        <v>0.27060000000000001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126.3</v>
      </c>
      <c r="BN225" s="64">
        <f t="shared" si="29"/>
        <v>126.3</v>
      </c>
      <c r="BO225" s="64">
        <f t="shared" si="30"/>
        <v>0.22727272727272729</v>
      </c>
      <c r="BP225" s="64">
        <f t="shared" si="31"/>
        <v>0.22727272727272729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180</v>
      </c>
      <c r="Y229" s="552">
        <f t="shared" si="27"/>
        <v>180</v>
      </c>
      <c r="Z229" s="36">
        <f t="shared" si="32"/>
        <v>0.40590000000000004</v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189.45</v>
      </c>
      <c r="BN229" s="64">
        <f t="shared" si="29"/>
        <v>189.45</v>
      </c>
      <c r="BO229" s="64">
        <f t="shared" si="30"/>
        <v>0.34090909090909094</v>
      </c>
      <c r="BP229" s="64">
        <f t="shared" si="31"/>
        <v>0.34090909090909094</v>
      </c>
    </row>
    <row r="230" spans="1:68" x14ac:dyDescent="0.2">
      <c r="A230" s="565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6"/>
      <c r="P230" s="562" t="s">
        <v>71</v>
      </c>
      <c r="Q230" s="563"/>
      <c r="R230" s="563"/>
      <c r="S230" s="563"/>
      <c r="T230" s="563"/>
      <c r="U230" s="563"/>
      <c r="V230" s="564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75</v>
      </c>
      <c r="Y230" s="553">
        <f>IFERROR(Y221/H221,"0")+IFERROR(Y222/H222,"0")+IFERROR(Y223/H223,"0")+IFERROR(Y224/H224,"0")+IFERROR(Y225/H225,"0")+IFERROR(Y226/H226,"0")+IFERROR(Y227/H227,"0")+IFERROR(Y228/H228,"0")+IFERROR(Y229/H229,"0")</f>
        <v>75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0.6765000000000001</v>
      </c>
      <c r="AA230" s="554"/>
      <c r="AB230" s="554"/>
      <c r="AC230" s="554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6"/>
      <c r="P231" s="562" t="s">
        <v>71</v>
      </c>
      <c r="Q231" s="563"/>
      <c r="R231" s="563"/>
      <c r="S231" s="563"/>
      <c r="T231" s="563"/>
      <c r="U231" s="563"/>
      <c r="V231" s="564"/>
      <c r="W231" s="37" t="s">
        <v>69</v>
      </c>
      <c r="X231" s="553">
        <f>IFERROR(SUM(X221:X229),"0")</f>
        <v>300</v>
      </c>
      <c r="Y231" s="553">
        <f>IFERROR(SUM(Y221:Y229),"0")</f>
        <v>300</v>
      </c>
      <c r="Z231" s="37"/>
      <c r="AA231" s="554"/>
      <c r="AB231" s="554"/>
      <c r="AC231" s="554"/>
    </row>
    <row r="232" spans="1:68" ht="14.25" hidden="1" customHeight="1" x14ac:dyDescent="0.25">
      <c r="A232" s="560" t="s">
        <v>139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7"/>
      <c r="AB232" s="547"/>
      <c r="AC232" s="547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5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6"/>
      <c r="P234" s="562" t="s">
        <v>71</v>
      </c>
      <c r="Q234" s="563"/>
      <c r="R234" s="563"/>
      <c r="S234" s="563"/>
      <c r="T234" s="563"/>
      <c r="U234" s="563"/>
      <c r="V234" s="564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hidden="1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6"/>
      <c r="P235" s="562" t="s">
        <v>71</v>
      </c>
      <c r="Q235" s="563"/>
      <c r="R235" s="563"/>
      <c r="S235" s="563"/>
      <c r="T235" s="563"/>
      <c r="U235" s="563"/>
      <c r="V235" s="564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hidden="1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7"/>
      <c r="AB236" s="547"/>
      <c r="AC236" s="547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02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5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6"/>
      <c r="P238" s="562" t="s">
        <v>71</v>
      </c>
      <c r="Q238" s="563"/>
      <c r="R238" s="563"/>
      <c r="S238" s="563"/>
      <c r="T238" s="563"/>
      <c r="U238" s="563"/>
      <c r="V238" s="564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hidden="1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6"/>
      <c r="P239" s="562" t="s">
        <v>71</v>
      </c>
      <c r="Q239" s="563"/>
      <c r="R239" s="563"/>
      <c r="S239" s="563"/>
      <c r="T239" s="563"/>
      <c r="U239" s="563"/>
      <c r="V239" s="564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hidden="1" customHeight="1" x14ac:dyDescent="0.25">
      <c r="A240" s="560" t="s">
        <v>386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7"/>
      <c r="AB240" s="547"/>
      <c r="AC240" s="547"/>
    </row>
    <row r="241" spans="1:68" ht="27" hidden="1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0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2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7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5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6"/>
      <c r="P246" s="562" t="s">
        <v>71</v>
      </c>
      <c r="Q246" s="563"/>
      <c r="R246" s="563"/>
      <c r="S246" s="563"/>
      <c r="T246" s="563"/>
      <c r="U246" s="563"/>
      <c r="V246" s="564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6"/>
      <c r="P247" s="562" t="s">
        <v>71</v>
      </c>
      <c r="Q247" s="563"/>
      <c r="R247" s="563"/>
      <c r="S247" s="563"/>
      <c r="T247" s="563"/>
      <c r="U247" s="563"/>
      <c r="V247" s="564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6" t="s">
        <v>400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6"/>
      <c r="AB248" s="546"/>
      <c r="AC248" s="546"/>
    </row>
    <row r="249" spans="1:68" ht="14.25" hidden="1" customHeight="1" x14ac:dyDescent="0.25">
      <c r="A249" s="560" t="s">
        <v>103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7"/>
      <c r="AB249" s="547"/>
      <c r="AC249" s="547"/>
    </row>
    <row r="250" spans="1:68" ht="27" hidden="1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160</v>
      </c>
      <c r="Y254" s="552">
        <f>IFERROR(IF(X254="",0,CEILING((X254/$H254),1)*$H254),"")</f>
        <v>160</v>
      </c>
      <c r="Z254" s="36">
        <f>IFERROR(IF(Y254=0,"",ROUNDUP(Y254/H254,0)*0.00902),"")</f>
        <v>0.36080000000000001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168.4</v>
      </c>
      <c r="BN254" s="64">
        <f>IFERROR(Y254*I254/H254,"0")</f>
        <v>168.4</v>
      </c>
      <c r="BO254" s="64">
        <f>IFERROR(1/J254*(X254/H254),"0")</f>
        <v>0.30303030303030304</v>
      </c>
      <c r="BP254" s="64">
        <f>IFERROR(1/J254*(Y254/H254),"0")</f>
        <v>0.30303030303030304</v>
      </c>
    </row>
    <row r="255" spans="1:68" x14ac:dyDescent="0.2">
      <c r="A255" s="565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6"/>
      <c r="P255" s="562" t="s">
        <v>71</v>
      </c>
      <c r="Q255" s="563"/>
      <c r="R255" s="563"/>
      <c r="S255" s="563"/>
      <c r="T255" s="563"/>
      <c r="U255" s="563"/>
      <c r="V255" s="564"/>
      <c r="W255" s="37" t="s">
        <v>72</v>
      </c>
      <c r="X255" s="553">
        <f>IFERROR(X250/H250,"0")+IFERROR(X251/H251,"0")+IFERROR(X252/H252,"0")+IFERROR(X253/H253,"0")+IFERROR(X254/H254,"0")</f>
        <v>40</v>
      </c>
      <c r="Y255" s="553">
        <f>IFERROR(Y250/H250,"0")+IFERROR(Y251/H251,"0")+IFERROR(Y252/H252,"0")+IFERROR(Y253/H253,"0")+IFERROR(Y254/H254,"0")</f>
        <v>40</v>
      </c>
      <c r="Z255" s="553">
        <f>IFERROR(IF(Z250="",0,Z250),"0")+IFERROR(IF(Z251="",0,Z251),"0")+IFERROR(IF(Z252="",0,Z252),"0")+IFERROR(IF(Z253="",0,Z253),"0")+IFERROR(IF(Z254="",0,Z254),"0")</f>
        <v>0.36080000000000001</v>
      </c>
      <c r="AA255" s="554"/>
      <c r="AB255" s="554"/>
      <c r="AC255" s="554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6"/>
      <c r="P256" s="562" t="s">
        <v>71</v>
      </c>
      <c r="Q256" s="563"/>
      <c r="R256" s="563"/>
      <c r="S256" s="563"/>
      <c r="T256" s="563"/>
      <c r="U256" s="563"/>
      <c r="V256" s="564"/>
      <c r="W256" s="37" t="s">
        <v>69</v>
      </c>
      <c r="X256" s="553">
        <f>IFERROR(SUM(X250:X254),"0")</f>
        <v>160</v>
      </c>
      <c r="Y256" s="553">
        <f>IFERROR(SUM(Y250:Y254),"0")</f>
        <v>160</v>
      </c>
      <c r="Z256" s="37"/>
      <c r="AA256" s="554"/>
      <c r="AB256" s="554"/>
      <c r="AC256" s="554"/>
    </row>
    <row r="257" spans="1:68" ht="16.5" hidden="1" customHeight="1" x14ac:dyDescent="0.25">
      <c r="A257" s="616" t="s">
        <v>416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6"/>
      <c r="AB257" s="546"/>
      <c r="AC257" s="546"/>
    </row>
    <row r="258" spans="1:68" ht="14.25" hidden="1" customHeight="1" x14ac:dyDescent="0.25">
      <c r="A258" s="560" t="s">
        <v>103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7"/>
      <c r="AB258" s="547"/>
      <c r="AC258" s="547"/>
    </row>
    <row r="259" spans="1:68" ht="27" hidden="1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75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5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6"/>
      <c r="P263" s="562" t="s">
        <v>71</v>
      </c>
      <c r="Q263" s="563"/>
      <c r="R263" s="563"/>
      <c r="S263" s="563"/>
      <c r="T263" s="563"/>
      <c r="U263" s="563"/>
      <c r="V263" s="564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6"/>
      <c r="P264" s="562" t="s">
        <v>71</v>
      </c>
      <c r="Q264" s="563"/>
      <c r="R264" s="563"/>
      <c r="S264" s="563"/>
      <c r="T264" s="563"/>
      <c r="U264" s="563"/>
      <c r="V264" s="564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6" t="s">
        <v>430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6"/>
      <c r="AB265" s="546"/>
      <c r="AC265" s="546"/>
    </row>
    <row r="266" spans="1:68" ht="14.25" hidden="1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7"/>
      <c r="AB266" s="547"/>
      <c r="AC266" s="547"/>
    </row>
    <row r="267" spans="1:68" ht="27" hidden="1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140</v>
      </c>
      <c r="Y268" s="552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140</v>
      </c>
      <c r="Y269" s="552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65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6"/>
      <c r="P270" s="562" t="s">
        <v>71</v>
      </c>
      <c r="Q270" s="563"/>
      <c r="R270" s="563"/>
      <c r="S270" s="563"/>
      <c r="T270" s="563"/>
      <c r="U270" s="563"/>
      <c r="V270" s="564"/>
      <c r="W270" s="37" t="s">
        <v>72</v>
      </c>
      <c r="X270" s="553">
        <f>IFERROR(X267/H267,"0")+IFERROR(X268/H268,"0")+IFERROR(X269/H269,"0")</f>
        <v>116.66666666666667</v>
      </c>
      <c r="Y270" s="553">
        <f>IFERROR(Y267/H267,"0")+IFERROR(Y268/H268,"0")+IFERROR(Y269/H269,"0")</f>
        <v>118</v>
      </c>
      <c r="Z270" s="553">
        <f>IFERROR(IF(Z267="",0,Z267),"0")+IFERROR(IF(Z268="",0,Z268),"0")+IFERROR(IF(Z269="",0,Z269),"0")</f>
        <v>0.76817999999999997</v>
      </c>
      <c r="AA270" s="554"/>
      <c r="AB270" s="554"/>
      <c r="AC270" s="554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6"/>
      <c r="P271" s="562" t="s">
        <v>71</v>
      </c>
      <c r="Q271" s="563"/>
      <c r="R271" s="563"/>
      <c r="S271" s="563"/>
      <c r="T271" s="563"/>
      <c r="U271" s="563"/>
      <c r="V271" s="564"/>
      <c r="W271" s="37" t="s">
        <v>69</v>
      </c>
      <c r="X271" s="553">
        <f>IFERROR(SUM(X267:X269),"0")</f>
        <v>280</v>
      </c>
      <c r="Y271" s="553">
        <f>IFERROR(SUM(Y267:Y269),"0")</f>
        <v>283.2</v>
      </c>
      <c r="Z271" s="37"/>
      <c r="AA271" s="554"/>
      <c r="AB271" s="554"/>
      <c r="AC271" s="554"/>
    </row>
    <row r="272" spans="1:68" ht="16.5" hidden="1" customHeight="1" x14ac:dyDescent="0.25">
      <c r="A272" s="616" t="s">
        <v>440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6"/>
      <c r="AB272" s="546"/>
      <c r="AC272" s="546"/>
    </row>
    <row r="273" spans="1:68" ht="14.25" hidden="1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7"/>
      <c r="AB273" s="547"/>
      <c r="AC273" s="547"/>
    </row>
    <row r="274" spans="1:68" ht="27" hidden="1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5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6"/>
      <c r="P275" s="562" t="s">
        <v>71</v>
      </c>
      <c r="Q275" s="563"/>
      <c r="R275" s="563"/>
      <c r="S275" s="563"/>
      <c r="T275" s="563"/>
      <c r="U275" s="563"/>
      <c r="V275" s="564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6"/>
      <c r="P276" s="562" t="s">
        <v>71</v>
      </c>
      <c r="Q276" s="563"/>
      <c r="R276" s="563"/>
      <c r="S276" s="563"/>
      <c r="T276" s="563"/>
      <c r="U276" s="563"/>
      <c r="V276" s="564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168</v>
      </c>
      <c r="Y278" s="552">
        <f>IFERROR(IF(X278="",0,CEILING((X278/$H278),1)*$H278),"")</f>
        <v>169.20000000000002</v>
      </c>
      <c r="Z278" s="36">
        <f>IFERROR(IF(Y278=0,"",ROUNDUP(Y278/H278,0)*0.00902),"")</f>
        <v>0.42393999999999998</v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177.8</v>
      </c>
      <c r="BN278" s="64">
        <f>IFERROR(Y278*I278/H278,"0")</f>
        <v>179.07000000000002</v>
      </c>
      <c r="BO278" s="64">
        <f>IFERROR(1/J278*(X278/H278),"0")</f>
        <v>0.35353535353535354</v>
      </c>
      <c r="BP278" s="64">
        <f>IFERROR(1/J278*(Y278/H278),"0")</f>
        <v>0.35606060606060613</v>
      </c>
    </row>
    <row r="279" spans="1:68" x14ac:dyDescent="0.2">
      <c r="A279" s="565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6"/>
      <c r="P279" s="562" t="s">
        <v>71</v>
      </c>
      <c r="Q279" s="563"/>
      <c r="R279" s="563"/>
      <c r="S279" s="563"/>
      <c r="T279" s="563"/>
      <c r="U279" s="563"/>
      <c r="V279" s="564"/>
      <c r="W279" s="37" t="s">
        <v>72</v>
      </c>
      <c r="X279" s="553">
        <f>IFERROR(X278/H278,"0")</f>
        <v>46.666666666666664</v>
      </c>
      <c r="Y279" s="553">
        <f>IFERROR(Y278/H278,"0")</f>
        <v>47.000000000000007</v>
      </c>
      <c r="Z279" s="553">
        <f>IFERROR(IF(Z278="",0,Z278),"0")</f>
        <v>0.42393999999999998</v>
      </c>
      <c r="AA279" s="554"/>
      <c r="AB279" s="554"/>
      <c r="AC279" s="554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6"/>
      <c r="P280" s="562" t="s">
        <v>71</v>
      </c>
      <c r="Q280" s="563"/>
      <c r="R280" s="563"/>
      <c r="S280" s="563"/>
      <c r="T280" s="563"/>
      <c r="U280" s="563"/>
      <c r="V280" s="564"/>
      <c r="W280" s="37" t="s">
        <v>69</v>
      </c>
      <c r="X280" s="553">
        <f>IFERROR(SUM(X278:X278),"0")</f>
        <v>168</v>
      </c>
      <c r="Y280" s="553">
        <f>IFERROR(SUM(Y278:Y278),"0")</f>
        <v>169.20000000000002</v>
      </c>
      <c r="Z280" s="37"/>
      <c r="AA280" s="554"/>
      <c r="AB280" s="554"/>
      <c r="AC280" s="554"/>
    </row>
    <row r="281" spans="1:68" ht="16.5" hidden="1" customHeight="1" x14ac:dyDescent="0.25">
      <c r="A281" s="616" t="s">
        <v>447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6"/>
      <c r="AB281" s="546"/>
      <c r="AC281" s="546"/>
    </row>
    <row r="282" spans="1:68" ht="14.25" hidden="1" customHeight="1" x14ac:dyDescent="0.25">
      <c r="A282" s="560" t="s">
        <v>103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7"/>
      <c r="AB282" s="547"/>
      <c r="AC282" s="547"/>
    </row>
    <row r="283" spans="1:68" ht="27" hidden="1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8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5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6"/>
      <c r="P284" s="562" t="s">
        <v>71</v>
      </c>
      <c r="Q284" s="563"/>
      <c r="R284" s="563"/>
      <c r="S284" s="563"/>
      <c r="T284" s="563"/>
      <c r="U284" s="563"/>
      <c r="V284" s="564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6"/>
      <c r="P285" s="562" t="s">
        <v>71</v>
      </c>
      <c r="Q285" s="563"/>
      <c r="R285" s="563"/>
      <c r="S285" s="563"/>
      <c r="T285" s="563"/>
      <c r="U285" s="563"/>
      <c r="V285" s="564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6" t="s">
        <v>452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6"/>
      <c r="AB286" s="546"/>
      <c r="AC286" s="546"/>
    </row>
    <row r="287" spans="1:68" ht="14.25" hidden="1" customHeight="1" x14ac:dyDescent="0.25">
      <c r="A287" s="560" t="s">
        <v>103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7"/>
      <c r="AB287" s="547"/>
      <c r="AC287" s="547"/>
    </row>
    <row r="288" spans="1:68" ht="27" hidden="1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hidden="1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hidden="1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180</v>
      </c>
      <c r="Y293" s="552">
        <f t="shared" si="33"/>
        <v>180</v>
      </c>
      <c r="Z293" s="36">
        <f>IFERROR(IF(Y293=0,"",ROUNDUP(Y293/H293,0)*0.00902),"")</f>
        <v>0.40590000000000004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189.45</v>
      </c>
      <c r="BN293" s="64">
        <f t="shared" si="35"/>
        <v>189.45</v>
      </c>
      <c r="BO293" s="64">
        <f t="shared" si="36"/>
        <v>0.34090909090909094</v>
      </c>
      <c r="BP293" s="64">
        <f t="shared" si="37"/>
        <v>0.34090909090909094</v>
      </c>
    </row>
    <row r="294" spans="1:68" x14ac:dyDescent="0.2">
      <c r="A294" s="565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6"/>
      <c r="P294" s="562" t="s">
        <v>71</v>
      </c>
      <c r="Q294" s="563"/>
      <c r="R294" s="563"/>
      <c r="S294" s="563"/>
      <c r="T294" s="563"/>
      <c r="U294" s="563"/>
      <c r="V294" s="564"/>
      <c r="W294" s="37" t="s">
        <v>72</v>
      </c>
      <c r="X294" s="553">
        <f>IFERROR(X288/H288,"0")+IFERROR(X289/H289,"0")+IFERROR(X290/H290,"0")+IFERROR(X291/H291,"0")+IFERROR(X292/H292,"0")+IFERROR(X293/H293,"0")</f>
        <v>45</v>
      </c>
      <c r="Y294" s="553">
        <f>IFERROR(Y288/H288,"0")+IFERROR(Y289/H289,"0")+IFERROR(Y290/H290,"0")+IFERROR(Y291/H291,"0")+IFERROR(Y292/H292,"0")+IFERROR(Y293/H293,"0")</f>
        <v>45</v>
      </c>
      <c r="Z294" s="553">
        <f>IFERROR(IF(Z288="",0,Z288),"0")+IFERROR(IF(Z289="",0,Z289),"0")+IFERROR(IF(Z290="",0,Z290),"0")+IFERROR(IF(Z291="",0,Z291),"0")+IFERROR(IF(Z292="",0,Z292),"0")+IFERROR(IF(Z293="",0,Z293),"0")</f>
        <v>0.40590000000000004</v>
      </c>
      <c r="AA294" s="554"/>
      <c r="AB294" s="554"/>
      <c r="AC294" s="554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6"/>
      <c r="P295" s="562" t="s">
        <v>71</v>
      </c>
      <c r="Q295" s="563"/>
      <c r="R295" s="563"/>
      <c r="S295" s="563"/>
      <c r="T295" s="563"/>
      <c r="U295" s="563"/>
      <c r="V295" s="564"/>
      <c r="W295" s="37" t="s">
        <v>69</v>
      </c>
      <c r="X295" s="553">
        <f>IFERROR(SUM(X288:X293),"0")</f>
        <v>180</v>
      </c>
      <c r="Y295" s="553">
        <f>IFERROR(SUM(Y288:Y293),"0")</f>
        <v>180</v>
      </c>
      <c r="Z295" s="37"/>
      <c r="AA295" s="554"/>
      <c r="AB295" s="554"/>
      <c r="AC295" s="554"/>
    </row>
    <row r="296" spans="1:68" ht="14.25" hidden="1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7"/>
      <c r="AB296" s="547"/>
      <c r="AC296" s="547"/>
    </row>
    <row r="297" spans="1:68" ht="27" hidden="1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140</v>
      </c>
      <c r="Y301" s="552">
        <f t="shared" si="38"/>
        <v>140.70000000000002</v>
      </c>
      <c r="Z301" s="36">
        <f>IFERROR(IF(Y301=0,"",ROUNDUP(Y301/H301,0)*0.00502),"")</f>
        <v>0.33634000000000003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146.66666666666666</v>
      </c>
      <c r="BN301" s="64">
        <f t="shared" si="40"/>
        <v>147.40000000000003</v>
      </c>
      <c r="BO301" s="64">
        <f t="shared" si="41"/>
        <v>0.28490028490028491</v>
      </c>
      <c r="BP301" s="64">
        <f t="shared" si="42"/>
        <v>0.28632478632478636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60</v>
      </c>
      <c r="Y303" s="552">
        <f t="shared" si="38"/>
        <v>61.2</v>
      </c>
      <c r="Z303" s="36">
        <f>IFERROR(IF(Y303=0,"",ROUNDUP(Y303/H303,0)*0.00651),"")</f>
        <v>0.22134000000000001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67.600000000000009</v>
      </c>
      <c r="BN303" s="64">
        <f t="shared" si="40"/>
        <v>68.951999999999998</v>
      </c>
      <c r="BO303" s="64">
        <f t="shared" si="41"/>
        <v>0.18315018315018317</v>
      </c>
      <c r="BP303" s="64">
        <f t="shared" si="42"/>
        <v>0.18681318681318682</v>
      </c>
    </row>
    <row r="304" spans="1:68" x14ac:dyDescent="0.2">
      <c r="A304" s="565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6"/>
      <c r="P304" s="562" t="s">
        <v>71</v>
      </c>
      <c r="Q304" s="563"/>
      <c r="R304" s="563"/>
      <c r="S304" s="563"/>
      <c r="T304" s="563"/>
      <c r="U304" s="563"/>
      <c r="V304" s="564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100</v>
      </c>
      <c r="Y304" s="553">
        <f>IFERROR(Y297/H297,"0")+IFERROR(Y298/H298,"0")+IFERROR(Y299/H299,"0")+IFERROR(Y300/H300,"0")+IFERROR(Y301/H301,"0")+IFERROR(Y302/H302,"0")+IFERROR(Y303/H303,"0")</f>
        <v>101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0.55768000000000006</v>
      </c>
      <c r="AA304" s="554"/>
      <c r="AB304" s="554"/>
      <c r="AC304" s="554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6"/>
      <c r="P305" s="562" t="s">
        <v>71</v>
      </c>
      <c r="Q305" s="563"/>
      <c r="R305" s="563"/>
      <c r="S305" s="563"/>
      <c r="T305" s="563"/>
      <c r="U305" s="563"/>
      <c r="V305" s="564"/>
      <c r="W305" s="37" t="s">
        <v>69</v>
      </c>
      <c r="X305" s="553">
        <f>IFERROR(SUM(X297:X303),"0")</f>
        <v>200</v>
      </c>
      <c r="Y305" s="553">
        <f>IFERROR(SUM(Y297:Y303),"0")</f>
        <v>201.90000000000003</v>
      </c>
      <c r="Z305" s="37"/>
      <c r="AA305" s="554"/>
      <c r="AB305" s="554"/>
      <c r="AC305" s="554"/>
    </row>
    <row r="306" spans="1:68" ht="14.25" hidden="1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7"/>
      <c r="AB306" s="547"/>
      <c r="AC306" s="547"/>
    </row>
    <row r="307" spans="1:68" ht="27" hidden="1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8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5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6"/>
      <c r="P312" s="562" t="s">
        <v>71</v>
      </c>
      <c r="Q312" s="563"/>
      <c r="R312" s="563"/>
      <c r="S312" s="563"/>
      <c r="T312" s="563"/>
      <c r="U312" s="563"/>
      <c r="V312" s="564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hidden="1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6"/>
      <c r="P313" s="562" t="s">
        <v>71</v>
      </c>
      <c r="Q313" s="563"/>
      <c r="R313" s="563"/>
      <c r="S313" s="563"/>
      <c r="T313" s="563"/>
      <c r="U313" s="563"/>
      <c r="V313" s="564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hidden="1" customHeight="1" x14ac:dyDescent="0.25">
      <c r="A314" s="560" t="s">
        <v>169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7"/>
      <c r="AB314" s="547"/>
      <c r="AC314" s="547"/>
    </row>
    <row r="315" spans="1:68" ht="27" hidden="1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1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5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6"/>
      <c r="P318" s="562" t="s">
        <v>71</v>
      </c>
      <c r="Q318" s="563"/>
      <c r="R318" s="563"/>
      <c r="S318" s="563"/>
      <c r="T318" s="563"/>
      <c r="U318" s="563"/>
      <c r="V318" s="564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6"/>
      <c r="P319" s="562" t="s">
        <v>71</v>
      </c>
      <c r="Q319" s="563"/>
      <c r="R319" s="563"/>
      <c r="S319" s="563"/>
      <c r="T319" s="563"/>
      <c r="U319" s="563"/>
      <c r="V319" s="564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60" t="s">
        <v>95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7"/>
      <c r="AB320" s="547"/>
      <c r="AC320" s="547"/>
    </row>
    <row r="321" spans="1:68" ht="27" hidden="1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568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74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5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6"/>
      <c r="P325" s="562" t="s">
        <v>71</v>
      </c>
      <c r="Q325" s="563"/>
      <c r="R325" s="563"/>
      <c r="S325" s="563"/>
      <c r="T325" s="563"/>
      <c r="U325" s="563"/>
      <c r="V325" s="564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6"/>
      <c r="P326" s="562" t="s">
        <v>71</v>
      </c>
      <c r="Q326" s="563"/>
      <c r="R326" s="563"/>
      <c r="S326" s="563"/>
      <c r="T326" s="563"/>
      <c r="U326" s="563"/>
      <c r="V326" s="564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0" t="s">
        <v>525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7"/>
      <c r="AB327" s="547"/>
      <c r="AC327" s="547"/>
    </row>
    <row r="328" spans="1:68" ht="16.5" hidden="1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38</v>
      </c>
      <c r="Y330" s="552">
        <f>IFERROR(IF(X330="",0,CEILING((X330/$H330),1)*$H330),"")</f>
        <v>38</v>
      </c>
      <c r="Z330" s="36">
        <f>IFERROR(IF(Y330=0,"",ROUNDUP(Y330/H330,0)*0.00474),"")</f>
        <v>9.0060000000000001E-2</v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42.56</v>
      </c>
      <c r="BN330" s="64">
        <f>IFERROR(Y330*I330/H330,"0")</f>
        <v>42.56</v>
      </c>
      <c r="BO330" s="64">
        <f>IFERROR(1/J330*(X330/H330),"0")</f>
        <v>7.9831932773109238E-2</v>
      </c>
      <c r="BP330" s="64">
        <f>IFERROR(1/J330*(Y330/H330),"0")</f>
        <v>7.9831932773109238E-2</v>
      </c>
    </row>
    <row r="331" spans="1:68" x14ac:dyDescent="0.2">
      <c r="A331" s="565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6"/>
      <c r="P331" s="562" t="s">
        <v>71</v>
      </c>
      <c r="Q331" s="563"/>
      <c r="R331" s="563"/>
      <c r="S331" s="563"/>
      <c r="T331" s="563"/>
      <c r="U331" s="563"/>
      <c r="V331" s="564"/>
      <c r="W331" s="37" t="s">
        <v>72</v>
      </c>
      <c r="X331" s="553">
        <f>IFERROR(X328/H328,"0")+IFERROR(X329/H329,"0")+IFERROR(X330/H330,"0")</f>
        <v>19</v>
      </c>
      <c r="Y331" s="553">
        <f>IFERROR(Y328/H328,"0")+IFERROR(Y329/H329,"0")+IFERROR(Y330/H330,"0")</f>
        <v>19</v>
      </c>
      <c r="Z331" s="553">
        <f>IFERROR(IF(Z328="",0,Z328),"0")+IFERROR(IF(Z329="",0,Z329),"0")+IFERROR(IF(Z330="",0,Z330),"0")</f>
        <v>9.0060000000000001E-2</v>
      </c>
      <c r="AA331" s="554"/>
      <c r="AB331" s="554"/>
      <c r="AC331" s="554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6"/>
      <c r="P332" s="562" t="s">
        <v>71</v>
      </c>
      <c r="Q332" s="563"/>
      <c r="R332" s="563"/>
      <c r="S332" s="563"/>
      <c r="T332" s="563"/>
      <c r="U332" s="563"/>
      <c r="V332" s="564"/>
      <c r="W332" s="37" t="s">
        <v>69</v>
      </c>
      <c r="X332" s="553">
        <f>IFERROR(SUM(X328:X330),"0")</f>
        <v>38</v>
      </c>
      <c r="Y332" s="553">
        <f>IFERROR(SUM(Y328:Y330),"0")</f>
        <v>38</v>
      </c>
      <c r="Z332" s="37"/>
      <c r="AA332" s="554"/>
      <c r="AB332" s="554"/>
      <c r="AC332" s="554"/>
    </row>
    <row r="333" spans="1:68" ht="16.5" hidden="1" customHeight="1" x14ac:dyDescent="0.25">
      <c r="A333" s="616" t="s">
        <v>534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6"/>
      <c r="AB333" s="546"/>
      <c r="AC333" s="546"/>
    </row>
    <row r="334" spans="1:68" ht="14.25" hidden="1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7"/>
      <c r="AB334" s="547"/>
      <c r="AC334" s="547"/>
    </row>
    <row r="335" spans="1:68" ht="27" hidden="1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140</v>
      </c>
      <c r="Y336" s="552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122.5</v>
      </c>
      <c r="Y337" s="552">
        <f>IFERROR(IF(X337="",0,CEILING((X337/$H337),1)*$H337),"")</f>
        <v>123.9</v>
      </c>
      <c r="Z337" s="36">
        <f>IFERROR(IF(Y337=0,"",ROUNDUP(Y337/H337,0)*0.00651),"")</f>
        <v>0.38408999999999999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136.49999999999997</v>
      </c>
      <c r="BN337" s="64">
        <f>IFERROR(Y337*I337/H337,"0")</f>
        <v>138.06</v>
      </c>
      <c r="BO337" s="64">
        <f>IFERROR(1/J337*(X337/H337),"0")</f>
        <v>0.32051282051282048</v>
      </c>
      <c r="BP337" s="64">
        <f>IFERROR(1/J337*(Y337/H337),"0")</f>
        <v>0.32417582417582419</v>
      </c>
    </row>
    <row r="338" spans="1:68" x14ac:dyDescent="0.2">
      <c r="A338" s="565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6"/>
      <c r="P338" s="562" t="s">
        <v>71</v>
      </c>
      <c r="Q338" s="563"/>
      <c r="R338" s="563"/>
      <c r="S338" s="563"/>
      <c r="T338" s="563"/>
      <c r="U338" s="563"/>
      <c r="V338" s="564"/>
      <c r="W338" s="37" t="s">
        <v>72</v>
      </c>
      <c r="X338" s="553">
        <f>IFERROR(X335/H335,"0")+IFERROR(X336/H336,"0")+IFERROR(X337/H337,"0")</f>
        <v>124.99999999999999</v>
      </c>
      <c r="Y338" s="553">
        <f>IFERROR(Y335/H335,"0")+IFERROR(Y336/H336,"0")+IFERROR(Y337/H337,"0")</f>
        <v>126</v>
      </c>
      <c r="Z338" s="553">
        <f>IFERROR(IF(Z335="",0,Z335),"0")+IFERROR(IF(Z336="",0,Z336),"0")+IFERROR(IF(Z337="",0,Z337),"0")</f>
        <v>0.82025999999999999</v>
      </c>
      <c r="AA338" s="554"/>
      <c r="AB338" s="554"/>
      <c r="AC338" s="554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6"/>
      <c r="P339" s="562" t="s">
        <v>71</v>
      </c>
      <c r="Q339" s="563"/>
      <c r="R339" s="563"/>
      <c r="S339" s="563"/>
      <c r="T339" s="563"/>
      <c r="U339" s="563"/>
      <c r="V339" s="564"/>
      <c r="W339" s="37" t="s">
        <v>69</v>
      </c>
      <c r="X339" s="553">
        <f>IFERROR(SUM(X335:X337),"0")</f>
        <v>262.5</v>
      </c>
      <c r="Y339" s="553">
        <f>IFERROR(SUM(Y335:Y337),"0")</f>
        <v>264.60000000000002</v>
      </c>
      <c r="Z339" s="37"/>
      <c r="AA339" s="554"/>
      <c r="AB339" s="554"/>
      <c r="AC339" s="554"/>
    </row>
    <row r="340" spans="1:68" ht="27.75" hidden="1" customHeight="1" x14ac:dyDescent="0.2">
      <c r="A340" s="617" t="s">
        <v>544</v>
      </c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8"/>
      <c r="P340" s="618"/>
      <c r="Q340" s="618"/>
      <c r="R340" s="618"/>
      <c r="S340" s="618"/>
      <c r="T340" s="618"/>
      <c r="U340" s="618"/>
      <c r="V340" s="618"/>
      <c r="W340" s="618"/>
      <c r="X340" s="618"/>
      <c r="Y340" s="618"/>
      <c r="Z340" s="618"/>
      <c r="AA340" s="48"/>
      <c r="AB340" s="48"/>
      <c r="AC340" s="48"/>
    </row>
    <row r="341" spans="1:68" ht="16.5" hidden="1" customHeight="1" x14ac:dyDescent="0.25">
      <c r="A341" s="616" t="s">
        <v>545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6"/>
      <c r="AB341" s="546"/>
      <c r="AC341" s="546"/>
    </row>
    <row r="342" spans="1:68" ht="14.25" hidden="1" customHeight="1" x14ac:dyDescent="0.25">
      <c r="A342" s="560" t="s">
        <v>103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7"/>
      <c r="AB342" s="547"/>
      <c r="AC342" s="547"/>
    </row>
    <row r="343" spans="1:68" ht="37.5" hidden="1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hidden="1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hidden="1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5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200</v>
      </c>
      <c r="Y349" s="552">
        <f t="shared" si="43"/>
        <v>200</v>
      </c>
      <c r="Z349" s="36">
        <f>IFERROR(IF(Y349=0,"",ROUNDUP(Y349/H349,0)*0.00902),"")</f>
        <v>0.36080000000000001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208.4</v>
      </c>
      <c r="BN349" s="64">
        <f t="shared" si="45"/>
        <v>208.4</v>
      </c>
      <c r="BO349" s="64">
        <f t="shared" si="46"/>
        <v>0.30303030303030304</v>
      </c>
      <c r="BP349" s="64">
        <f t="shared" si="47"/>
        <v>0.30303030303030304</v>
      </c>
    </row>
    <row r="350" spans="1:68" x14ac:dyDescent="0.2">
      <c r="A350" s="565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6"/>
      <c r="P350" s="562" t="s">
        <v>71</v>
      </c>
      <c r="Q350" s="563"/>
      <c r="R350" s="563"/>
      <c r="S350" s="563"/>
      <c r="T350" s="563"/>
      <c r="U350" s="563"/>
      <c r="V350" s="564"/>
      <c r="W350" s="37" t="s">
        <v>72</v>
      </c>
      <c r="X350" s="553">
        <f>IFERROR(X343/H343,"0")+IFERROR(X344/H344,"0")+IFERROR(X345/H345,"0")+IFERROR(X346/H346,"0")+IFERROR(X347/H347,"0")+IFERROR(X348/H348,"0")+IFERROR(X349/H349,"0")</f>
        <v>40</v>
      </c>
      <c r="Y350" s="553">
        <f>IFERROR(Y343/H343,"0")+IFERROR(Y344/H344,"0")+IFERROR(Y345/H345,"0")+IFERROR(Y346/H346,"0")+IFERROR(Y347/H347,"0")+IFERROR(Y348/H348,"0")+IFERROR(Y349/H349,"0")</f>
        <v>40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0.36080000000000001</v>
      </c>
      <c r="AA350" s="554"/>
      <c r="AB350" s="554"/>
      <c r="AC350" s="554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6"/>
      <c r="P351" s="562" t="s">
        <v>71</v>
      </c>
      <c r="Q351" s="563"/>
      <c r="R351" s="563"/>
      <c r="S351" s="563"/>
      <c r="T351" s="563"/>
      <c r="U351" s="563"/>
      <c r="V351" s="564"/>
      <c r="W351" s="37" t="s">
        <v>69</v>
      </c>
      <c r="X351" s="553">
        <f>IFERROR(SUM(X343:X349),"0")</f>
        <v>200</v>
      </c>
      <c r="Y351" s="553">
        <f>IFERROR(SUM(Y343:Y349),"0")</f>
        <v>200</v>
      </c>
      <c r="Z351" s="37"/>
      <c r="AA351" s="554"/>
      <c r="AB351" s="554"/>
      <c r="AC351" s="554"/>
    </row>
    <row r="352" spans="1:68" ht="14.25" hidden="1" customHeight="1" x14ac:dyDescent="0.25">
      <c r="A352" s="560" t="s">
        <v>139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7"/>
      <c r="AB352" s="547"/>
      <c r="AC352" s="547"/>
    </row>
    <row r="353" spans="1:68" ht="27" hidden="1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120</v>
      </c>
      <c r="Y354" s="552">
        <f>IFERROR(IF(X354="",0,CEILING((X354/$H354),1)*$H354),"")</f>
        <v>120</v>
      </c>
      <c r="Z354" s="36">
        <f>IFERROR(IF(Y354=0,"",ROUNDUP(Y354/H354,0)*0.00902),"")</f>
        <v>0.27060000000000001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126.3</v>
      </c>
      <c r="BN354" s="64">
        <f>IFERROR(Y354*I354/H354,"0")</f>
        <v>126.3</v>
      </c>
      <c r="BO354" s="64">
        <f>IFERROR(1/J354*(X354/H354),"0")</f>
        <v>0.22727272727272729</v>
      </c>
      <c r="BP354" s="64">
        <f>IFERROR(1/J354*(Y354/H354),"0")</f>
        <v>0.22727272727272729</v>
      </c>
    </row>
    <row r="355" spans="1:68" x14ac:dyDescent="0.2">
      <c r="A355" s="565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6"/>
      <c r="P355" s="562" t="s">
        <v>71</v>
      </c>
      <c r="Q355" s="563"/>
      <c r="R355" s="563"/>
      <c r="S355" s="563"/>
      <c r="T355" s="563"/>
      <c r="U355" s="563"/>
      <c r="V355" s="564"/>
      <c r="W355" s="37" t="s">
        <v>72</v>
      </c>
      <c r="X355" s="553">
        <f>IFERROR(X353/H353,"0")+IFERROR(X354/H354,"0")</f>
        <v>30</v>
      </c>
      <c r="Y355" s="553">
        <f>IFERROR(Y353/H353,"0")+IFERROR(Y354/H354,"0")</f>
        <v>30</v>
      </c>
      <c r="Z355" s="553">
        <f>IFERROR(IF(Z353="",0,Z353),"0")+IFERROR(IF(Z354="",0,Z354),"0")</f>
        <v>0.27060000000000001</v>
      </c>
      <c r="AA355" s="554"/>
      <c r="AB355" s="554"/>
      <c r="AC355" s="554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6"/>
      <c r="P356" s="562" t="s">
        <v>71</v>
      </c>
      <c r="Q356" s="563"/>
      <c r="R356" s="563"/>
      <c r="S356" s="563"/>
      <c r="T356" s="563"/>
      <c r="U356" s="563"/>
      <c r="V356" s="564"/>
      <c r="W356" s="37" t="s">
        <v>69</v>
      </c>
      <c r="X356" s="553">
        <f>IFERROR(SUM(X353:X354),"0")</f>
        <v>120</v>
      </c>
      <c r="Y356" s="553">
        <f>IFERROR(SUM(Y353:Y354),"0")</f>
        <v>120</v>
      </c>
      <c r="Z356" s="37"/>
      <c r="AA356" s="554"/>
      <c r="AB356" s="554"/>
      <c r="AC356" s="554"/>
    </row>
    <row r="357" spans="1:68" ht="14.25" hidden="1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7"/>
      <c r="AB357" s="547"/>
      <c r="AC357" s="547"/>
    </row>
    <row r="358" spans="1:68" ht="27" hidden="1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5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6"/>
      <c r="P360" s="562" t="s">
        <v>71</v>
      </c>
      <c r="Q360" s="563"/>
      <c r="R360" s="563"/>
      <c r="S360" s="563"/>
      <c r="T360" s="563"/>
      <c r="U360" s="563"/>
      <c r="V360" s="564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6"/>
      <c r="P361" s="562" t="s">
        <v>71</v>
      </c>
      <c r="Q361" s="563"/>
      <c r="R361" s="563"/>
      <c r="S361" s="563"/>
      <c r="T361" s="563"/>
      <c r="U361" s="563"/>
      <c r="V361" s="564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0" t="s">
        <v>169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7"/>
      <c r="AB362" s="547"/>
      <c r="AC362" s="547"/>
    </row>
    <row r="363" spans="1:68" ht="16.5" hidden="1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3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5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6"/>
      <c r="P364" s="562" t="s">
        <v>71</v>
      </c>
      <c r="Q364" s="563"/>
      <c r="R364" s="563"/>
      <c r="S364" s="563"/>
      <c r="T364" s="563"/>
      <c r="U364" s="563"/>
      <c r="V364" s="564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6"/>
      <c r="P365" s="562" t="s">
        <v>71</v>
      </c>
      <c r="Q365" s="563"/>
      <c r="R365" s="563"/>
      <c r="S365" s="563"/>
      <c r="T365" s="563"/>
      <c r="U365" s="563"/>
      <c r="V365" s="564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6" t="s">
        <v>580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6"/>
      <c r="AB366" s="546"/>
      <c r="AC366" s="546"/>
    </row>
    <row r="367" spans="1:68" ht="14.25" hidden="1" customHeight="1" x14ac:dyDescent="0.25">
      <c r="A367" s="560" t="s">
        <v>103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7"/>
      <c r="AB367" s="547"/>
      <c r="AC367" s="547"/>
    </row>
    <row r="368" spans="1:68" ht="37.5" hidden="1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5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6"/>
      <c r="P371" s="562" t="s">
        <v>71</v>
      </c>
      <c r="Q371" s="563"/>
      <c r="R371" s="563"/>
      <c r="S371" s="563"/>
      <c r="T371" s="563"/>
      <c r="U371" s="563"/>
      <c r="V371" s="564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6"/>
      <c r="P372" s="562" t="s">
        <v>71</v>
      </c>
      <c r="Q372" s="563"/>
      <c r="R372" s="563"/>
      <c r="S372" s="563"/>
      <c r="T372" s="563"/>
      <c r="U372" s="563"/>
      <c r="V372" s="564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7"/>
      <c r="AB373" s="547"/>
      <c r="AC373" s="547"/>
    </row>
    <row r="374" spans="1:68" ht="27" hidden="1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5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6"/>
      <c r="P375" s="562" t="s">
        <v>71</v>
      </c>
      <c r="Q375" s="563"/>
      <c r="R375" s="563"/>
      <c r="S375" s="563"/>
      <c r="T375" s="563"/>
      <c r="U375" s="563"/>
      <c r="V375" s="564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1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6"/>
      <c r="P376" s="562" t="s">
        <v>71</v>
      </c>
      <c r="Q376" s="563"/>
      <c r="R376" s="563"/>
      <c r="S376" s="563"/>
      <c r="T376" s="563"/>
      <c r="U376" s="563"/>
      <c r="V376" s="564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0" t="s">
        <v>73</v>
      </c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1"/>
      <c r="P377" s="561"/>
      <c r="Q377" s="561"/>
      <c r="R377" s="561"/>
      <c r="S377" s="561"/>
      <c r="T377" s="561"/>
      <c r="U377" s="561"/>
      <c r="V377" s="561"/>
      <c r="W377" s="561"/>
      <c r="X377" s="561"/>
      <c r="Y377" s="561"/>
      <c r="Z377" s="561"/>
      <c r="AA377" s="547"/>
      <c r="AB377" s="547"/>
      <c r="AC377" s="547"/>
    </row>
    <row r="378" spans="1:68" ht="27" hidden="1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5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6"/>
      <c r="P380" s="562" t="s">
        <v>71</v>
      </c>
      <c r="Q380" s="563"/>
      <c r="R380" s="563"/>
      <c r="S380" s="563"/>
      <c r="T380" s="563"/>
      <c r="U380" s="563"/>
      <c r="V380" s="564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61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6"/>
      <c r="P381" s="562" t="s">
        <v>71</v>
      </c>
      <c r="Q381" s="563"/>
      <c r="R381" s="563"/>
      <c r="S381" s="563"/>
      <c r="T381" s="563"/>
      <c r="U381" s="563"/>
      <c r="V381" s="564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0" t="s">
        <v>169</v>
      </c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1"/>
      <c r="P382" s="561"/>
      <c r="Q382" s="561"/>
      <c r="R382" s="561"/>
      <c r="S382" s="561"/>
      <c r="T382" s="561"/>
      <c r="U382" s="561"/>
      <c r="V382" s="561"/>
      <c r="W382" s="561"/>
      <c r="X382" s="561"/>
      <c r="Y382" s="561"/>
      <c r="Z382" s="561"/>
      <c r="AA382" s="547"/>
      <c r="AB382" s="547"/>
      <c r="AC382" s="547"/>
    </row>
    <row r="383" spans="1:68" ht="27" hidden="1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4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5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6"/>
      <c r="P384" s="562" t="s">
        <v>71</v>
      </c>
      <c r="Q384" s="563"/>
      <c r="R384" s="563"/>
      <c r="S384" s="563"/>
      <c r="T384" s="563"/>
      <c r="U384" s="563"/>
      <c r="V384" s="564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1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6"/>
      <c r="P385" s="562" t="s">
        <v>71</v>
      </c>
      <c r="Q385" s="563"/>
      <c r="R385" s="563"/>
      <c r="S385" s="563"/>
      <c r="T385" s="563"/>
      <c r="U385" s="563"/>
      <c r="V385" s="564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17" t="s">
        <v>600</v>
      </c>
      <c r="B386" s="618"/>
      <c r="C386" s="618"/>
      <c r="D386" s="618"/>
      <c r="E386" s="618"/>
      <c r="F386" s="618"/>
      <c r="G386" s="618"/>
      <c r="H386" s="618"/>
      <c r="I386" s="618"/>
      <c r="J386" s="618"/>
      <c r="K386" s="618"/>
      <c r="L386" s="618"/>
      <c r="M386" s="618"/>
      <c r="N386" s="618"/>
      <c r="O386" s="618"/>
      <c r="P386" s="618"/>
      <c r="Q386" s="618"/>
      <c r="R386" s="618"/>
      <c r="S386" s="618"/>
      <c r="T386" s="618"/>
      <c r="U386" s="618"/>
      <c r="V386" s="618"/>
      <c r="W386" s="618"/>
      <c r="X386" s="618"/>
      <c r="Y386" s="618"/>
      <c r="Z386" s="618"/>
      <c r="AA386" s="48"/>
      <c r="AB386" s="48"/>
      <c r="AC386" s="48"/>
    </row>
    <row r="387" spans="1:68" ht="16.5" hidden="1" customHeight="1" x14ac:dyDescent="0.25">
      <c r="A387" s="616" t="s">
        <v>601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6"/>
      <c r="AB387" s="546"/>
      <c r="AC387" s="546"/>
    </row>
    <row r="388" spans="1:68" ht="14.25" hidden="1" customHeight="1" x14ac:dyDescent="0.25">
      <c r="A388" s="560" t="s">
        <v>64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7"/>
      <c r="AB388" s="547"/>
      <c r="AC388" s="547"/>
    </row>
    <row r="389" spans="1:68" ht="27" hidden="1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70</v>
      </c>
      <c r="Y394" s="552">
        <f t="shared" si="48"/>
        <v>71.400000000000006</v>
      </c>
      <c r="Z394" s="36">
        <f t="shared" si="53"/>
        <v>0.17068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74.333333333333329</v>
      </c>
      <c r="BN394" s="64">
        <f t="shared" si="50"/>
        <v>75.820000000000007</v>
      </c>
      <c r="BO394" s="64">
        <f t="shared" si="51"/>
        <v>0.14245014245014245</v>
      </c>
      <c r="BP394" s="64">
        <f t="shared" si="52"/>
        <v>0.14529914529914531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105</v>
      </c>
      <c r="Y395" s="552">
        <f t="shared" si="48"/>
        <v>105</v>
      </c>
      <c r="Z395" s="36">
        <f t="shared" si="53"/>
        <v>0.251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111.5</v>
      </c>
      <c r="BN395" s="64">
        <f t="shared" si="50"/>
        <v>111.5</v>
      </c>
      <c r="BO395" s="64">
        <f t="shared" si="51"/>
        <v>0.21367521367521369</v>
      </c>
      <c r="BP395" s="64">
        <f t="shared" si="52"/>
        <v>0.21367521367521369</v>
      </c>
    </row>
    <row r="396" spans="1:68" ht="27" hidden="1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105</v>
      </c>
      <c r="Y397" s="552">
        <f t="shared" si="48"/>
        <v>105</v>
      </c>
      <c r="Z397" s="36">
        <f t="shared" si="53"/>
        <v>0.251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111.5</v>
      </c>
      <c r="BN397" s="64">
        <f t="shared" si="50"/>
        <v>111.5</v>
      </c>
      <c r="BO397" s="64">
        <f t="shared" si="51"/>
        <v>0.21367521367521369</v>
      </c>
      <c r="BP397" s="64">
        <f t="shared" si="52"/>
        <v>0.21367521367521369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105</v>
      </c>
      <c r="Y398" s="552">
        <f t="shared" si="48"/>
        <v>105</v>
      </c>
      <c r="Z398" s="36">
        <f t="shared" si="53"/>
        <v>0.251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111.5</v>
      </c>
      <c r="BN398" s="64">
        <f t="shared" si="50"/>
        <v>111.5</v>
      </c>
      <c r="BO398" s="64">
        <f t="shared" si="51"/>
        <v>0.21367521367521369</v>
      </c>
      <c r="BP398" s="64">
        <f t="shared" si="52"/>
        <v>0.21367521367521369</v>
      </c>
    </row>
    <row r="399" spans="1:68" x14ac:dyDescent="0.2">
      <c r="A399" s="565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6"/>
      <c r="P399" s="562" t="s">
        <v>71</v>
      </c>
      <c r="Q399" s="563"/>
      <c r="R399" s="563"/>
      <c r="S399" s="563"/>
      <c r="T399" s="563"/>
      <c r="U399" s="563"/>
      <c r="V399" s="564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183.33333333333331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184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0.92367999999999995</v>
      </c>
      <c r="AA399" s="554"/>
      <c r="AB399" s="554"/>
      <c r="AC399" s="554"/>
    </row>
    <row r="400" spans="1:68" x14ac:dyDescent="0.2">
      <c r="A400" s="561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6"/>
      <c r="P400" s="562" t="s">
        <v>71</v>
      </c>
      <c r="Q400" s="563"/>
      <c r="R400" s="563"/>
      <c r="S400" s="563"/>
      <c r="T400" s="563"/>
      <c r="U400" s="563"/>
      <c r="V400" s="564"/>
      <c r="W400" s="37" t="s">
        <v>69</v>
      </c>
      <c r="X400" s="553">
        <f>IFERROR(SUM(X389:X398),"0")</f>
        <v>385</v>
      </c>
      <c r="Y400" s="553">
        <f>IFERROR(SUM(Y389:Y398),"0")</f>
        <v>386.4</v>
      </c>
      <c r="Z400" s="37"/>
      <c r="AA400" s="554"/>
      <c r="AB400" s="554"/>
      <c r="AC400" s="554"/>
    </row>
    <row r="401" spans="1:68" ht="14.25" hidden="1" customHeight="1" x14ac:dyDescent="0.25">
      <c r="A401" s="560" t="s">
        <v>73</v>
      </c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1"/>
      <c r="P401" s="561"/>
      <c r="Q401" s="561"/>
      <c r="R401" s="561"/>
      <c r="S401" s="561"/>
      <c r="T401" s="561"/>
      <c r="U401" s="561"/>
      <c r="V401" s="561"/>
      <c r="W401" s="561"/>
      <c r="X401" s="561"/>
      <c r="Y401" s="561"/>
      <c r="Z401" s="561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180</v>
      </c>
      <c r="Y402" s="552">
        <f>IFERROR(IF(X402="",0,CEILING((X402/$H402),1)*$H402),"")</f>
        <v>180</v>
      </c>
      <c r="Z402" s="36">
        <f>IFERROR(IF(Y402=0,"",ROUNDUP(Y402/H402,0)*0.00902),"")</f>
        <v>0.67649999999999999</v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198.45</v>
      </c>
      <c r="BN402" s="64">
        <f>IFERROR(Y402*I402/H402,"0")</f>
        <v>198.45</v>
      </c>
      <c r="BO402" s="64">
        <f>IFERROR(1/J402*(X402/H402),"0")</f>
        <v>0.56818181818181823</v>
      </c>
      <c r="BP402" s="64">
        <f>IFERROR(1/J402*(Y402/H402),"0")</f>
        <v>0.56818181818181823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99</v>
      </c>
      <c r="Y403" s="552">
        <f>IFERROR(IF(X403="",0,CEILING((X403/$H403),1)*$H403),"")</f>
        <v>99</v>
      </c>
      <c r="Z403" s="36">
        <f>IFERROR(IF(Y403=0,"",ROUNDUP(Y403/H403,0)*0.00651),"")</f>
        <v>0.32550000000000001</v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111.9</v>
      </c>
      <c r="BN403" s="64">
        <f>IFERROR(Y403*I403/H403,"0")</f>
        <v>111.9</v>
      </c>
      <c r="BO403" s="64">
        <f>IFERROR(1/J403*(X403/H403),"0")</f>
        <v>0.27472527472527475</v>
      </c>
      <c r="BP403" s="64">
        <f>IFERROR(1/J403*(Y403/H403),"0")</f>
        <v>0.27472527472527475</v>
      </c>
    </row>
    <row r="404" spans="1:68" x14ac:dyDescent="0.2">
      <c r="A404" s="565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6"/>
      <c r="P404" s="562" t="s">
        <v>71</v>
      </c>
      <c r="Q404" s="563"/>
      <c r="R404" s="563"/>
      <c r="S404" s="563"/>
      <c r="T404" s="563"/>
      <c r="U404" s="563"/>
      <c r="V404" s="564"/>
      <c r="W404" s="37" t="s">
        <v>72</v>
      </c>
      <c r="X404" s="553">
        <f>IFERROR(X402/H402,"0")+IFERROR(X403/H403,"0")</f>
        <v>125</v>
      </c>
      <c r="Y404" s="553">
        <f>IFERROR(Y402/H402,"0")+IFERROR(Y403/H403,"0")</f>
        <v>125</v>
      </c>
      <c r="Z404" s="553">
        <f>IFERROR(IF(Z402="",0,Z402),"0")+IFERROR(IF(Z403="",0,Z403),"0")</f>
        <v>1.002</v>
      </c>
      <c r="AA404" s="554"/>
      <c r="AB404" s="554"/>
      <c r="AC404" s="554"/>
    </row>
    <row r="405" spans="1:68" x14ac:dyDescent="0.2">
      <c r="A405" s="561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6"/>
      <c r="P405" s="562" t="s">
        <v>71</v>
      </c>
      <c r="Q405" s="563"/>
      <c r="R405" s="563"/>
      <c r="S405" s="563"/>
      <c r="T405" s="563"/>
      <c r="U405" s="563"/>
      <c r="V405" s="564"/>
      <c r="W405" s="37" t="s">
        <v>69</v>
      </c>
      <c r="X405" s="553">
        <f>IFERROR(SUM(X402:X403),"0")</f>
        <v>279</v>
      </c>
      <c r="Y405" s="553">
        <f>IFERROR(SUM(Y402:Y403),"0")</f>
        <v>279</v>
      </c>
      <c r="Z405" s="37"/>
      <c r="AA405" s="554"/>
      <c r="AB405" s="554"/>
      <c r="AC405" s="554"/>
    </row>
    <row r="406" spans="1:68" ht="16.5" hidden="1" customHeight="1" x14ac:dyDescent="0.25">
      <c r="A406" s="616" t="s">
        <v>633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6"/>
      <c r="AB406" s="546"/>
      <c r="AC406" s="546"/>
    </row>
    <row r="407" spans="1:68" ht="14.25" hidden="1" customHeight="1" x14ac:dyDescent="0.25">
      <c r="A407" s="560" t="s">
        <v>139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7"/>
      <c r="AB407" s="547"/>
      <c r="AC407" s="547"/>
    </row>
    <row r="408" spans="1:68" ht="27" hidden="1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5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6"/>
      <c r="P409" s="562" t="s">
        <v>71</v>
      </c>
      <c r="Q409" s="563"/>
      <c r="R409" s="563"/>
      <c r="S409" s="563"/>
      <c r="T409" s="563"/>
      <c r="U409" s="563"/>
      <c r="V409" s="564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1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6"/>
      <c r="P410" s="562" t="s">
        <v>71</v>
      </c>
      <c r="Q410" s="563"/>
      <c r="R410" s="563"/>
      <c r="S410" s="563"/>
      <c r="T410" s="563"/>
      <c r="U410" s="563"/>
      <c r="V410" s="564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0" t="s">
        <v>64</v>
      </c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1"/>
      <c r="P411" s="561"/>
      <c r="Q411" s="561"/>
      <c r="R411" s="561"/>
      <c r="S411" s="561"/>
      <c r="T411" s="561"/>
      <c r="U411" s="561"/>
      <c r="V411" s="561"/>
      <c r="W411" s="561"/>
      <c r="X411" s="561"/>
      <c r="Y411" s="561"/>
      <c r="Z411" s="561"/>
      <c r="AA411" s="547"/>
      <c r="AB411" s="547"/>
      <c r="AC411" s="547"/>
    </row>
    <row r="412" spans="1:68" ht="27" hidden="1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5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6"/>
      <c r="P416" s="562" t="s">
        <v>71</v>
      </c>
      <c r="Q416" s="563"/>
      <c r="R416" s="563"/>
      <c r="S416" s="563"/>
      <c r="T416" s="563"/>
      <c r="U416" s="563"/>
      <c r="V416" s="564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1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6"/>
      <c r="P417" s="562" t="s">
        <v>71</v>
      </c>
      <c r="Q417" s="563"/>
      <c r="R417" s="563"/>
      <c r="S417" s="563"/>
      <c r="T417" s="563"/>
      <c r="U417" s="563"/>
      <c r="V417" s="564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6" t="s">
        <v>648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6"/>
      <c r="AB418" s="546"/>
      <c r="AC418" s="546"/>
    </row>
    <row r="419" spans="1:68" ht="14.25" hidden="1" customHeight="1" x14ac:dyDescent="0.25">
      <c r="A419" s="560" t="s">
        <v>64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7"/>
      <c r="AB419" s="547"/>
      <c r="AC419" s="547"/>
    </row>
    <row r="420" spans="1:68" ht="27" hidden="1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5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6"/>
      <c r="P421" s="562" t="s">
        <v>71</v>
      </c>
      <c r="Q421" s="563"/>
      <c r="R421" s="563"/>
      <c r="S421" s="563"/>
      <c r="T421" s="563"/>
      <c r="U421" s="563"/>
      <c r="V421" s="564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1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6"/>
      <c r="P422" s="562" t="s">
        <v>71</v>
      </c>
      <c r="Q422" s="563"/>
      <c r="R422" s="563"/>
      <c r="S422" s="563"/>
      <c r="T422" s="563"/>
      <c r="U422" s="563"/>
      <c r="V422" s="564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6" t="s">
        <v>652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6"/>
      <c r="AB423" s="546"/>
      <c r="AC423" s="546"/>
    </row>
    <row r="424" spans="1:68" ht="14.25" hidden="1" customHeight="1" x14ac:dyDescent="0.25">
      <c r="A424" s="560" t="s">
        <v>64</v>
      </c>
      <c r="B424" s="561"/>
      <c r="C424" s="561"/>
      <c r="D424" s="561"/>
      <c r="E424" s="561"/>
      <c r="F424" s="561"/>
      <c r="G424" s="561"/>
      <c r="H424" s="561"/>
      <c r="I424" s="561"/>
      <c r="J424" s="561"/>
      <c r="K424" s="561"/>
      <c r="L424" s="561"/>
      <c r="M424" s="561"/>
      <c r="N424" s="561"/>
      <c r="O424" s="561"/>
      <c r="P424" s="561"/>
      <c r="Q424" s="561"/>
      <c r="R424" s="561"/>
      <c r="S424" s="561"/>
      <c r="T424" s="561"/>
      <c r="U424" s="561"/>
      <c r="V424" s="561"/>
      <c r="W424" s="561"/>
      <c r="X424" s="561"/>
      <c r="Y424" s="561"/>
      <c r="Z424" s="561"/>
      <c r="AA424" s="547"/>
      <c r="AB424" s="547"/>
      <c r="AC424" s="547"/>
    </row>
    <row r="425" spans="1:68" ht="27" hidden="1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5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6"/>
      <c r="P426" s="562" t="s">
        <v>71</v>
      </c>
      <c r="Q426" s="563"/>
      <c r="R426" s="563"/>
      <c r="S426" s="563"/>
      <c r="T426" s="563"/>
      <c r="U426" s="563"/>
      <c r="V426" s="564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1"/>
      <c r="B427" s="561"/>
      <c r="C427" s="561"/>
      <c r="D427" s="561"/>
      <c r="E427" s="561"/>
      <c r="F427" s="561"/>
      <c r="G427" s="561"/>
      <c r="H427" s="561"/>
      <c r="I427" s="561"/>
      <c r="J427" s="561"/>
      <c r="K427" s="561"/>
      <c r="L427" s="561"/>
      <c r="M427" s="561"/>
      <c r="N427" s="561"/>
      <c r="O427" s="566"/>
      <c r="P427" s="562" t="s">
        <v>71</v>
      </c>
      <c r="Q427" s="563"/>
      <c r="R427" s="563"/>
      <c r="S427" s="563"/>
      <c r="T427" s="563"/>
      <c r="U427" s="563"/>
      <c r="V427" s="564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17" t="s">
        <v>656</v>
      </c>
      <c r="B428" s="618"/>
      <c r="C428" s="618"/>
      <c r="D428" s="618"/>
      <c r="E428" s="618"/>
      <c r="F428" s="618"/>
      <c r="G428" s="618"/>
      <c r="H428" s="618"/>
      <c r="I428" s="618"/>
      <c r="J428" s="618"/>
      <c r="K428" s="618"/>
      <c r="L428" s="618"/>
      <c r="M428" s="618"/>
      <c r="N428" s="618"/>
      <c r="O428" s="618"/>
      <c r="P428" s="618"/>
      <c r="Q428" s="618"/>
      <c r="R428" s="618"/>
      <c r="S428" s="618"/>
      <c r="T428" s="618"/>
      <c r="U428" s="618"/>
      <c r="V428" s="618"/>
      <c r="W428" s="618"/>
      <c r="X428" s="618"/>
      <c r="Y428" s="618"/>
      <c r="Z428" s="618"/>
      <c r="AA428" s="48"/>
      <c r="AB428" s="48"/>
      <c r="AC428" s="48"/>
    </row>
    <row r="429" spans="1:68" ht="16.5" hidden="1" customHeight="1" x14ac:dyDescent="0.25">
      <c r="A429" s="616" t="s">
        <v>656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6"/>
      <c r="AB429" s="546"/>
      <c r="AC429" s="546"/>
    </row>
    <row r="430" spans="1:68" ht="14.25" hidden="1" customHeight="1" x14ac:dyDescent="0.25">
      <c r="A430" s="560" t="s">
        <v>103</v>
      </c>
      <c r="B430" s="561"/>
      <c r="C430" s="561"/>
      <c r="D430" s="561"/>
      <c r="E430" s="561"/>
      <c r="F430" s="561"/>
      <c r="G430" s="561"/>
      <c r="H430" s="561"/>
      <c r="I430" s="561"/>
      <c r="J430" s="561"/>
      <c r="K430" s="561"/>
      <c r="L430" s="561"/>
      <c r="M430" s="561"/>
      <c r="N430" s="561"/>
      <c r="O430" s="561"/>
      <c r="P430" s="561"/>
      <c r="Q430" s="561"/>
      <c r="R430" s="561"/>
      <c r="S430" s="561"/>
      <c r="T430" s="561"/>
      <c r="U430" s="561"/>
      <c r="V430" s="561"/>
      <c r="W430" s="561"/>
      <c r="X430" s="561"/>
      <c r="Y430" s="561"/>
      <c r="Z430" s="561"/>
      <c r="AA430" s="547"/>
      <c r="AB430" s="547"/>
      <c r="AC430" s="547"/>
    </row>
    <row r="431" spans="1:68" ht="27" hidden="1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6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180</v>
      </c>
      <c r="Y443" s="552">
        <f t="shared" si="54"/>
        <v>182.4</v>
      </c>
      <c r="Z443" s="36">
        <f>IFERROR(IF(Y443=0,"",ROUNDUP(Y443/H443,0)*0.00937),"")</f>
        <v>0.35605999999999999</v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261</v>
      </c>
      <c r="BN443" s="64">
        <f t="shared" si="57"/>
        <v>264.48</v>
      </c>
      <c r="BO443" s="64">
        <f t="shared" si="58"/>
        <v>0.3125</v>
      </c>
      <c r="BP443" s="64">
        <f t="shared" si="59"/>
        <v>0.31666666666666665</v>
      </c>
    </row>
    <row r="444" spans="1:68" x14ac:dyDescent="0.2">
      <c r="A444" s="565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6"/>
      <c r="P444" s="562" t="s">
        <v>71</v>
      </c>
      <c r="Q444" s="563"/>
      <c r="R444" s="563"/>
      <c r="S444" s="563"/>
      <c r="T444" s="563"/>
      <c r="U444" s="563"/>
      <c r="V444" s="564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37.5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0.35605999999999999</v>
      </c>
      <c r="AA444" s="554"/>
      <c r="AB444" s="554"/>
      <c r="AC444" s="554"/>
    </row>
    <row r="445" spans="1:68" x14ac:dyDescent="0.2">
      <c r="A445" s="561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6"/>
      <c r="P445" s="562" t="s">
        <v>71</v>
      </c>
      <c r="Q445" s="563"/>
      <c r="R445" s="563"/>
      <c r="S445" s="563"/>
      <c r="T445" s="563"/>
      <c r="U445" s="563"/>
      <c r="V445" s="564"/>
      <c r="W445" s="37" t="s">
        <v>69</v>
      </c>
      <c r="X445" s="553">
        <f>IFERROR(SUM(X431:X443),"0")</f>
        <v>180</v>
      </c>
      <c r="Y445" s="553">
        <f>IFERROR(SUM(Y431:Y443),"0")</f>
        <v>182.4</v>
      </c>
      <c r="Z445" s="37"/>
      <c r="AA445" s="554"/>
      <c r="AB445" s="554"/>
      <c r="AC445" s="554"/>
    </row>
    <row r="446" spans="1:68" ht="14.25" hidden="1" customHeight="1" x14ac:dyDescent="0.25">
      <c r="A446" s="560" t="s">
        <v>139</v>
      </c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1"/>
      <c r="P446" s="561"/>
      <c r="Q446" s="561"/>
      <c r="R446" s="561"/>
      <c r="S446" s="561"/>
      <c r="T446" s="561"/>
      <c r="U446" s="561"/>
      <c r="V446" s="561"/>
      <c r="W446" s="561"/>
      <c r="X446" s="561"/>
      <c r="Y446" s="561"/>
      <c r="Z446" s="561"/>
      <c r="AA446" s="547"/>
      <c r="AB446" s="547"/>
      <c r="AC446" s="547"/>
    </row>
    <row r="447" spans="1:68" ht="16.5" hidden="1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565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6"/>
      <c r="P450" s="562" t="s">
        <v>71</v>
      </c>
      <c r="Q450" s="563"/>
      <c r="R450" s="563"/>
      <c r="S450" s="563"/>
      <c r="T450" s="563"/>
      <c r="U450" s="563"/>
      <c r="V450" s="564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hidden="1" x14ac:dyDescent="0.2">
      <c r="A451" s="561"/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6"/>
      <c r="P451" s="562" t="s">
        <v>71</v>
      </c>
      <c r="Q451" s="563"/>
      <c r="R451" s="563"/>
      <c r="S451" s="563"/>
      <c r="T451" s="563"/>
      <c r="U451" s="563"/>
      <c r="V451" s="564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hidden="1" customHeight="1" x14ac:dyDescent="0.25">
      <c r="A452" s="560" t="s">
        <v>64</v>
      </c>
      <c r="B452" s="561"/>
      <c r="C452" s="561"/>
      <c r="D452" s="561"/>
      <c r="E452" s="561"/>
      <c r="F452" s="561"/>
      <c r="G452" s="561"/>
      <c r="H452" s="561"/>
      <c r="I452" s="561"/>
      <c r="J452" s="561"/>
      <c r="K452" s="561"/>
      <c r="L452" s="561"/>
      <c r="M452" s="561"/>
      <c r="N452" s="561"/>
      <c r="O452" s="561"/>
      <c r="P452" s="561"/>
      <c r="Q452" s="561"/>
      <c r="R452" s="561"/>
      <c r="S452" s="561"/>
      <c r="T452" s="561"/>
      <c r="U452" s="561"/>
      <c r="V452" s="561"/>
      <c r="W452" s="561"/>
      <c r="X452" s="561"/>
      <c r="Y452" s="561"/>
      <c r="Z452" s="561"/>
      <c r="AA452" s="547"/>
      <c r="AB452" s="547"/>
      <c r="AC452" s="547"/>
    </row>
    <row r="453" spans="1:68" ht="27" hidden="1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7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hidden="1" x14ac:dyDescent="0.2">
      <c r="A459" s="565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6"/>
      <c r="P459" s="562" t="s">
        <v>71</v>
      </c>
      <c r="Q459" s="563"/>
      <c r="R459" s="563"/>
      <c r="S459" s="563"/>
      <c r="T459" s="563"/>
      <c r="U459" s="563"/>
      <c r="V459" s="564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hidden="1" x14ac:dyDescent="0.2">
      <c r="A460" s="561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6"/>
      <c r="P460" s="562" t="s">
        <v>71</v>
      </c>
      <c r="Q460" s="563"/>
      <c r="R460" s="563"/>
      <c r="S460" s="563"/>
      <c r="T460" s="563"/>
      <c r="U460" s="563"/>
      <c r="V460" s="564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hidden="1" customHeight="1" x14ac:dyDescent="0.25">
      <c r="A461" s="560" t="s">
        <v>73</v>
      </c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1"/>
      <c r="P461" s="561"/>
      <c r="Q461" s="561"/>
      <c r="R461" s="561"/>
      <c r="S461" s="561"/>
      <c r="T461" s="561"/>
      <c r="U461" s="561"/>
      <c r="V461" s="561"/>
      <c r="W461" s="561"/>
      <c r="X461" s="561"/>
      <c r="Y461" s="561"/>
      <c r="Z461" s="561"/>
      <c r="AA461" s="547"/>
      <c r="AB461" s="547"/>
      <c r="AC461" s="547"/>
    </row>
    <row r="462" spans="1:68" ht="16.5" hidden="1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5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5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6"/>
      <c r="P465" s="562" t="s">
        <v>71</v>
      </c>
      <c r="Q465" s="563"/>
      <c r="R465" s="563"/>
      <c r="S465" s="563"/>
      <c r="T465" s="563"/>
      <c r="U465" s="563"/>
      <c r="V465" s="564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1"/>
      <c r="B466" s="561"/>
      <c r="C466" s="561"/>
      <c r="D466" s="561"/>
      <c r="E466" s="561"/>
      <c r="F466" s="561"/>
      <c r="G466" s="561"/>
      <c r="H466" s="561"/>
      <c r="I466" s="561"/>
      <c r="J466" s="561"/>
      <c r="K466" s="561"/>
      <c r="L466" s="561"/>
      <c r="M466" s="561"/>
      <c r="N466" s="561"/>
      <c r="O466" s="566"/>
      <c r="P466" s="562" t="s">
        <v>71</v>
      </c>
      <c r="Q466" s="563"/>
      <c r="R466" s="563"/>
      <c r="S466" s="563"/>
      <c r="T466" s="563"/>
      <c r="U466" s="563"/>
      <c r="V466" s="564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17" t="s">
        <v>723</v>
      </c>
      <c r="B467" s="618"/>
      <c r="C467" s="618"/>
      <c r="D467" s="618"/>
      <c r="E467" s="618"/>
      <c r="F467" s="618"/>
      <c r="G467" s="618"/>
      <c r="H467" s="618"/>
      <c r="I467" s="618"/>
      <c r="J467" s="618"/>
      <c r="K467" s="618"/>
      <c r="L467" s="618"/>
      <c r="M467" s="618"/>
      <c r="N467" s="618"/>
      <c r="O467" s="618"/>
      <c r="P467" s="618"/>
      <c r="Q467" s="618"/>
      <c r="R467" s="618"/>
      <c r="S467" s="618"/>
      <c r="T467" s="618"/>
      <c r="U467" s="618"/>
      <c r="V467" s="618"/>
      <c r="W467" s="618"/>
      <c r="X467" s="618"/>
      <c r="Y467" s="618"/>
      <c r="Z467" s="618"/>
      <c r="AA467" s="48"/>
      <c r="AB467" s="48"/>
      <c r="AC467" s="48"/>
    </row>
    <row r="468" spans="1:68" ht="16.5" hidden="1" customHeight="1" x14ac:dyDescent="0.25">
      <c r="A468" s="616" t="s">
        <v>723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6"/>
      <c r="AB468" s="546"/>
      <c r="AC468" s="546"/>
    </row>
    <row r="469" spans="1:68" ht="14.25" hidden="1" customHeight="1" x14ac:dyDescent="0.25">
      <c r="A469" s="560" t="s">
        <v>103</v>
      </c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1"/>
      <c r="P469" s="561"/>
      <c r="Q469" s="561"/>
      <c r="R469" s="561"/>
      <c r="S469" s="561"/>
      <c r="T469" s="561"/>
      <c r="U469" s="561"/>
      <c r="V469" s="561"/>
      <c r="W469" s="561"/>
      <c r="X469" s="561"/>
      <c r="Y469" s="561"/>
      <c r="Z469" s="561"/>
      <c r="AA469" s="547"/>
      <c r="AB469" s="547"/>
      <c r="AC469" s="547"/>
    </row>
    <row r="470" spans="1:68" ht="27" hidden="1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5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85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85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5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6"/>
      <c r="P474" s="562" t="s">
        <v>71</v>
      </c>
      <c r="Q474" s="563"/>
      <c r="R474" s="563"/>
      <c r="S474" s="563"/>
      <c r="T474" s="563"/>
      <c r="U474" s="563"/>
      <c r="V474" s="564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1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6"/>
      <c r="P475" s="562" t="s">
        <v>71</v>
      </c>
      <c r="Q475" s="563"/>
      <c r="R475" s="563"/>
      <c r="S475" s="563"/>
      <c r="T475" s="563"/>
      <c r="U475" s="563"/>
      <c r="V475" s="564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0" t="s">
        <v>139</v>
      </c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1"/>
      <c r="P476" s="561"/>
      <c r="Q476" s="561"/>
      <c r="R476" s="561"/>
      <c r="S476" s="561"/>
      <c r="T476" s="561"/>
      <c r="U476" s="561"/>
      <c r="V476" s="561"/>
      <c r="W476" s="561"/>
      <c r="X476" s="561"/>
      <c r="Y476" s="561"/>
      <c r="Z476" s="561"/>
      <c r="AA476" s="547"/>
      <c r="AB476" s="547"/>
      <c r="AC476" s="547"/>
    </row>
    <row r="477" spans="1:68" ht="27" hidden="1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5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5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6"/>
      <c r="P480" s="562" t="s">
        <v>71</v>
      </c>
      <c r="Q480" s="563"/>
      <c r="R480" s="563"/>
      <c r="S480" s="563"/>
      <c r="T480" s="563"/>
      <c r="U480" s="563"/>
      <c r="V480" s="564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6"/>
      <c r="P481" s="562" t="s">
        <v>71</v>
      </c>
      <c r="Q481" s="563"/>
      <c r="R481" s="563"/>
      <c r="S481" s="563"/>
      <c r="T481" s="563"/>
      <c r="U481" s="563"/>
      <c r="V481" s="564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0" t="s">
        <v>64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7"/>
      <c r="AB482" s="547"/>
      <c r="AC482" s="547"/>
    </row>
    <row r="483" spans="1:68" ht="27" hidden="1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6"/>
      <c r="P485" s="562" t="s">
        <v>71</v>
      </c>
      <c r="Q485" s="563"/>
      <c r="R485" s="563"/>
      <c r="S485" s="563"/>
      <c r="T485" s="563"/>
      <c r="U485" s="563"/>
      <c r="V485" s="564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hidden="1" x14ac:dyDescent="0.2">
      <c r="A486" s="561"/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6"/>
      <c r="P486" s="562" t="s">
        <v>71</v>
      </c>
      <c r="Q486" s="563"/>
      <c r="R486" s="563"/>
      <c r="S486" s="563"/>
      <c r="T486" s="563"/>
      <c r="U486" s="563"/>
      <c r="V486" s="564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hidden="1" customHeight="1" x14ac:dyDescent="0.25">
      <c r="A487" s="560" t="s">
        <v>73</v>
      </c>
      <c r="B487" s="561"/>
      <c r="C487" s="561"/>
      <c r="D487" s="561"/>
      <c r="E487" s="561"/>
      <c r="F487" s="561"/>
      <c r="G487" s="561"/>
      <c r="H487" s="561"/>
      <c r="I487" s="561"/>
      <c r="J487" s="561"/>
      <c r="K487" s="561"/>
      <c r="L487" s="561"/>
      <c r="M487" s="561"/>
      <c r="N487" s="561"/>
      <c r="O487" s="561"/>
      <c r="P487" s="561"/>
      <c r="Q487" s="561"/>
      <c r="R487" s="561"/>
      <c r="S487" s="561"/>
      <c r="T487" s="561"/>
      <c r="U487" s="561"/>
      <c r="V487" s="561"/>
      <c r="W487" s="561"/>
      <c r="X487" s="561"/>
      <c r="Y487" s="561"/>
      <c r="Z487" s="561"/>
      <c r="AA487" s="547"/>
      <c r="AB487" s="547"/>
      <c r="AC487" s="547"/>
    </row>
    <row r="488" spans="1:68" ht="27" hidden="1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5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6"/>
      <c r="P490" s="562" t="s">
        <v>71</v>
      </c>
      <c r="Q490" s="563"/>
      <c r="R490" s="563"/>
      <c r="S490" s="563"/>
      <c r="T490" s="563"/>
      <c r="U490" s="563"/>
      <c r="V490" s="564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1"/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6"/>
      <c r="P491" s="562" t="s">
        <v>71</v>
      </c>
      <c r="Q491" s="563"/>
      <c r="R491" s="563"/>
      <c r="S491" s="563"/>
      <c r="T491" s="563"/>
      <c r="U491" s="563"/>
      <c r="V491" s="564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0" t="s">
        <v>169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7"/>
      <c r="AB492" s="547"/>
      <c r="AC492" s="547"/>
    </row>
    <row r="493" spans="1:68" ht="27" hidden="1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5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6"/>
      <c r="P495" s="562" t="s">
        <v>71</v>
      </c>
      <c r="Q495" s="563"/>
      <c r="R495" s="563"/>
      <c r="S495" s="563"/>
      <c r="T495" s="563"/>
      <c r="U495" s="563"/>
      <c r="V495" s="564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6"/>
      <c r="P496" s="562" t="s">
        <v>71</v>
      </c>
      <c r="Q496" s="563"/>
      <c r="R496" s="563"/>
      <c r="S496" s="563"/>
      <c r="T496" s="563"/>
      <c r="U496" s="563"/>
      <c r="V496" s="564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6" t="s">
        <v>762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6"/>
      <c r="AB497" s="546"/>
      <c r="AC497" s="546"/>
    </row>
    <row r="498" spans="1:68" ht="14.25" hidden="1" customHeight="1" x14ac:dyDescent="0.25">
      <c r="A498" s="560" t="s">
        <v>139</v>
      </c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561"/>
      <c r="P498" s="561"/>
      <c r="Q498" s="561"/>
      <c r="R498" s="561"/>
      <c r="S498" s="561"/>
      <c r="T498" s="561"/>
      <c r="U498" s="561"/>
      <c r="V498" s="561"/>
      <c r="W498" s="561"/>
      <c r="X498" s="561"/>
      <c r="Y498" s="561"/>
      <c r="Z498" s="561"/>
      <c r="AA498" s="547"/>
      <c r="AB498" s="547"/>
      <c r="AC498" s="547"/>
    </row>
    <row r="499" spans="1:68" ht="27" hidden="1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80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6"/>
      <c r="P500" s="562" t="s">
        <v>71</v>
      </c>
      <c r="Q500" s="563"/>
      <c r="R500" s="563"/>
      <c r="S500" s="563"/>
      <c r="T500" s="563"/>
      <c r="U500" s="563"/>
      <c r="V500" s="564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566"/>
      <c r="P501" s="562" t="s">
        <v>71</v>
      </c>
      <c r="Q501" s="563"/>
      <c r="R501" s="563"/>
      <c r="S501" s="563"/>
      <c r="T501" s="563"/>
      <c r="U501" s="563"/>
      <c r="V501" s="564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8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669"/>
      <c r="P502" s="582" t="s">
        <v>767</v>
      </c>
      <c r="Q502" s="583"/>
      <c r="R502" s="583"/>
      <c r="S502" s="583"/>
      <c r="T502" s="583"/>
      <c r="U502" s="583"/>
      <c r="V502" s="584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4030.4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4051.7200000000003</v>
      </c>
      <c r="Z502" s="37"/>
      <c r="AA502" s="554"/>
      <c r="AB502" s="554"/>
      <c r="AC502" s="554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669"/>
      <c r="P503" s="582" t="s">
        <v>768</v>
      </c>
      <c r="Q503" s="583"/>
      <c r="R503" s="583"/>
      <c r="S503" s="583"/>
      <c r="T503" s="583"/>
      <c r="U503" s="583"/>
      <c r="V503" s="584"/>
      <c r="W503" s="37" t="s">
        <v>69</v>
      </c>
      <c r="X503" s="553">
        <f>IFERROR(SUM(BM22:BM499),"0")</f>
        <v>4485.8999999999996</v>
      </c>
      <c r="Y503" s="553">
        <f>IFERROR(SUM(BN22:BN499),"0")</f>
        <v>4510.1219999999994</v>
      </c>
      <c r="Z503" s="37"/>
      <c r="AA503" s="554"/>
      <c r="AB503" s="554"/>
      <c r="AC503" s="554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669"/>
      <c r="P504" s="582" t="s">
        <v>769</v>
      </c>
      <c r="Q504" s="583"/>
      <c r="R504" s="583"/>
      <c r="S504" s="583"/>
      <c r="T504" s="583"/>
      <c r="U504" s="583"/>
      <c r="V504" s="584"/>
      <c r="W504" s="37" t="s">
        <v>770</v>
      </c>
      <c r="X504" s="38">
        <f>ROUNDUP(SUM(BO22:BO499),0)</f>
        <v>10</v>
      </c>
      <c r="Y504" s="38">
        <f>ROUNDUP(SUM(BP22:BP499),0)</f>
        <v>10</v>
      </c>
      <c r="Z504" s="37"/>
      <c r="AA504" s="554"/>
      <c r="AB504" s="554"/>
      <c r="AC504" s="554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669"/>
      <c r="P505" s="582" t="s">
        <v>771</v>
      </c>
      <c r="Q505" s="583"/>
      <c r="R505" s="583"/>
      <c r="S505" s="583"/>
      <c r="T505" s="583"/>
      <c r="U505" s="583"/>
      <c r="V505" s="584"/>
      <c r="W505" s="37" t="s">
        <v>69</v>
      </c>
      <c r="X505" s="553">
        <f>GrossWeightTotal+PalletQtyTotal*25</f>
        <v>4735.8999999999996</v>
      </c>
      <c r="Y505" s="553">
        <f>GrossWeightTotalR+PalletQtyTotalR*25</f>
        <v>4760.1219999999994</v>
      </c>
      <c r="Z505" s="37"/>
      <c r="AA505" s="554"/>
      <c r="AB505" s="554"/>
      <c r="AC505" s="554"/>
    </row>
    <row r="506" spans="1:68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669"/>
      <c r="P506" s="582" t="s">
        <v>772</v>
      </c>
      <c r="Q506" s="583"/>
      <c r="R506" s="583"/>
      <c r="S506" s="583"/>
      <c r="T506" s="583"/>
      <c r="U506" s="583"/>
      <c r="V506" s="584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1574.833333333333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1584</v>
      </c>
      <c r="Z506" s="37"/>
      <c r="AA506" s="554"/>
      <c r="AB506" s="554"/>
      <c r="AC506" s="554"/>
    </row>
    <row r="507" spans="1:68" ht="14.25" hidden="1" customHeight="1" x14ac:dyDescent="0.2">
      <c r="A507" s="561"/>
      <c r="B507" s="561"/>
      <c r="C507" s="561"/>
      <c r="D507" s="561"/>
      <c r="E507" s="561"/>
      <c r="F507" s="561"/>
      <c r="G507" s="561"/>
      <c r="H507" s="561"/>
      <c r="I507" s="561"/>
      <c r="J507" s="561"/>
      <c r="K507" s="561"/>
      <c r="L507" s="561"/>
      <c r="M507" s="561"/>
      <c r="N507" s="561"/>
      <c r="O507" s="669"/>
      <c r="P507" s="582" t="s">
        <v>773</v>
      </c>
      <c r="Q507" s="583"/>
      <c r="R507" s="583"/>
      <c r="S507" s="583"/>
      <c r="T507" s="583"/>
      <c r="U507" s="583"/>
      <c r="V507" s="584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11.07212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2" t="s">
        <v>101</v>
      </c>
      <c r="D509" s="654"/>
      <c r="E509" s="654"/>
      <c r="F509" s="654"/>
      <c r="G509" s="654"/>
      <c r="H509" s="581"/>
      <c r="I509" s="572" t="s">
        <v>253</v>
      </c>
      <c r="J509" s="654"/>
      <c r="K509" s="654"/>
      <c r="L509" s="654"/>
      <c r="M509" s="654"/>
      <c r="N509" s="654"/>
      <c r="O509" s="654"/>
      <c r="P509" s="654"/>
      <c r="Q509" s="654"/>
      <c r="R509" s="654"/>
      <c r="S509" s="581"/>
      <c r="T509" s="572" t="s">
        <v>544</v>
      </c>
      <c r="U509" s="581"/>
      <c r="V509" s="572" t="s">
        <v>600</v>
      </c>
      <c r="W509" s="654"/>
      <c r="X509" s="654"/>
      <c r="Y509" s="581"/>
      <c r="Z509" s="548" t="s">
        <v>656</v>
      </c>
      <c r="AA509" s="572" t="s">
        <v>723</v>
      </c>
      <c r="AB509" s="581"/>
      <c r="AC509" s="52"/>
      <c r="AF509" s="549"/>
    </row>
    <row r="510" spans="1:68" ht="14.25" customHeight="1" thickTop="1" x14ac:dyDescent="0.2">
      <c r="A510" s="796" t="s">
        <v>776</v>
      </c>
      <c r="B510" s="572" t="s">
        <v>63</v>
      </c>
      <c r="C510" s="572" t="s">
        <v>102</v>
      </c>
      <c r="D510" s="572" t="s">
        <v>119</v>
      </c>
      <c r="E510" s="572" t="s">
        <v>176</v>
      </c>
      <c r="F510" s="572" t="s">
        <v>196</v>
      </c>
      <c r="G510" s="572" t="s">
        <v>229</v>
      </c>
      <c r="H510" s="572" t="s">
        <v>101</v>
      </c>
      <c r="I510" s="572" t="s">
        <v>254</v>
      </c>
      <c r="J510" s="572" t="s">
        <v>294</v>
      </c>
      <c r="K510" s="572" t="s">
        <v>354</v>
      </c>
      <c r="L510" s="572" t="s">
        <v>400</v>
      </c>
      <c r="M510" s="572" t="s">
        <v>416</v>
      </c>
      <c r="N510" s="549"/>
      <c r="O510" s="572" t="s">
        <v>430</v>
      </c>
      <c r="P510" s="572" t="s">
        <v>440</v>
      </c>
      <c r="Q510" s="572" t="s">
        <v>447</v>
      </c>
      <c r="R510" s="572" t="s">
        <v>452</v>
      </c>
      <c r="S510" s="572" t="s">
        <v>534</v>
      </c>
      <c r="T510" s="572" t="s">
        <v>545</v>
      </c>
      <c r="U510" s="572" t="s">
        <v>580</v>
      </c>
      <c r="V510" s="572" t="s">
        <v>601</v>
      </c>
      <c r="W510" s="572" t="s">
        <v>633</v>
      </c>
      <c r="X510" s="572" t="s">
        <v>648</v>
      </c>
      <c r="Y510" s="572" t="s">
        <v>652</v>
      </c>
      <c r="Z510" s="572" t="s">
        <v>656</v>
      </c>
      <c r="AA510" s="572" t="s">
        <v>723</v>
      </c>
      <c r="AB510" s="572" t="s">
        <v>762</v>
      </c>
      <c r="AC510" s="52"/>
      <c r="AF510" s="549"/>
    </row>
    <row r="511" spans="1:68" ht="13.5" customHeight="1" thickBot="1" x14ac:dyDescent="0.25">
      <c r="A511" s="797"/>
      <c r="B511" s="573"/>
      <c r="C511" s="573"/>
      <c r="D511" s="573"/>
      <c r="E511" s="573"/>
      <c r="F511" s="573"/>
      <c r="G511" s="573"/>
      <c r="H511" s="573"/>
      <c r="I511" s="573"/>
      <c r="J511" s="573"/>
      <c r="K511" s="573"/>
      <c r="L511" s="573"/>
      <c r="M511" s="573"/>
      <c r="N511" s="549"/>
      <c r="O511" s="573"/>
      <c r="P511" s="573"/>
      <c r="Q511" s="573"/>
      <c r="R511" s="573"/>
      <c r="S511" s="573"/>
      <c r="T511" s="573"/>
      <c r="U511" s="573"/>
      <c r="V511" s="573"/>
      <c r="W511" s="573"/>
      <c r="X511" s="573"/>
      <c r="Y511" s="573"/>
      <c r="Z511" s="573"/>
      <c r="AA511" s="573"/>
      <c r="AB511" s="573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90</v>
      </c>
      <c r="C512" s="46">
        <f>IFERROR(Y41*1,"0")+IFERROR(Y42*1,"0")+IFERROR(Y43*1,"0")+IFERROR(Y47*1,"0")</f>
        <v>186.2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475.5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232.92000000000002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302.39999999999998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300</v>
      </c>
      <c r="L512" s="46">
        <f>IFERROR(Y250*1,"0")+IFERROR(Y251*1,"0")+IFERROR(Y252*1,"0")+IFERROR(Y253*1,"0")+IFERROR(Y254*1,"0")</f>
        <v>160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283.2</v>
      </c>
      <c r="P512" s="46">
        <f>IFERROR(Y274*1,"0")+IFERROR(Y278*1,"0")</f>
        <v>169.20000000000002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419.90000000000003</v>
      </c>
      <c r="S512" s="46">
        <f>IFERROR(Y335*1,"0")+IFERROR(Y336*1,"0")+IFERROR(Y337*1,"0")</f>
        <v>264.60000000000002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320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665.4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182.4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74,83"/>
        <filter val="10"/>
        <filter val="100,00"/>
        <filter val="105,00"/>
        <filter val="108,33"/>
        <filter val="116,67"/>
        <filter val="120,00"/>
        <filter val="122,50"/>
        <filter val="125,00"/>
        <filter val="125,40"/>
        <filter val="140,00"/>
        <filter val="157,50"/>
        <filter val="160,00"/>
        <filter val="168,00"/>
        <filter val="180,00"/>
        <filter val="183,33"/>
        <filter val="19,00"/>
        <filter val="195,00"/>
        <filter val="20,00"/>
        <filter val="200,00"/>
        <filter val="262,50"/>
        <filter val="279,00"/>
        <filter val="280,00"/>
        <filter val="30,00"/>
        <filter val="300,00"/>
        <filter val="37,50"/>
        <filter val="38,00"/>
        <filter val="385,00"/>
        <filter val="4 030,40"/>
        <filter val="4 485,90"/>
        <filter val="4 735,90"/>
        <filter val="40,00"/>
        <filter val="45,00"/>
        <filter val="46,67"/>
        <filter val="50,00"/>
        <filter val="58,33"/>
        <filter val="60,00"/>
        <filter val="63,33"/>
        <filter val="70,00"/>
        <filter val="75,00"/>
        <filter val="80,00"/>
        <filter val="90,00"/>
        <filter val="99,00"/>
      </filters>
    </filterColumn>
    <filterColumn colId="29" showButton="0"/>
    <filterColumn colId="30" showButton="0"/>
  </autoFilter>
  <mergeCells count="896">
    <mergeCell ref="P496:V496"/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P501:V501"/>
    <mergeCell ref="A500:O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D471:E471"/>
    <mergeCell ref="A131:Z131"/>
    <mergeCell ref="X17:X18"/>
    <mergeCell ref="P307:T307"/>
    <mergeCell ref="D250:E250"/>
    <mergeCell ref="D110:E110"/>
    <mergeCell ref="D408:E408"/>
    <mergeCell ref="P499:T499"/>
    <mergeCell ref="D171:E171"/>
    <mergeCell ref="P495:V495"/>
    <mergeCell ref="A320:Z320"/>
    <mergeCell ref="P351:V351"/>
    <mergeCell ref="A176:Z176"/>
    <mergeCell ref="P510:P511"/>
    <mergeCell ref="D336:E336"/>
    <mergeCell ref="R510:R511"/>
    <mergeCell ref="P293:T293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P450:V450"/>
    <mergeCell ref="D196:E196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N17:N18"/>
    <mergeCell ref="A58:O59"/>
    <mergeCell ref="D478:E478"/>
    <mergeCell ref="P435:T435"/>
    <mergeCell ref="P291:T291"/>
    <mergeCell ref="D278:E278"/>
    <mergeCell ref="P288:T288"/>
    <mergeCell ref="D163:E163"/>
    <mergeCell ref="P434:T434"/>
    <mergeCell ref="P305:V305"/>
    <mergeCell ref="D244:E244"/>
    <mergeCell ref="P228:T228"/>
    <mergeCell ref="A200:O201"/>
    <mergeCell ref="D458:E458"/>
    <mergeCell ref="D433:E433"/>
    <mergeCell ref="D262:E262"/>
    <mergeCell ref="P368:T368"/>
    <mergeCell ref="P408:T408"/>
    <mergeCell ref="A249:Z249"/>
    <mergeCell ref="D293:E293"/>
    <mergeCell ref="D268:E268"/>
    <mergeCell ref="D395:E395"/>
    <mergeCell ref="P449:T449"/>
    <mergeCell ref="A191:Z191"/>
    <mergeCell ref="P433:T433"/>
    <mergeCell ref="P262:T262"/>
    <mergeCell ref="A476:Z476"/>
    <mergeCell ref="P201:V201"/>
    <mergeCell ref="P473:T473"/>
    <mergeCell ref="A459:O460"/>
    <mergeCell ref="P471:T471"/>
    <mergeCell ref="Q5:R5"/>
    <mergeCell ref="P370:T370"/>
    <mergeCell ref="D242:E242"/>
    <mergeCell ref="P199:T199"/>
    <mergeCell ref="F17:F18"/>
    <mergeCell ref="P297:T297"/>
    <mergeCell ref="V12:W12"/>
    <mergeCell ref="A8:C8"/>
    <mergeCell ref="A153:Z153"/>
    <mergeCell ref="P383:T383"/>
    <mergeCell ref="A263:O264"/>
    <mergeCell ref="P121:T121"/>
    <mergeCell ref="D29:E29"/>
    <mergeCell ref="P344:T344"/>
    <mergeCell ref="D216:E216"/>
    <mergeCell ref="A134:O135"/>
    <mergeCell ref="P426:V426"/>
    <mergeCell ref="P463:T463"/>
    <mergeCell ref="D398:E398"/>
    <mergeCell ref="D454:E454"/>
    <mergeCell ref="D391:E391"/>
    <mergeCell ref="P263:V263"/>
    <mergeCell ref="A126:Z126"/>
    <mergeCell ref="A424:Z424"/>
    <mergeCell ref="D251:E251"/>
    <mergeCell ref="P385:V385"/>
    <mergeCell ref="P216:T216"/>
    <mergeCell ref="P52:T52"/>
    <mergeCell ref="P422:V422"/>
    <mergeCell ref="A314:Z314"/>
    <mergeCell ref="P239:V239"/>
    <mergeCell ref="A257:Z257"/>
    <mergeCell ref="P439:T439"/>
    <mergeCell ref="A20:Z20"/>
    <mergeCell ref="A125:Z125"/>
    <mergeCell ref="P371:V371"/>
    <mergeCell ref="D252:E252"/>
    <mergeCell ref="P110:T110"/>
    <mergeCell ref="A107:Z107"/>
    <mergeCell ref="A51:Z51"/>
    <mergeCell ref="A83:O84"/>
    <mergeCell ref="P93:T93"/>
    <mergeCell ref="A39:Z39"/>
    <mergeCell ref="A44:O45"/>
    <mergeCell ref="P301:T301"/>
    <mergeCell ref="P255:V255"/>
    <mergeCell ref="A64:O65"/>
    <mergeCell ref="P35:T35"/>
    <mergeCell ref="D254:E254"/>
    <mergeCell ref="P231:V231"/>
    <mergeCell ref="P308:T308"/>
    <mergeCell ref="P283:T283"/>
    <mergeCell ref="D93:E93"/>
    <mergeCell ref="P122:T122"/>
    <mergeCell ref="P43:T43"/>
    <mergeCell ref="D328:E328"/>
    <mergeCell ref="P65:V65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253:T253"/>
    <mergeCell ref="D392:E392"/>
    <mergeCell ref="D221:E221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P2:W3"/>
    <mergeCell ref="P133:T133"/>
    <mergeCell ref="P127:T127"/>
    <mergeCell ref="P298:T298"/>
    <mergeCell ref="P198:T198"/>
    <mergeCell ref="D437:E437"/>
    <mergeCell ref="P369:T369"/>
    <mergeCell ref="D241:E241"/>
    <mergeCell ref="F510:F511"/>
    <mergeCell ref="P347:T347"/>
    <mergeCell ref="P218:V218"/>
    <mergeCell ref="H510:H511"/>
    <mergeCell ref="A371:O372"/>
    <mergeCell ref="P412:T412"/>
    <mergeCell ref="D228:E228"/>
    <mergeCell ref="P312:V312"/>
    <mergeCell ref="A170:Z170"/>
    <mergeCell ref="D35:E35"/>
    <mergeCell ref="A23:O24"/>
    <mergeCell ref="D10:E10"/>
    <mergeCell ref="F10:G10"/>
    <mergeCell ref="D243:E243"/>
    <mergeCell ref="P349:T349"/>
    <mergeCell ref="P420:T420"/>
    <mergeCell ref="M17:M18"/>
    <mergeCell ref="A469:Z469"/>
    <mergeCell ref="P336:T336"/>
    <mergeCell ref="O17:O18"/>
    <mergeCell ref="A248:Z248"/>
    <mergeCell ref="P174:V174"/>
    <mergeCell ref="P350:V350"/>
    <mergeCell ref="P410:V410"/>
    <mergeCell ref="P481:V481"/>
    <mergeCell ref="P102:T102"/>
    <mergeCell ref="P189:V189"/>
    <mergeCell ref="P196:T196"/>
    <mergeCell ref="D177:E177"/>
    <mergeCell ref="P354:T354"/>
    <mergeCell ref="D226:E226"/>
    <mergeCell ref="P183:T183"/>
    <mergeCell ref="D164:E164"/>
    <mergeCell ref="D462:E462"/>
    <mergeCell ref="P62:T62"/>
    <mergeCell ref="D397:E397"/>
    <mergeCell ref="P78:V78"/>
    <mergeCell ref="P376:V376"/>
    <mergeCell ref="P128:T128"/>
    <mergeCell ref="D310:E310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P134:V134"/>
    <mergeCell ref="P97:V97"/>
    <mergeCell ref="P339:V339"/>
    <mergeCell ref="D389:E389"/>
    <mergeCell ref="A220:Z220"/>
    <mergeCell ref="A318:O319"/>
    <mergeCell ref="P114:T114"/>
    <mergeCell ref="P241:T241"/>
    <mergeCell ref="P41:T41"/>
    <mergeCell ref="P483:T483"/>
    <mergeCell ref="D155:E155"/>
    <mergeCell ref="AA510:AA511"/>
    <mergeCell ref="D449:E449"/>
    <mergeCell ref="P284:V284"/>
    <mergeCell ref="P478:T478"/>
    <mergeCell ref="D321:E321"/>
    <mergeCell ref="P61:T61"/>
    <mergeCell ref="P359:T359"/>
    <mergeCell ref="A273:Z273"/>
    <mergeCell ref="A178:O179"/>
    <mergeCell ref="D436:E436"/>
    <mergeCell ref="D292:E292"/>
    <mergeCell ref="A510:A511"/>
    <mergeCell ref="A9:C9"/>
    <mergeCell ref="C509:H509"/>
    <mergeCell ref="P348:T348"/>
    <mergeCell ref="Q13:R13"/>
    <mergeCell ref="D22:E22"/>
    <mergeCell ref="P278:T278"/>
    <mergeCell ref="P129:V129"/>
    <mergeCell ref="P101:T101"/>
    <mergeCell ref="D215:E215"/>
    <mergeCell ref="A426:O427"/>
    <mergeCell ref="A255:O256"/>
    <mergeCell ref="A364:O365"/>
    <mergeCell ref="P415:T415"/>
    <mergeCell ref="A168:O169"/>
    <mergeCell ref="D455:E455"/>
    <mergeCell ref="G510:G511"/>
    <mergeCell ref="D457:E457"/>
    <mergeCell ref="P188:T188"/>
    <mergeCell ref="I510:I511"/>
    <mergeCell ref="A467:Z467"/>
    <mergeCell ref="A296:Z296"/>
    <mergeCell ref="A461:Z461"/>
    <mergeCell ref="D288:E288"/>
    <mergeCell ref="P123:V123"/>
    <mergeCell ref="P421:V421"/>
    <mergeCell ref="D434:E434"/>
    <mergeCell ref="P488:T488"/>
    <mergeCell ref="D225:E225"/>
    <mergeCell ref="A399:O400"/>
    <mergeCell ref="I509:S509"/>
    <mergeCell ref="D223:E223"/>
    <mergeCell ref="A141:Z141"/>
    <mergeCell ref="A144:O145"/>
    <mergeCell ref="P502:V502"/>
    <mergeCell ref="S510:S511"/>
    <mergeCell ref="U510:U511"/>
    <mergeCell ref="P484:T484"/>
    <mergeCell ref="D483:E483"/>
    <mergeCell ref="A362:Z362"/>
    <mergeCell ref="D237:E237"/>
    <mergeCell ref="P285:V285"/>
    <mergeCell ref="H5:M5"/>
    <mergeCell ref="A154:Z154"/>
    <mergeCell ref="A214:Z214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D143:E143"/>
    <mergeCell ref="A85:Z85"/>
    <mergeCell ref="P398:T398"/>
    <mergeCell ref="A384:O385"/>
    <mergeCell ref="D368:E368"/>
    <mergeCell ref="P227:T227"/>
    <mergeCell ref="P177:T177"/>
    <mergeCell ref="P226:T226"/>
    <mergeCell ref="A294:O295"/>
    <mergeCell ref="P335:T335"/>
    <mergeCell ref="P269:T269"/>
    <mergeCell ref="D207:E207"/>
    <mergeCell ref="V6:W9"/>
    <mergeCell ref="D199:E199"/>
    <mergeCell ref="P234:V234"/>
    <mergeCell ref="P109:T109"/>
    <mergeCell ref="D435:E435"/>
    <mergeCell ref="A404:O405"/>
    <mergeCell ref="D413:E413"/>
    <mergeCell ref="P345:T345"/>
    <mergeCell ref="D484:E484"/>
    <mergeCell ref="P274:T274"/>
    <mergeCell ref="P222:T222"/>
    <mergeCell ref="P193:T193"/>
    <mergeCell ref="P22:T22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D383:E383"/>
    <mergeCell ref="P164:T164"/>
    <mergeCell ref="AA17:AA18"/>
    <mergeCell ref="H10:M10"/>
    <mergeCell ref="A377:Z377"/>
    <mergeCell ref="AC17:AC18"/>
    <mergeCell ref="A409:O410"/>
    <mergeCell ref="P108:T108"/>
    <mergeCell ref="P472:T472"/>
    <mergeCell ref="D393:E393"/>
    <mergeCell ref="D89:E89"/>
    <mergeCell ref="A72:Z72"/>
    <mergeCell ref="P254:T254"/>
    <mergeCell ref="P445:V445"/>
    <mergeCell ref="P251:T251"/>
    <mergeCell ref="P343:T343"/>
    <mergeCell ref="D420:E420"/>
    <mergeCell ref="D128:E128"/>
    <mergeCell ref="Z17:Z18"/>
    <mergeCell ref="AB17:AB18"/>
    <mergeCell ref="A13:M13"/>
    <mergeCell ref="A230:O231"/>
    <mergeCell ref="D87:E87"/>
    <mergeCell ref="P79:V79"/>
    <mergeCell ref="A367:Z367"/>
    <mergeCell ref="P115:T115"/>
    <mergeCell ref="T510:T511"/>
    <mergeCell ref="A40:Z40"/>
    <mergeCell ref="P393:T393"/>
    <mergeCell ref="V510:V511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D198:E198"/>
    <mergeCell ref="D440:E440"/>
    <mergeCell ref="D269:E269"/>
    <mergeCell ref="D489:E489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P233:T233"/>
    <mergeCell ref="D347:E347"/>
    <mergeCell ref="D114:E114"/>
    <mergeCell ref="D412:E412"/>
    <mergeCell ref="P143:T143"/>
    <mergeCell ref="A129:O130"/>
    <mergeCell ref="P441:T441"/>
    <mergeCell ref="D349:E349"/>
    <mergeCell ref="P157:V157"/>
    <mergeCell ref="P384:V384"/>
    <mergeCell ref="P213:V213"/>
    <mergeCell ref="A38:Z38"/>
    <mergeCell ref="P207:T207"/>
    <mergeCell ref="P299:T299"/>
    <mergeCell ref="P150:V150"/>
    <mergeCell ref="A498:Z49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326:V326"/>
    <mergeCell ref="D138:E138"/>
    <mergeCell ref="H17:H18"/>
    <mergeCell ref="P26:T26"/>
    <mergeCell ref="P324:T324"/>
    <mergeCell ref="D463:E463"/>
    <mergeCell ref="A270:O271"/>
    <mergeCell ref="P27:T27"/>
    <mergeCell ref="P15:T16"/>
    <mergeCell ref="D162:E162"/>
    <mergeCell ref="P210:T210"/>
    <mergeCell ref="P507:V507"/>
    <mergeCell ref="A92:Z92"/>
    <mergeCell ref="P338:V338"/>
    <mergeCell ref="P71:V71"/>
    <mergeCell ref="P313:V313"/>
    <mergeCell ref="P444:V444"/>
    <mergeCell ref="P500:V500"/>
    <mergeCell ref="P58:V58"/>
    <mergeCell ref="P275:V275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D456:E456"/>
    <mergeCell ref="A325:O326"/>
    <mergeCell ref="D116:E116"/>
    <mergeCell ref="D414:E414"/>
    <mergeCell ref="A275:O276"/>
    <mergeCell ref="T5:U5"/>
    <mergeCell ref="P76:T76"/>
    <mergeCell ref="V5:W5"/>
    <mergeCell ref="P374:T374"/>
    <mergeCell ref="P203:T203"/>
    <mergeCell ref="D488:E488"/>
    <mergeCell ref="P294:V294"/>
    <mergeCell ref="D233:E233"/>
    <mergeCell ref="P212:V212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12:M12"/>
    <mergeCell ref="P355:V355"/>
    <mergeCell ref="A180:Z180"/>
    <mergeCell ref="A411:Z411"/>
    <mergeCell ref="D343:E343"/>
    <mergeCell ref="A482:Z482"/>
    <mergeCell ref="P397:T397"/>
    <mergeCell ref="A240:Z240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D345:E345"/>
    <mergeCell ref="P138:T138"/>
    <mergeCell ref="P318:V318"/>
    <mergeCell ref="P256:V256"/>
    <mergeCell ref="P84:V84"/>
    <mergeCell ref="D43:E43"/>
    <mergeCell ref="A272:Z272"/>
    <mergeCell ref="A406:Z406"/>
    <mergeCell ref="A5:C5"/>
    <mergeCell ref="A492:Z492"/>
    <mergeCell ref="P64:V64"/>
    <mergeCell ref="P135:V135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P380:V380"/>
    <mergeCell ref="P137:T137"/>
    <mergeCell ref="D9:E9"/>
    <mergeCell ref="P197:T197"/>
    <mergeCell ref="F9:G9"/>
    <mergeCell ref="P53:T53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115:E115"/>
    <mergeCell ref="D311:E311"/>
    <mergeCell ref="P55:T55"/>
    <mergeCell ref="P182:T182"/>
    <mergeCell ref="Q12:R12"/>
    <mergeCell ref="D261:E261"/>
    <mergeCell ref="D390:E390"/>
    <mergeCell ref="D167:E167"/>
    <mergeCell ref="P289:T289"/>
    <mergeCell ref="D403:E403"/>
    <mergeCell ref="D161:E161"/>
    <mergeCell ref="P238:V238"/>
    <mergeCell ref="P68:T68"/>
    <mergeCell ref="D147:E147"/>
    <mergeCell ref="A312:O313"/>
    <mergeCell ref="Q9:R9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353:T353"/>
    <mergeCell ref="A265:Z265"/>
    <mergeCell ref="P303:T303"/>
    <mergeCell ref="P132:T132"/>
    <mergeCell ref="A357:Z357"/>
    <mergeCell ref="D63:E63"/>
    <mergeCell ref="D330:E330"/>
    <mergeCell ref="P304:V304"/>
    <mergeCell ref="D96:E96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D52:E52"/>
    <mergeCell ref="D27:E27"/>
    <mergeCell ref="A338:O339"/>
    <mergeCell ref="P208:T208"/>
    <mergeCell ref="D396:E396"/>
    <mergeCell ref="D137:E137"/>
    <mergeCell ref="P124:V124"/>
    <mergeCell ref="P360:V360"/>
    <mergeCell ref="A217:O218"/>
    <mergeCell ref="P151:V151"/>
    <mergeCell ref="P31:T31"/>
    <mergeCell ref="P329:T329"/>
    <mergeCell ref="G17:G18"/>
    <mergeCell ref="P184:V184"/>
    <mergeCell ref="AA509:AB509"/>
    <mergeCell ref="D77:E77"/>
    <mergeCell ref="P187:T187"/>
    <mergeCell ref="D108:E108"/>
    <mergeCell ref="A111:O112"/>
    <mergeCell ref="D369:E369"/>
    <mergeCell ref="A304:O305"/>
    <mergeCell ref="P223:T223"/>
    <mergeCell ref="P494:T494"/>
    <mergeCell ref="A480:O481"/>
    <mergeCell ref="A495:O496"/>
    <mergeCell ref="P491:V491"/>
    <mergeCell ref="P493:T493"/>
    <mergeCell ref="P486:V486"/>
    <mergeCell ref="A502:O507"/>
    <mergeCell ref="P489:T489"/>
    <mergeCell ref="P87:T87"/>
    <mergeCell ref="D335:E335"/>
    <mergeCell ref="A375:O376"/>
    <mergeCell ref="P245:T245"/>
    <mergeCell ref="D188:E188"/>
    <mergeCell ref="P224:T224"/>
    <mergeCell ref="P322:T322"/>
    <mergeCell ref="P260:T260"/>
    <mergeCell ref="D1:F1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A468:Z468"/>
    <mergeCell ref="P268:T268"/>
    <mergeCell ref="D211:E211"/>
    <mergeCell ref="P130:V130"/>
    <mergeCell ref="P190:V190"/>
    <mergeCell ref="C510:C511"/>
    <mergeCell ref="E510:E511"/>
    <mergeCell ref="P479:T479"/>
    <mergeCell ref="D229:E229"/>
    <mergeCell ref="K510:K511"/>
    <mergeCell ref="M510:M511"/>
    <mergeCell ref="J510:J511"/>
    <mergeCell ref="L510:L511"/>
    <mergeCell ref="P211:T211"/>
    <mergeCell ref="Y510:Y511"/>
    <mergeCell ref="P148:T148"/>
    <mergeCell ref="D69:E69"/>
    <mergeCell ref="P175:V175"/>
    <mergeCell ref="P54:T54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P337:T337"/>
    <mergeCell ref="B510:B511"/>
    <mergeCell ref="P480:V480"/>
    <mergeCell ref="P280:V280"/>
    <mergeCell ref="D510:D511"/>
    <mergeCell ref="H1:Q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P413:T413"/>
    <mergeCell ref="P242:T242"/>
    <mergeCell ref="D353:E353"/>
    <mergeCell ref="D30:E30"/>
    <mergeCell ref="D67:E67"/>
    <mergeCell ref="D5:E5"/>
    <mergeCell ref="D303:E303"/>
    <mergeCell ref="A238:O239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P98:V98"/>
    <mergeCell ref="D94:E94"/>
    <mergeCell ref="P259:T259"/>
    <mergeCell ref="D209:E209"/>
    <mergeCell ref="A282:Z282"/>
    <mergeCell ref="P464:T464"/>
    <mergeCell ref="P166:T166"/>
    <mergeCell ref="P103:T103"/>
    <mergeCell ref="P59:V59"/>
    <mergeCell ref="P56:T56"/>
    <mergeCell ref="A266:Z266"/>
    <mergeCell ref="P235:V235"/>
    <mergeCell ref="A34:Z34"/>
    <mergeCell ref="P315:T315"/>
    <mergeCell ref="D160:E160"/>
    <mergeCell ref="P139:V139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P394:T394"/>
    <mergeCell ref="A380:O381"/>
    <mergeCell ref="D315:E315"/>
    <mergeCell ref="D442:E442"/>
    <mergeCell ref="A184:O185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D208:E208"/>
    <mergeCell ref="D8:M8"/>
    <mergeCell ref="P485:V485"/>
    <mergeCell ref="D493:E493"/>
    <mergeCell ref="V10:W10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W17:W18"/>
    <mergeCell ref="P90:V90"/>
    <mergeCell ref="A86:Z86"/>
    <mergeCell ref="P332:V332"/>
    <mergeCell ref="A331:O332"/>
    <mergeCell ref="P459:V459"/>
    <mergeCell ref="P217:V217"/>
    <mergeCell ref="P325:V325"/>
    <mergeCell ref="D300:E300"/>
    <mergeCell ref="D479:E479"/>
    <mergeCell ref="P506:V506"/>
    <mergeCell ref="A60:Z60"/>
    <mergeCell ref="D494:E494"/>
    <mergeCell ref="P252:T252"/>
    <mergeCell ref="P81:T81"/>
    <mergeCell ref="D195:E195"/>
    <mergeCell ref="P379:T379"/>
    <mergeCell ref="P503:V503"/>
    <mergeCell ref="P279:V279"/>
    <mergeCell ref="P237:T237"/>
    <mergeCell ref="A474:O475"/>
    <mergeCell ref="D74:E74"/>
    <mergeCell ref="D68:E68"/>
    <mergeCell ref="D132:E132"/>
    <mergeCell ref="P89:T89"/>
    <mergeCell ref="P309:T309"/>
    <mergeCell ref="P505:V505"/>
    <mergeCell ref="D172:E172"/>
    <mergeCell ref="A156:O157"/>
    <mergeCell ref="P88:T88"/>
    <mergeCell ref="A444:O445"/>
    <mergeCell ref="P244:T244"/>
    <mergeCell ref="P73:T73"/>
    <mergeCell ref="P437:T437"/>
    <mergeCell ref="R1:T1"/>
    <mergeCell ref="P28:T28"/>
    <mergeCell ref="P392:T392"/>
    <mergeCell ref="P221:T221"/>
    <mergeCell ref="D307:E307"/>
    <mergeCell ref="P215:T215"/>
    <mergeCell ref="P457:T457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P328:T328"/>
    <mergeCell ref="A80:Z80"/>
    <mergeCell ref="P455:T455"/>
    <mergeCell ref="D205:E205"/>
    <mergeCell ref="D363:E363"/>
    <mergeCell ref="P172:T172"/>
    <mergeCell ref="T509:U509"/>
    <mergeCell ref="P504:V504"/>
    <mergeCell ref="P466:V466"/>
    <mergeCell ref="D473:E473"/>
    <mergeCell ref="D187:E187"/>
    <mergeCell ref="P302:T302"/>
    <mergeCell ref="D472:E472"/>
    <mergeCell ref="A352:Z352"/>
    <mergeCell ref="P451:V451"/>
    <mergeCell ref="P105:V105"/>
    <mergeCell ref="A150:O151"/>
    <mergeCell ref="D299:E299"/>
    <mergeCell ref="D370:E370"/>
    <mergeCell ref="P405:V405"/>
    <mergeCell ref="A401:Z401"/>
    <mergeCell ref="D222:E222"/>
    <mergeCell ref="P346:T346"/>
    <mergeCell ref="A105:O106"/>
    <mergeCell ref="D227:E227"/>
    <mergeCell ref="P321:T321"/>
    <mergeCell ref="D149:E149"/>
    <mergeCell ref="P470:T470"/>
    <mergeCell ref="D447:E447"/>
    <mergeCell ref="P118:V118"/>
    <mergeCell ref="P416:V416"/>
    <mergeCell ref="A450:O451"/>
    <mergeCell ref="D159:E159"/>
    <mergeCell ref="A232:Z2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