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75D99A9-8D20-4C71-A8BB-4B8C86768C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BP493" i="1" s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N307" i="1"/>
  <c r="BM307" i="1"/>
  <c r="Z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BP259" i="1" s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BP188" i="1" s="1"/>
  <c r="P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BP182" i="1" s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X169" i="1"/>
  <c r="X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Y156" i="1" s="1"/>
  <c r="P155" i="1"/>
  <c r="X151" i="1"/>
  <c r="X150" i="1"/>
  <c r="BO149" i="1"/>
  <c r="BM149" i="1"/>
  <c r="Y149" i="1"/>
  <c r="BP149" i="1" s="1"/>
  <c r="P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Y144" i="1" s="1"/>
  <c r="P143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X124" i="1"/>
  <c r="X123" i="1"/>
  <c r="BO122" i="1"/>
  <c r="BM122" i="1"/>
  <c r="Y122" i="1"/>
  <c r="P122" i="1"/>
  <c r="BO121" i="1"/>
  <c r="BM121" i="1"/>
  <c r="Y121" i="1"/>
  <c r="BP121" i="1" s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X502" i="1" l="1"/>
  <c r="X505" i="1"/>
  <c r="Z27" i="1"/>
  <c r="BN27" i="1"/>
  <c r="Z43" i="1"/>
  <c r="BN43" i="1"/>
  <c r="Z62" i="1"/>
  <c r="BN62" i="1"/>
  <c r="Z82" i="1"/>
  <c r="BN82" i="1"/>
  <c r="Z103" i="1"/>
  <c r="BN103" i="1"/>
  <c r="Z121" i="1"/>
  <c r="BN121" i="1"/>
  <c r="Z149" i="1"/>
  <c r="BN149" i="1"/>
  <c r="Y169" i="1"/>
  <c r="Z165" i="1"/>
  <c r="BN165" i="1"/>
  <c r="Z188" i="1"/>
  <c r="BN188" i="1"/>
  <c r="Y200" i="1"/>
  <c r="Z198" i="1"/>
  <c r="BN198" i="1"/>
  <c r="Z210" i="1"/>
  <c r="BN210" i="1"/>
  <c r="Z245" i="1"/>
  <c r="BN245" i="1"/>
  <c r="Z259" i="1"/>
  <c r="BN259" i="1"/>
  <c r="Z260" i="1"/>
  <c r="BN260" i="1"/>
  <c r="Z268" i="1"/>
  <c r="BN268" i="1"/>
  <c r="Z299" i="1"/>
  <c r="BN299" i="1"/>
  <c r="Z323" i="1"/>
  <c r="BN323" i="1"/>
  <c r="Z342" i="1"/>
  <c r="BN342" i="1"/>
  <c r="Z352" i="1"/>
  <c r="BN352" i="1"/>
  <c r="Z369" i="1"/>
  <c r="BN369" i="1"/>
  <c r="Z393" i="1"/>
  <c r="BN393" i="1"/>
  <c r="Z412" i="1"/>
  <c r="BN412" i="1"/>
  <c r="Z448" i="1"/>
  <c r="BN448" i="1"/>
  <c r="Z462" i="1"/>
  <c r="BN462" i="1"/>
  <c r="Z493" i="1"/>
  <c r="BN493" i="1"/>
  <c r="Y90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BP432" i="1"/>
  <c r="BN432" i="1"/>
  <c r="Z432" i="1"/>
  <c r="BP437" i="1"/>
  <c r="BN437" i="1"/>
  <c r="Z437" i="1"/>
  <c r="BP446" i="1"/>
  <c r="BN446" i="1"/>
  <c r="Z446" i="1"/>
  <c r="Z449" i="1" s="1"/>
  <c r="BP456" i="1"/>
  <c r="BN456" i="1"/>
  <c r="Z456" i="1"/>
  <c r="BP476" i="1"/>
  <c r="BN476" i="1"/>
  <c r="Z476" i="1"/>
  <c r="Y489" i="1"/>
  <c r="BP487" i="1"/>
  <c r="BN487" i="1"/>
  <c r="Z487" i="1"/>
  <c r="B511" i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8" i="1"/>
  <c r="Z76" i="1"/>
  <c r="BN76" i="1"/>
  <c r="Z87" i="1"/>
  <c r="BN87" i="1"/>
  <c r="Z94" i="1"/>
  <c r="BN94" i="1"/>
  <c r="Z101" i="1"/>
  <c r="BN101" i="1"/>
  <c r="Z109" i="1"/>
  <c r="BN109" i="1"/>
  <c r="Z117" i="1"/>
  <c r="BN117" i="1"/>
  <c r="Z128" i="1"/>
  <c r="BN128" i="1"/>
  <c r="Y134" i="1"/>
  <c r="Z138" i="1"/>
  <c r="BN138" i="1"/>
  <c r="Z143" i="1"/>
  <c r="Z144" i="1" s="1"/>
  <c r="BN143" i="1"/>
  <c r="BP143" i="1"/>
  <c r="Z147" i="1"/>
  <c r="BN147" i="1"/>
  <c r="Z155" i="1"/>
  <c r="Z156" i="1" s="1"/>
  <c r="BN155" i="1"/>
  <c r="BP155" i="1"/>
  <c r="Z159" i="1"/>
  <c r="BN159" i="1"/>
  <c r="BP159" i="1"/>
  <c r="Z163" i="1"/>
  <c r="BN163" i="1"/>
  <c r="Z167" i="1"/>
  <c r="BN167" i="1"/>
  <c r="Y175" i="1"/>
  <c r="Z173" i="1"/>
  <c r="BN173" i="1"/>
  <c r="Y174" i="1"/>
  <c r="Z177" i="1"/>
  <c r="Z178" i="1" s="1"/>
  <c r="BN177" i="1"/>
  <c r="BP177" i="1"/>
  <c r="Y178" i="1"/>
  <c r="Z182" i="1"/>
  <c r="BN182" i="1"/>
  <c r="Z192" i="1"/>
  <c r="BN192" i="1"/>
  <c r="BP192" i="1"/>
  <c r="Z196" i="1"/>
  <c r="BN196" i="1"/>
  <c r="Z204" i="1"/>
  <c r="BN204" i="1"/>
  <c r="Z208" i="1"/>
  <c r="BN208" i="1"/>
  <c r="Z216" i="1"/>
  <c r="BN216" i="1"/>
  <c r="Z223" i="1"/>
  <c r="BN223" i="1"/>
  <c r="Z226" i="1"/>
  <c r="BN226" i="1"/>
  <c r="Z233" i="1"/>
  <c r="Z234" i="1" s="1"/>
  <c r="BN233" i="1"/>
  <c r="BP233" i="1"/>
  <c r="Y234" i="1"/>
  <c r="Z243" i="1"/>
  <c r="BN243" i="1"/>
  <c r="Z250" i="1"/>
  <c r="BN250" i="1"/>
  <c r="Z254" i="1"/>
  <c r="BN254" i="1"/>
  <c r="Z289" i="1"/>
  <c r="BN289" i="1"/>
  <c r="Z297" i="1"/>
  <c r="BN297" i="1"/>
  <c r="Z301" i="1"/>
  <c r="BN301" i="1"/>
  <c r="BP320" i="1"/>
  <c r="BN320" i="1"/>
  <c r="Z320" i="1"/>
  <c r="Y331" i="1"/>
  <c r="BP327" i="1"/>
  <c r="BN327" i="1"/>
  <c r="Z327" i="1"/>
  <c r="Z330" i="1" s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H9" i="1"/>
  <c r="A10" i="1"/>
  <c r="X503" i="1"/>
  <c r="X504" i="1" s="1"/>
  <c r="Y24" i="1"/>
  <c r="Y32" i="1"/>
  <c r="Y44" i="1"/>
  <c r="Y59" i="1"/>
  <c r="Y65" i="1"/>
  <c r="Y71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11" i="1"/>
  <c r="Y130" i="1"/>
  <c r="BP127" i="1"/>
  <c r="BN127" i="1"/>
  <c r="Z127" i="1"/>
  <c r="Z129" i="1" s="1"/>
  <c r="BP148" i="1"/>
  <c r="BN148" i="1"/>
  <c r="Z148" i="1"/>
  <c r="Z150" i="1" s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BN215" i="1"/>
  <c r="Z215" i="1"/>
  <c r="Y217" i="1"/>
  <c r="BP242" i="1"/>
  <c r="BN242" i="1"/>
  <c r="Z242" i="1"/>
  <c r="Y246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Y360" i="1"/>
  <c r="BP368" i="1"/>
  <c r="BN368" i="1"/>
  <c r="Z368" i="1"/>
  <c r="Z370" i="1" s="1"/>
  <c r="Y370" i="1"/>
  <c r="F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Y83" i="1"/>
  <c r="BP88" i="1"/>
  <c r="BN88" i="1"/>
  <c r="Z88" i="1"/>
  <c r="Z90" i="1" s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Y151" i="1"/>
  <c r="Y150" i="1"/>
  <c r="BP160" i="1"/>
  <c r="BN160" i="1"/>
  <c r="Z160" i="1"/>
  <c r="BP164" i="1"/>
  <c r="BN164" i="1"/>
  <c r="Z164" i="1"/>
  <c r="Y168" i="1"/>
  <c r="BP172" i="1"/>
  <c r="BN172" i="1"/>
  <c r="Z172" i="1"/>
  <c r="Z174" i="1" s="1"/>
  <c r="Y189" i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4" i="1"/>
  <c r="BN224" i="1"/>
  <c r="Z224" i="1"/>
  <c r="BP227" i="1"/>
  <c r="BN227" i="1"/>
  <c r="Z227" i="1"/>
  <c r="BP335" i="1"/>
  <c r="BN335" i="1"/>
  <c r="Z335" i="1"/>
  <c r="Y337" i="1"/>
  <c r="AB511" i="1"/>
  <c r="Y499" i="1"/>
  <c r="BP498" i="1"/>
  <c r="BN498" i="1"/>
  <c r="Z498" i="1"/>
  <c r="Z499" i="1" s="1"/>
  <c r="Y500" i="1"/>
  <c r="E511" i="1"/>
  <c r="Y91" i="1"/>
  <c r="H511" i="1"/>
  <c r="Y145" i="1"/>
  <c r="I511" i="1"/>
  <c r="Y157" i="1"/>
  <c r="J511" i="1"/>
  <c r="Y184" i="1"/>
  <c r="BP222" i="1"/>
  <c r="BN222" i="1"/>
  <c r="Z222" i="1"/>
  <c r="BP225" i="1"/>
  <c r="BN225" i="1"/>
  <c r="Z225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Y449" i="1"/>
  <c r="O511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Z464" i="1" l="1"/>
  <c r="Z458" i="1"/>
  <c r="Z479" i="1"/>
  <c r="Z317" i="1"/>
  <c r="Z311" i="1"/>
  <c r="Z255" i="1"/>
  <c r="Z246" i="1"/>
  <c r="Z230" i="1"/>
  <c r="Z168" i="1"/>
  <c r="Z139" i="1"/>
  <c r="Z70" i="1"/>
  <c r="Z32" i="1"/>
  <c r="Z189" i="1"/>
  <c r="Z443" i="1"/>
  <c r="Z58" i="1"/>
  <c r="Z118" i="1"/>
  <c r="Z105" i="1"/>
  <c r="Z97" i="1"/>
  <c r="Z489" i="1"/>
  <c r="Z349" i="1"/>
  <c r="Z337" i="1"/>
  <c r="Z359" i="1"/>
  <c r="Z263" i="1"/>
  <c r="Z217" i="1"/>
  <c r="Z473" i="1"/>
  <c r="Z398" i="1"/>
  <c r="Y505" i="1"/>
  <c r="Y502" i="1"/>
  <c r="Z415" i="1"/>
  <c r="Z270" i="1"/>
  <c r="Z200" i="1"/>
  <c r="Z78" i="1"/>
  <c r="Z64" i="1"/>
  <c r="Y503" i="1"/>
  <c r="Z303" i="1"/>
  <c r="Z293" i="1"/>
  <c r="Z212" i="1"/>
  <c r="Y501" i="1"/>
  <c r="Z506" i="1" l="1"/>
  <c r="Y504" i="1"/>
</calcChain>
</file>

<file path=xl/sharedStrings.xml><?xml version="1.0" encoding="utf-8"?>
<sst xmlns="http://schemas.openxmlformats.org/spreadsheetml/2006/main" count="2211" uniqueCount="807">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</sst>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4"/>
      <c r="F1" s="574"/>
      <c r="G1" s="12" t="s">
        <v>1</v>
      </c>
      <c r="H1" s="631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52" t="s">
        <v>8</v>
      </c>
      <c r="B5" s="596"/>
      <c r="C5" s="597"/>
      <c r="D5" s="637"/>
      <c r="E5" s="638"/>
      <c r="F5" s="842" t="s">
        <v>9</v>
      </c>
      <c r="G5" s="597"/>
      <c r="H5" s="637" t="s">
        <v>806</v>
      </c>
      <c r="I5" s="791"/>
      <c r="J5" s="791"/>
      <c r="K5" s="791"/>
      <c r="L5" s="791"/>
      <c r="M5" s="638"/>
      <c r="N5" s="58"/>
      <c r="P5" s="24" t="s">
        <v>10</v>
      </c>
      <c r="Q5" s="854">
        <v>45915</v>
      </c>
      <c r="R5" s="651"/>
      <c r="T5" s="655" t="s">
        <v>11</v>
      </c>
      <c r="U5" s="656"/>
      <c r="V5" s="658" t="s">
        <v>12</v>
      </c>
      <c r="W5" s="651"/>
      <c r="AB5" s="51"/>
      <c r="AC5" s="51"/>
      <c r="AD5" s="51"/>
      <c r="AE5" s="51"/>
    </row>
    <row r="6" spans="1:32" s="543" customFormat="1" ht="24" customHeight="1" x14ac:dyDescent="0.2">
      <c r="A6" s="652" t="s">
        <v>13</v>
      </c>
      <c r="B6" s="596"/>
      <c r="C6" s="597"/>
      <c r="D6" s="794" t="s">
        <v>772</v>
      </c>
      <c r="E6" s="795"/>
      <c r="F6" s="795"/>
      <c r="G6" s="795"/>
      <c r="H6" s="795"/>
      <c r="I6" s="795"/>
      <c r="J6" s="795"/>
      <c r="K6" s="795"/>
      <c r="L6" s="795"/>
      <c r="M6" s="651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19" t="s">
        <v>16</v>
      </c>
      <c r="U6" s="656"/>
      <c r="V6" s="866" t="s">
        <v>17</v>
      </c>
      <c r="W6" s="610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54"/>
      <c r="U7" s="656"/>
      <c r="V7" s="867"/>
      <c r="W7" s="868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58"/>
      <c r="C8" s="559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53">
        <v>0.41666666666666669</v>
      </c>
      <c r="R8" s="619"/>
      <c r="T8" s="554"/>
      <c r="U8" s="656"/>
      <c r="V8" s="867"/>
      <c r="W8" s="868"/>
      <c r="AB8" s="51"/>
      <c r="AC8" s="51"/>
      <c r="AD8" s="51"/>
      <c r="AE8" s="51"/>
    </row>
    <row r="9" spans="1:32" s="543" customFormat="1" ht="39.950000000000003" customHeight="1" x14ac:dyDescent="0.2">
      <c r="A9" s="6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91"/>
      <c r="E9" s="556"/>
      <c r="F9" s="6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8"/>
      <c r="R9" s="649"/>
      <c r="T9" s="554"/>
      <c r="U9" s="656"/>
      <c r="V9" s="869"/>
      <c r="W9" s="870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91"/>
      <c r="E10" s="556"/>
      <c r="F10" s="6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9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20"/>
      <c r="R10" s="721"/>
      <c r="U10" s="24" t="s">
        <v>22</v>
      </c>
      <c r="V10" s="609" t="s">
        <v>23</v>
      </c>
      <c r="W10" s="610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0"/>
      <c r="R11" s="651"/>
      <c r="U11" s="24" t="s">
        <v>26</v>
      </c>
      <c r="V11" s="782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96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653"/>
      <c r="R12" s="619"/>
      <c r="S12" s="23"/>
      <c r="U12" s="24"/>
      <c r="V12" s="574"/>
      <c r="W12" s="554"/>
      <c r="AB12" s="51"/>
      <c r="AC12" s="51"/>
      <c r="AD12" s="51"/>
      <c r="AE12" s="51"/>
    </row>
    <row r="13" spans="1:32" s="543" customFormat="1" ht="23.25" customHeight="1" x14ac:dyDescent="0.2">
      <c r="A13" s="696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782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96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85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3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715" t="s">
        <v>37</v>
      </c>
      <c r="D17" s="601" t="s">
        <v>38</v>
      </c>
      <c r="E17" s="663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62"/>
      <c r="R17" s="662"/>
      <c r="S17" s="662"/>
      <c r="T17" s="663"/>
      <c r="U17" s="877" t="s">
        <v>50</v>
      </c>
      <c r="V17" s="597"/>
      <c r="W17" s="601" t="s">
        <v>51</v>
      </c>
      <c r="X17" s="601" t="s">
        <v>52</v>
      </c>
      <c r="Y17" s="875" t="s">
        <v>53</v>
      </c>
      <c r="Z17" s="786" t="s">
        <v>54</v>
      </c>
      <c r="AA17" s="767" t="s">
        <v>55</v>
      </c>
      <c r="AB17" s="767" t="s">
        <v>56</v>
      </c>
      <c r="AC17" s="767" t="s">
        <v>57</v>
      </c>
      <c r="AD17" s="767" t="s">
        <v>58</v>
      </c>
      <c r="AE17" s="837"/>
      <c r="AF17" s="838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64"/>
      <c r="E18" s="666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64"/>
      <c r="Q18" s="665"/>
      <c r="R18" s="665"/>
      <c r="S18" s="665"/>
      <c r="T18" s="666"/>
      <c r="U18" s="67" t="s">
        <v>60</v>
      </c>
      <c r="V18" s="67" t="s">
        <v>61</v>
      </c>
      <c r="W18" s="602"/>
      <c r="X18" s="602"/>
      <c r="Y18" s="876"/>
      <c r="Z18" s="787"/>
      <c r="AA18" s="768"/>
      <c r="AB18" s="768"/>
      <c r="AC18" s="768"/>
      <c r="AD18" s="839"/>
      <c r="AE18" s="840"/>
      <c r="AF18" s="841"/>
      <c r="AG18" s="66"/>
      <c r="BD18" s="65"/>
    </row>
    <row r="19" spans="1:68" ht="27.75" hidden="1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hidden="1" customHeight="1" x14ac:dyDescent="0.25">
      <c r="A20" s="571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69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69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69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69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69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69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hidden="1" customHeight="1" x14ac:dyDescent="0.25">
      <c r="A39" s="571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64">
        <v>4680115882539</v>
      </c>
      <c r="E42" s="565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4"/>
      <c r="V42" s="34"/>
      <c r="W42" s="35" t="s">
        <v>68</v>
      </c>
      <c r="X42" s="549">
        <v>18</v>
      </c>
      <c r="Y42" s="550">
        <f>IFERROR(IF(X42="",0,CEILING((X42/$H42),1)*$H42),"")</f>
        <v>18.5</v>
      </c>
      <c r="Z42" s="36">
        <f>IFERROR(IF(Y42=0,"",ROUNDUP(Y42/H42,0)*0.00902),"")</f>
        <v>4.5100000000000001E-2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19.02162162162162</v>
      </c>
      <c r="BN42" s="64">
        <f>IFERROR(Y42*I42/H42,"0")</f>
        <v>19.55</v>
      </c>
      <c r="BO42" s="64">
        <f>IFERROR(1/J42*(X42/H42),"0")</f>
        <v>3.6855036855036855E-2</v>
      </c>
      <c r="BP42" s="64">
        <f>IFERROR(1/J42*(Y42/H42),"0")</f>
        <v>3.787878787878788E-2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64">
        <v>4607091385687</v>
      </c>
      <c r="E43" s="565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69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4.8648648648648649</v>
      </c>
      <c r="Y44" s="551">
        <f>IFERROR(Y41/H41,"0")+IFERROR(Y42/H42,"0")+IFERROR(Y43/H43,"0")</f>
        <v>5</v>
      </c>
      <c r="Z44" s="551">
        <f>IFERROR(IF(Z41="",0,Z41),"0")+IFERROR(IF(Z42="",0,Z42),"0")+IFERROR(IF(Z43="",0,Z43),"0")</f>
        <v>4.5100000000000001E-2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69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18</v>
      </c>
      <c r="Y45" s="551">
        <f>IFERROR(SUM(Y41:Y43),"0")</f>
        <v>18.5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69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69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20</v>
      </c>
      <c r="Y52" s="550">
        <f t="shared" ref="Y52:Y57" si="6">IFERROR(IF(X52="",0,CEILING((X52/$H52),1)*$H52),"")</f>
        <v>22.4</v>
      </c>
      <c r="Z52" s="36">
        <f>IFERROR(IF(Y52=0,"",ROUNDUP(Y52/H52,0)*0.01898),"")</f>
        <v>3.7960000000000001E-2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20.776785714285715</v>
      </c>
      <c r="BN52" s="64">
        <f t="shared" ref="BN52:BN57" si="8">IFERROR(Y52*I52/H52,"0")</f>
        <v>23.27</v>
      </c>
      <c r="BO52" s="64">
        <f t="shared" ref="BO52:BO57" si="9">IFERROR(1/J52*(X52/H52),"0")</f>
        <v>2.7901785714285716E-2</v>
      </c>
      <c r="BP52" s="64">
        <f t="shared" ref="BP52:BP57" si="10">IFERROR(1/J52*(Y52/H52),"0")</f>
        <v>3.125E-2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5</v>
      </c>
      <c r="Y55" s="550">
        <f t="shared" si="6"/>
        <v>8</v>
      </c>
      <c r="Z55" s="36">
        <f>IFERROR(IF(Y55=0,"",ROUNDUP(Y55/H55,0)*0.00902),"")</f>
        <v>1.804E-2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5.2625000000000002</v>
      </c>
      <c r="BN55" s="64">
        <f t="shared" si="8"/>
        <v>8.42</v>
      </c>
      <c r="BO55" s="64">
        <f t="shared" si="9"/>
        <v>9.46969696969697E-3</v>
      </c>
      <c r="BP55" s="64">
        <f t="shared" si="10"/>
        <v>1.5151515151515152E-2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7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69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3.0357142857142856</v>
      </c>
      <c r="Y58" s="551">
        <f>IFERROR(Y52/H52,"0")+IFERROR(Y53/H53,"0")+IFERROR(Y54/H54,"0")+IFERROR(Y55/H55,"0")+IFERROR(Y56/H56,"0")+IFERROR(Y57/H57,"0")</f>
        <v>4</v>
      </c>
      <c r="Z58" s="551">
        <f>IFERROR(IF(Z52="",0,Z52),"0")+IFERROR(IF(Z53="",0,Z53),"0")+IFERROR(IF(Z54="",0,Z54),"0")+IFERROR(IF(Z55="",0,Z55),"0")+IFERROR(IF(Z56="",0,Z56),"0")+IFERROR(IF(Z57="",0,Z57),"0")</f>
        <v>5.6000000000000001E-2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69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25</v>
      </c>
      <c r="Y59" s="551">
        <f>IFERROR(SUM(Y52:Y57),"0")</f>
        <v>30.4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87</v>
      </c>
      <c r="Y61" s="550">
        <f>IFERROR(IF(X61="",0,CEILING((X61/$H61),1)*$H61),"")</f>
        <v>97.2</v>
      </c>
      <c r="Z61" s="36">
        <f>IFERROR(IF(Y61=0,"",ROUNDUP(Y61/H61,0)*0.01898),"")</f>
        <v>0.17082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90.504166666666649</v>
      </c>
      <c r="BN61" s="64">
        <f>IFERROR(Y61*I61/H61,"0")</f>
        <v>101.11499999999998</v>
      </c>
      <c r="BO61" s="64">
        <f>IFERROR(1/J61*(X61/H61),"0")</f>
        <v>0.12586805555555555</v>
      </c>
      <c r="BP61" s="64">
        <f>IFERROR(1/J61*(Y61/H61),"0")</f>
        <v>0.140625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7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8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69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51">
        <f>IFERROR(X61/H61,"0")+IFERROR(X62/H62,"0")+IFERROR(X63/H63,"0")</f>
        <v>8.0555555555555554</v>
      </c>
      <c r="Y64" s="551">
        <f>IFERROR(Y61/H61,"0")+IFERROR(Y62/H62,"0")+IFERROR(Y63/H63,"0")</f>
        <v>9</v>
      </c>
      <c r="Z64" s="551">
        <f>IFERROR(IF(Z61="",0,Z61),"0")+IFERROR(IF(Z62="",0,Z62),"0")+IFERROR(IF(Z63="",0,Z63),"0")</f>
        <v>0.17082</v>
      </c>
      <c r="AA64" s="552"/>
      <c r="AB64" s="552"/>
      <c r="AC64" s="552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69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51">
        <f>IFERROR(SUM(X61:X63),"0")</f>
        <v>87</v>
      </c>
      <c r="Y65" s="551">
        <f>IFERROR(SUM(Y61:Y63),"0")</f>
        <v>97.2</v>
      </c>
      <c r="Z65" s="37"/>
      <c r="AA65" s="552"/>
      <c r="AB65" s="552"/>
      <c r="AC65" s="552"/>
    </row>
    <row r="66" spans="1:68" ht="14.25" hidden="1" customHeight="1" x14ac:dyDescent="0.25">
      <c r="A66" s="553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4</v>
      </c>
      <c r="Y68" s="550">
        <f>IFERROR(IF(X68="",0,CEILING((X68/$H68),1)*$H68),"")</f>
        <v>5.4</v>
      </c>
      <c r="Z68" s="36">
        <f>IFERROR(IF(Y68=0,"",ROUNDUP(Y68/H68,0)*0.00502),"")</f>
        <v>1.506E-2</v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4.2222222222222223</v>
      </c>
      <c r="BN68" s="64">
        <f>IFERROR(Y68*I68/H68,"0")</f>
        <v>5.7</v>
      </c>
      <c r="BO68" s="64">
        <f>IFERROR(1/J68*(X68/H68),"0")</f>
        <v>9.4966761633428314E-3</v>
      </c>
      <c r="BP68" s="64">
        <f>IFERROR(1/J68*(Y68/H68),"0")</f>
        <v>1.2820512820512822E-2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8</v>
      </c>
      <c r="Y69" s="550">
        <f>IFERROR(IF(X69="",0,CEILING((X69/$H69),1)*$H69),"")</f>
        <v>9</v>
      </c>
      <c r="Z69" s="36">
        <f>IFERROR(IF(Y69=0,"",ROUNDUP(Y69/H69,0)*0.00502),"")</f>
        <v>2.5100000000000001E-2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8.4444444444444446</v>
      </c>
      <c r="BN69" s="64">
        <f>IFERROR(Y69*I69/H69,"0")</f>
        <v>9.4999999999999982</v>
      </c>
      <c r="BO69" s="64">
        <f>IFERROR(1/J69*(X69/H69),"0")</f>
        <v>1.8993352326685663E-2</v>
      </c>
      <c r="BP69" s="64">
        <f>IFERROR(1/J69*(Y69/H69),"0")</f>
        <v>2.1367521367521368E-2</v>
      </c>
    </row>
    <row r="70" spans="1:68" x14ac:dyDescent="0.2">
      <c r="A70" s="568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69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51">
        <f>IFERROR(X67/H67,"0")+IFERROR(X68/H68,"0")+IFERROR(X69/H69,"0")</f>
        <v>6.666666666666667</v>
      </c>
      <c r="Y70" s="551">
        <f>IFERROR(Y67/H67,"0")+IFERROR(Y68/H68,"0")+IFERROR(Y69/H69,"0")</f>
        <v>8</v>
      </c>
      <c r="Z70" s="551">
        <f>IFERROR(IF(Z67="",0,Z67),"0")+IFERROR(IF(Z68="",0,Z68),"0")+IFERROR(IF(Z69="",0,Z69),"0")</f>
        <v>4.0160000000000001E-2</v>
      </c>
      <c r="AA70" s="552"/>
      <c r="AB70" s="552"/>
      <c r="AC70" s="552"/>
    </row>
    <row r="71" spans="1:68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69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51">
        <f>IFERROR(SUM(X67:X69),"0")</f>
        <v>12</v>
      </c>
      <c r="Y71" s="551">
        <f>IFERROR(SUM(Y67:Y69),"0")</f>
        <v>14.4</v>
      </c>
      <c r="Z71" s="37"/>
      <c r="AA71" s="552"/>
      <c r="AB71" s="552"/>
      <c r="AC71" s="552"/>
    </row>
    <row r="72" spans="1:68" ht="14.25" hidden="1" customHeight="1" x14ac:dyDescent="0.25">
      <c r="A72" s="553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7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69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69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53" t="s">
        <v>164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8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69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69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71" t="s">
        <v>171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53" t="s">
        <v>102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8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69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hidden="1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69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hidden="1" customHeight="1" x14ac:dyDescent="0.25">
      <c r="A92" s="553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01" t="s">
        <v>181</v>
      </c>
      <c r="Q93" s="561"/>
      <c r="R93" s="561"/>
      <c r="S93" s="561"/>
      <c r="T93" s="562"/>
      <c r="U93" s="34"/>
      <c r="V93" s="34"/>
      <c r="W93" s="35" t="s">
        <v>68</v>
      </c>
      <c r="X93" s="549">
        <v>46</v>
      </c>
      <c r="Y93" s="550">
        <f>IFERROR(IF(X93="",0,CEILING((X93/$H93),1)*$H93),"")</f>
        <v>48.599999999999994</v>
      </c>
      <c r="Z93" s="36">
        <f>IFERROR(IF(Y93=0,"",ROUNDUP(Y93/H93,0)*0.01898),"")</f>
        <v>0.11388000000000001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48.947407407407411</v>
      </c>
      <c r="BN93" s="64">
        <f>IFERROR(Y93*I93/H93,"0")</f>
        <v>51.713999999999992</v>
      </c>
      <c r="BO93" s="64">
        <f>IFERROR(1/J93*(X93/H93),"0")</f>
        <v>8.8734567901234573E-2</v>
      </c>
      <c r="BP93" s="64">
        <f>IFERROR(1/J93*(Y93/H93),"0")</f>
        <v>9.375E-2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68</v>
      </c>
      <c r="X95" s="549">
        <v>133</v>
      </c>
      <c r="Y95" s="550">
        <f>IFERROR(IF(X95="",0,CEILING((X95/$H95),1)*$H95),"")</f>
        <v>135</v>
      </c>
      <c r="Z95" s="36">
        <f>IFERROR(IF(Y95=0,"",ROUNDUP(Y95/H95,0)*0.00651),"")</f>
        <v>0.32550000000000001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145.41333333333333</v>
      </c>
      <c r="BN95" s="64">
        <f>IFERROR(Y95*I95/H95,"0")</f>
        <v>147.6</v>
      </c>
      <c r="BO95" s="64">
        <f>IFERROR(1/J95*(X95/H95),"0")</f>
        <v>0.27065527065527067</v>
      </c>
      <c r="BP95" s="64">
        <f>IFERROR(1/J95*(Y95/H95),"0")</f>
        <v>0.27472527472527475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64">
        <v>4680115880894</v>
      </c>
      <c r="E96" s="565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8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69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51">
        <f>IFERROR(X93/H93,"0")+IFERROR(X94/H94,"0")+IFERROR(X95/H95,"0")+IFERROR(X96/H96,"0")</f>
        <v>54.938271604938272</v>
      </c>
      <c r="Y97" s="551">
        <f>IFERROR(Y93/H93,"0")+IFERROR(Y94/H94,"0")+IFERROR(Y95/H95,"0")+IFERROR(Y96/H96,"0")</f>
        <v>56</v>
      </c>
      <c r="Z97" s="551">
        <f>IFERROR(IF(Z93="",0,Z93),"0")+IFERROR(IF(Z94="",0,Z94),"0")+IFERROR(IF(Z95="",0,Z95),"0")+IFERROR(IF(Z96="",0,Z96),"0")</f>
        <v>0.43937999999999999</v>
      </c>
      <c r="AA97" s="552"/>
      <c r="AB97" s="552"/>
      <c r="AC97" s="552"/>
    </row>
    <row r="98" spans="1:68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69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51">
        <f>IFERROR(SUM(X93:X96),"0")</f>
        <v>179</v>
      </c>
      <c r="Y98" s="551">
        <f>IFERROR(SUM(Y93:Y96),"0")</f>
        <v>183.6</v>
      </c>
      <c r="Z98" s="37"/>
      <c r="AA98" s="552"/>
      <c r="AB98" s="552"/>
      <c r="AC98" s="552"/>
    </row>
    <row r="99" spans="1:68" ht="16.5" hidden="1" customHeight="1" x14ac:dyDescent="0.25">
      <c r="A99" s="571" t="s">
        <v>191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44"/>
      <c r="AB99" s="544"/>
      <c r="AC99" s="544"/>
    </row>
    <row r="100" spans="1:68" ht="14.25" hidden="1" customHeight="1" x14ac:dyDescent="0.25">
      <c r="A100" s="553" t="s">
        <v>102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5"/>
      <c r="AB100" s="545"/>
      <c r="AC100" s="545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64">
        <v>4680115882133</v>
      </c>
      <c r="E101" s="565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64">
        <v>4680115880269</v>
      </c>
      <c r="E102" s="565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64">
        <v>4680115880429</v>
      </c>
      <c r="E103" s="565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7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4">
        <v>4680115881457</v>
      </c>
      <c r="E104" s="565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8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69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hidden="1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69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hidden="1" customHeight="1" x14ac:dyDescent="0.25">
      <c r="A107" s="553" t="s">
        <v>134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4">
        <v>4680115881488</v>
      </c>
      <c r="E108" s="565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68</v>
      </c>
      <c r="X108" s="549">
        <v>19</v>
      </c>
      <c r="Y108" s="550">
        <f>IFERROR(IF(X108="",0,CEILING((X108/$H108),1)*$H108),"")</f>
        <v>21.6</v>
      </c>
      <c r="Z108" s="36">
        <f>IFERROR(IF(Y108=0,"",ROUNDUP(Y108/H108,0)*0.01898),"")</f>
        <v>3.7960000000000001E-2</v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19.765277777777776</v>
      </c>
      <c r="BN108" s="64">
        <f>IFERROR(Y108*I108/H108,"0")</f>
        <v>22.47</v>
      </c>
      <c r="BO108" s="64">
        <f>IFERROR(1/J108*(X108/H108),"0")</f>
        <v>2.7488425925925923E-2</v>
      </c>
      <c r="BP108" s="64">
        <f>IFERROR(1/J108*(Y108/H108),"0")</f>
        <v>3.125E-2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64">
        <v>4680115882775</v>
      </c>
      <c r="E109" s="565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8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4">
        <v>4680115880658</v>
      </c>
      <c r="E110" s="565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68</v>
      </c>
      <c r="X110" s="549">
        <v>17</v>
      </c>
      <c r="Y110" s="550">
        <f>IFERROR(IF(X110="",0,CEILING((X110/$H110),1)*$H110),"")</f>
        <v>19.2</v>
      </c>
      <c r="Z110" s="36">
        <f>IFERROR(IF(Y110=0,"",ROUNDUP(Y110/H110,0)*0.00651),"")</f>
        <v>5.2080000000000001E-2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18.275000000000002</v>
      </c>
      <c r="BN110" s="64">
        <f>IFERROR(Y110*I110/H110,"0")</f>
        <v>20.64</v>
      </c>
      <c r="BO110" s="64">
        <f>IFERROR(1/J110*(X110/H110),"0")</f>
        <v>3.8919413919413927E-2</v>
      </c>
      <c r="BP110" s="64">
        <f>IFERROR(1/J110*(Y110/H110),"0")</f>
        <v>4.3956043956043959E-2</v>
      </c>
    </row>
    <row r="111" spans="1:68" x14ac:dyDescent="0.2">
      <c r="A111" s="568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69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51">
        <f>IFERROR(X108/H108,"0")+IFERROR(X109/H109,"0")+IFERROR(X110/H110,"0")</f>
        <v>8.8425925925925934</v>
      </c>
      <c r="Y111" s="551">
        <f>IFERROR(Y108/H108,"0")+IFERROR(Y109/H109,"0")+IFERROR(Y110/H110,"0")</f>
        <v>10</v>
      </c>
      <c r="Z111" s="551">
        <f>IFERROR(IF(Z108="",0,Z108),"0")+IFERROR(IF(Z109="",0,Z109),"0")+IFERROR(IF(Z110="",0,Z110),"0")</f>
        <v>9.0040000000000009E-2</v>
      </c>
      <c r="AA111" s="552"/>
      <c r="AB111" s="552"/>
      <c r="AC111" s="552"/>
    </row>
    <row r="112" spans="1:68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69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51">
        <f>IFERROR(SUM(X108:X110),"0")</f>
        <v>36</v>
      </c>
      <c r="Y112" s="551">
        <f>IFERROR(SUM(Y108:Y110),"0")</f>
        <v>40.799999999999997</v>
      </c>
      <c r="Z112" s="37"/>
      <c r="AA112" s="552"/>
      <c r="AB112" s="552"/>
      <c r="AC112" s="552"/>
    </row>
    <row r="113" spans="1:68" ht="14.25" hidden="1" customHeight="1" x14ac:dyDescent="0.25">
      <c r="A113" s="553" t="s">
        <v>72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4">
        <v>4607091385168</v>
      </c>
      <c r="E114" s="565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68</v>
      </c>
      <c r="X114" s="549">
        <v>11</v>
      </c>
      <c r="Y114" s="550">
        <f>IFERROR(IF(X114="",0,CEILING((X114/$H114),1)*$H114),"")</f>
        <v>16.2</v>
      </c>
      <c r="Z114" s="36">
        <f>IFERROR(IF(Y114=0,"",ROUNDUP(Y114/H114,0)*0.01898),"")</f>
        <v>3.7960000000000001E-2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11.696666666666667</v>
      </c>
      <c r="BN114" s="64">
        <f>IFERROR(Y114*I114/H114,"0")</f>
        <v>17.225999999999999</v>
      </c>
      <c r="BO114" s="64">
        <f>IFERROR(1/J114*(X114/H114),"0")</f>
        <v>2.1219135802469136E-2</v>
      </c>
      <c r="BP114" s="64">
        <f>IFERROR(1/J114*(Y114/H114),"0")</f>
        <v>3.125E-2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64">
        <v>4607091383256</v>
      </c>
      <c r="E115" s="565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5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4">
        <v>4607091385748</v>
      </c>
      <c r="E116" s="565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68</v>
      </c>
      <c r="X116" s="549">
        <v>49</v>
      </c>
      <c r="Y116" s="550">
        <f>IFERROR(IF(X116="",0,CEILING((X116/$H116),1)*$H116),"")</f>
        <v>51.300000000000004</v>
      </c>
      <c r="Z116" s="36">
        <f>IFERROR(IF(Y116=0,"",ROUNDUP(Y116/H116,0)*0.00651),"")</f>
        <v>0.12369000000000001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53.573333333333331</v>
      </c>
      <c r="BN116" s="64">
        <f>IFERROR(Y116*I116/H116,"0")</f>
        <v>56.088000000000001</v>
      </c>
      <c r="BO116" s="64">
        <f>IFERROR(1/J116*(X116/H116),"0")</f>
        <v>9.9715099715099703E-2</v>
      </c>
      <c r="BP116" s="64">
        <f>IFERROR(1/J116*(Y116/H116),"0")</f>
        <v>0.1043956043956044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64">
        <v>4680115884533</v>
      </c>
      <c r="E117" s="565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8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69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51">
        <f>IFERROR(X114/H114,"0")+IFERROR(X115/H115,"0")+IFERROR(X116/H116,"0")+IFERROR(X117/H117,"0")</f>
        <v>19.506172839506171</v>
      </c>
      <c r="Y118" s="551">
        <f>IFERROR(Y114/H114,"0")+IFERROR(Y115/H115,"0")+IFERROR(Y116/H116,"0")+IFERROR(Y117/H117,"0")</f>
        <v>21</v>
      </c>
      <c r="Z118" s="551">
        <f>IFERROR(IF(Z114="",0,Z114),"0")+IFERROR(IF(Z115="",0,Z115),"0")+IFERROR(IF(Z116="",0,Z116),"0")+IFERROR(IF(Z117="",0,Z117),"0")</f>
        <v>0.16165000000000002</v>
      </c>
      <c r="AA118" s="552"/>
      <c r="AB118" s="552"/>
      <c r="AC118" s="552"/>
    </row>
    <row r="119" spans="1:68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69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51">
        <f>IFERROR(SUM(X114:X117),"0")</f>
        <v>60</v>
      </c>
      <c r="Y119" s="551">
        <f>IFERROR(SUM(Y114:Y117),"0")</f>
        <v>67.5</v>
      </c>
      <c r="Z119" s="37"/>
      <c r="AA119" s="552"/>
      <c r="AB119" s="552"/>
      <c r="AC119" s="552"/>
    </row>
    <row r="120" spans="1:68" ht="14.25" hidden="1" customHeight="1" x14ac:dyDescent="0.25">
      <c r="A120" s="553" t="s">
        <v>164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45"/>
      <c r="AB120" s="545"/>
      <c r="AC120" s="545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64">
        <v>4680115882652</v>
      </c>
      <c r="E121" s="565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7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64">
        <v>4680115880238</v>
      </c>
      <c r="E122" s="565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8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69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hidden="1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69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hidden="1" customHeight="1" x14ac:dyDescent="0.25">
      <c r="A125" s="571" t="s">
        <v>224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44"/>
      <c r="AB125" s="544"/>
      <c r="AC125" s="544"/>
    </row>
    <row r="126" spans="1:68" ht="14.25" hidden="1" customHeight="1" x14ac:dyDescent="0.25">
      <c r="A126" s="553" t="s">
        <v>102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5"/>
      <c r="AB126" s="545"/>
      <c r="AC126" s="545"/>
    </row>
    <row r="127" spans="1:68" ht="27" hidden="1" customHeight="1" x14ac:dyDescent="0.25">
      <c r="A127" s="54" t="s">
        <v>225</v>
      </c>
      <c r="B127" s="54" t="s">
        <v>226</v>
      </c>
      <c r="C127" s="31">
        <v>4301011562</v>
      </c>
      <c r="D127" s="564">
        <v>4680115882577</v>
      </c>
      <c r="E127" s="565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1"/>
      <c r="R127" s="561"/>
      <c r="S127" s="561"/>
      <c r="T127" s="562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4301011564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1"/>
      <c r="R128" s="561"/>
      <c r="S128" s="561"/>
      <c r="T128" s="562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8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69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hidden="1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69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hidden="1" customHeight="1" x14ac:dyDescent="0.25">
      <c r="A131" s="553" t="s">
        <v>63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45"/>
      <c r="AB131" s="545"/>
      <c r="AC131" s="545"/>
    </row>
    <row r="132" spans="1:68" ht="27" hidden="1" customHeight="1" x14ac:dyDescent="0.25">
      <c r="A132" s="54" t="s">
        <v>229</v>
      </c>
      <c r="B132" s="54" t="s">
        <v>230</v>
      </c>
      <c r="C132" s="31">
        <v>4301031235</v>
      </c>
      <c r="D132" s="564">
        <v>4680115883444</v>
      </c>
      <c r="E132" s="565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4301031234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8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69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hidden="1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69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hidden="1" customHeight="1" x14ac:dyDescent="0.25">
      <c r="A136" s="553" t="s">
        <v>72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45"/>
      <c r="AB136" s="545"/>
      <c r="AC136" s="545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64">
        <v>4680115882584</v>
      </c>
      <c r="E137" s="565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6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8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69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hidden="1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69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hidden="1" customHeight="1" x14ac:dyDescent="0.25">
      <c r="A141" s="571" t="s">
        <v>100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44"/>
      <c r="AB141" s="544"/>
      <c r="AC141" s="544"/>
    </row>
    <row r="142" spans="1:68" ht="14.25" hidden="1" customHeight="1" x14ac:dyDescent="0.25">
      <c r="A142" s="553" t="s">
        <v>102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5"/>
      <c r="AB142" s="545"/>
      <c r="AC142" s="545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64">
        <v>4607091384604</v>
      </c>
      <c r="E143" s="565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8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69"/>
      <c r="P144" s="557" t="s">
        <v>70</v>
      </c>
      <c r="Q144" s="558"/>
      <c r="R144" s="558"/>
      <c r="S144" s="558"/>
      <c r="T144" s="558"/>
      <c r="U144" s="558"/>
      <c r="V144" s="559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hidden="1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69"/>
      <c r="P145" s="557" t="s">
        <v>70</v>
      </c>
      <c r="Q145" s="558"/>
      <c r="R145" s="558"/>
      <c r="S145" s="558"/>
      <c r="T145" s="558"/>
      <c r="U145" s="558"/>
      <c r="V145" s="559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hidden="1" customHeight="1" x14ac:dyDescent="0.25">
      <c r="A146" s="553" t="s">
        <v>63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45"/>
      <c r="AB146" s="545"/>
      <c r="AC146" s="545"/>
    </row>
    <row r="147" spans="1:68" ht="16.5" hidden="1" customHeight="1" x14ac:dyDescent="0.25">
      <c r="A147" s="54" t="s">
        <v>239</v>
      </c>
      <c r="B147" s="54" t="s">
        <v>240</v>
      </c>
      <c r="C147" s="31">
        <v>4301030895</v>
      </c>
      <c r="D147" s="564">
        <v>4607091387667</v>
      </c>
      <c r="E147" s="565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1"/>
      <c r="R147" s="561"/>
      <c r="S147" s="561"/>
      <c r="T147" s="562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242</v>
      </c>
      <c r="B148" s="54" t="s">
        <v>243</v>
      </c>
      <c r="C148" s="31">
        <v>4301030961</v>
      </c>
      <c r="D148" s="564">
        <v>4607091387636</v>
      </c>
      <c r="E148" s="565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245</v>
      </c>
      <c r="B149" s="54" t="s">
        <v>246</v>
      </c>
      <c r="C149" s="31">
        <v>4301030963</v>
      </c>
      <c r="D149" s="564">
        <v>4607091382426</v>
      </c>
      <c r="E149" s="565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8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69"/>
      <c r="P150" s="557" t="s">
        <v>70</v>
      </c>
      <c r="Q150" s="558"/>
      <c r="R150" s="558"/>
      <c r="S150" s="558"/>
      <c r="T150" s="558"/>
      <c r="U150" s="558"/>
      <c r="V150" s="559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hidden="1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69"/>
      <c r="P151" s="557" t="s">
        <v>70</v>
      </c>
      <c r="Q151" s="558"/>
      <c r="R151" s="558"/>
      <c r="S151" s="558"/>
      <c r="T151" s="558"/>
      <c r="U151" s="558"/>
      <c r="V151" s="559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hidden="1" customHeight="1" x14ac:dyDescent="0.2">
      <c r="A152" s="614" t="s">
        <v>248</v>
      </c>
      <c r="B152" s="615"/>
      <c r="C152" s="615"/>
      <c r="D152" s="615"/>
      <c r="E152" s="615"/>
      <c r="F152" s="615"/>
      <c r="G152" s="615"/>
      <c r="H152" s="615"/>
      <c r="I152" s="615"/>
      <c r="J152" s="615"/>
      <c r="K152" s="615"/>
      <c r="L152" s="615"/>
      <c r="M152" s="615"/>
      <c r="N152" s="615"/>
      <c r="O152" s="615"/>
      <c r="P152" s="615"/>
      <c r="Q152" s="615"/>
      <c r="R152" s="615"/>
      <c r="S152" s="615"/>
      <c r="T152" s="615"/>
      <c r="U152" s="615"/>
      <c r="V152" s="615"/>
      <c r="W152" s="615"/>
      <c r="X152" s="615"/>
      <c r="Y152" s="615"/>
      <c r="Z152" s="615"/>
      <c r="AA152" s="48"/>
      <c r="AB152" s="48"/>
      <c r="AC152" s="48"/>
    </row>
    <row r="153" spans="1:68" ht="16.5" hidden="1" customHeight="1" x14ac:dyDescent="0.25">
      <c r="A153" s="571" t="s">
        <v>249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4"/>
      <c r="Y153" s="554"/>
      <c r="Z153" s="554"/>
      <c r="AA153" s="544"/>
      <c r="AB153" s="544"/>
      <c r="AC153" s="544"/>
    </row>
    <row r="154" spans="1:68" ht="14.25" hidden="1" customHeight="1" x14ac:dyDescent="0.25">
      <c r="A154" s="553" t="s">
        <v>134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5"/>
      <c r="AB154" s="545"/>
      <c r="AC154" s="545"/>
    </row>
    <row r="155" spans="1:68" ht="27" hidden="1" customHeight="1" x14ac:dyDescent="0.25">
      <c r="A155" s="54" t="s">
        <v>250</v>
      </c>
      <c r="B155" s="54" t="s">
        <v>251</v>
      </c>
      <c r="C155" s="31">
        <v>4301020323</v>
      </c>
      <c r="D155" s="564">
        <v>4680115886223</v>
      </c>
      <c r="E155" s="565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1"/>
      <c r="R155" s="561"/>
      <c r="S155" s="561"/>
      <c r="T155" s="562"/>
      <c r="U155" s="34"/>
      <c r="V155" s="34"/>
      <c r="W155" s="35" t="s">
        <v>68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8"/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69"/>
      <c r="P156" s="557" t="s">
        <v>70</v>
      </c>
      <c r="Q156" s="558"/>
      <c r="R156" s="558"/>
      <c r="S156" s="558"/>
      <c r="T156" s="558"/>
      <c r="U156" s="558"/>
      <c r="V156" s="559"/>
      <c r="W156" s="37" t="s">
        <v>71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hidden="1" x14ac:dyDescent="0.2">
      <c r="A157" s="554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69"/>
      <c r="P157" s="557" t="s">
        <v>70</v>
      </c>
      <c r="Q157" s="558"/>
      <c r="R157" s="558"/>
      <c r="S157" s="558"/>
      <c r="T157" s="558"/>
      <c r="U157" s="558"/>
      <c r="V157" s="559"/>
      <c r="W157" s="37" t="s">
        <v>68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hidden="1" customHeight="1" x14ac:dyDescent="0.25">
      <c r="A158" s="553" t="s">
        <v>63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45"/>
      <c r="AB158" s="545"/>
      <c r="AC158" s="545"/>
    </row>
    <row r="159" spans="1:68" ht="27" customHeight="1" x14ac:dyDescent="0.25">
      <c r="A159" s="54" t="s">
        <v>253</v>
      </c>
      <c r="B159" s="54" t="s">
        <v>254</v>
      </c>
      <c r="C159" s="31">
        <v>4301031191</v>
      </c>
      <c r="D159" s="564">
        <v>4680115880993</v>
      </c>
      <c r="E159" s="565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1"/>
      <c r="R159" s="561"/>
      <c r="S159" s="561"/>
      <c r="T159" s="562"/>
      <c r="U159" s="34"/>
      <c r="V159" s="34"/>
      <c r="W159" s="35" t="s">
        <v>68</v>
      </c>
      <c r="X159" s="549">
        <v>62</v>
      </c>
      <c r="Y159" s="550">
        <f t="shared" ref="Y159:Y167" si="11">IFERROR(IF(X159="",0,CEILING((X159/$H159),1)*$H159),"")</f>
        <v>63</v>
      </c>
      <c r="Z159" s="36">
        <f>IFERROR(IF(Y159=0,"",ROUNDUP(Y159/H159,0)*0.00902),"")</f>
        <v>0.1353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65.98571428571428</v>
      </c>
      <c r="BN159" s="64">
        <f t="shared" ref="BN159:BN167" si="13">IFERROR(Y159*I159/H159,"0")</f>
        <v>67.049999999999983</v>
      </c>
      <c r="BO159" s="64">
        <f t="shared" ref="BO159:BO167" si="14">IFERROR(1/J159*(X159/H159),"0")</f>
        <v>0.11183261183261183</v>
      </c>
      <c r="BP159" s="64">
        <f t="shared" ref="BP159:BP167" si="15">IFERROR(1/J159*(Y159/H159),"0")</f>
        <v>0.11363636363636365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4301031204</v>
      </c>
      <c r="D160" s="564">
        <v>4680115881761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1"/>
      <c r="R160" s="561"/>
      <c r="S160" s="561"/>
      <c r="T160" s="562"/>
      <c r="U160" s="34"/>
      <c r="V160" s="34"/>
      <c r="W160" s="35" t="s">
        <v>68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4301031201</v>
      </c>
      <c r="D161" s="564">
        <v>4680115881563</v>
      </c>
      <c r="E161" s="565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262</v>
      </c>
      <c r="B162" s="54" t="s">
        <v>263</v>
      </c>
      <c r="C162" s="31">
        <v>4301031199</v>
      </c>
      <c r="D162" s="564">
        <v>4680115880986</v>
      </c>
      <c r="E162" s="565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12</v>
      </c>
      <c r="Y162" s="550">
        <f t="shared" si="11"/>
        <v>12.600000000000001</v>
      </c>
      <c r="Z162" s="36">
        <f>IFERROR(IF(Y162=0,"",ROUNDUP(Y162/H162,0)*0.00502),"")</f>
        <v>3.0120000000000001E-2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12.742857142857142</v>
      </c>
      <c r="BN162" s="64">
        <f t="shared" si="13"/>
        <v>13.38</v>
      </c>
      <c r="BO162" s="64">
        <f t="shared" si="14"/>
        <v>2.4420024420024423E-2</v>
      </c>
      <c r="BP162" s="64">
        <f t="shared" si="15"/>
        <v>2.5641025641025644E-2</v>
      </c>
    </row>
    <row r="163" spans="1:68" ht="27" hidden="1" customHeight="1" x14ac:dyDescent="0.25">
      <c r="A163" s="54" t="s">
        <v>264</v>
      </c>
      <c r="B163" s="54" t="s">
        <v>265</v>
      </c>
      <c r="C163" s="31">
        <v>4301031205</v>
      </c>
      <c r="D163" s="564">
        <v>4680115881785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4301031399</v>
      </c>
      <c r="D164" s="564">
        <v>4680115886537</v>
      </c>
      <c r="E164" s="565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269</v>
      </c>
      <c r="B165" s="54" t="s">
        <v>270</v>
      </c>
      <c r="C165" s="31">
        <v>4301031202</v>
      </c>
      <c r="D165" s="564">
        <v>4680115881679</v>
      </c>
      <c r="E165" s="565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19</v>
      </c>
      <c r="Y165" s="550">
        <f t="shared" si="11"/>
        <v>21</v>
      </c>
      <c r="Z165" s="36">
        <f>IFERROR(IF(Y165=0,"",ROUNDUP(Y165/H165,0)*0.00502),"")</f>
        <v>5.0200000000000002E-2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19.904761904761905</v>
      </c>
      <c r="BN165" s="64">
        <f t="shared" si="13"/>
        <v>22</v>
      </c>
      <c r="BO165" s="64">
        <f t="shared" si="14"/>
        <v>3.8665038665038669E-2</v>
      </c>
      <c r="BP165" s="64">
        <f t="shared" si="15"/>
        <v>4.2735042735042736E-2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4301031158</v>
      </c>
      <c r="D166" s="564">
        <v>4680115880191</v>
      </c>
      <c r="E166" s="565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4301031245</v>
      </c>
      <c r="D167" s="564">
        <v>4680115883963</v>
      </c>
      <c r="E167" s="565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8"/>
      <c r="B168" s="554"/>
      <c r="C168" s="554"/>
      <c r="D168" s="554"/>
      <c r="E168" s="554"/>
      <c r="F168" s="554"/>
      <c r="G168" s="554"/>
      <c r="H168" s="554"/>
      <c r="I168" s="554"/>
      <c r="J168" s="554"/>
      <c r="K168" s="554"/>
      <c r="L168" s="554"/>
      <c r="M168" s="554"/>
      <c r="N168" s="554"/>
      <c r="O168" s="569"/>
      <c r="P168" s="557" t="s">
        <v>70</v>
      </c>
      <c r="Q168" s="558"/>
      <c r="R168" s="558"/>
      <c r="S168" s="558"/>
      <c r="T168" s="558"/>
      <c r="U168" s="558"/>
      <c r="V168" s="559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29.523809523809522</v>
      </c>
      <c r="Y168" s="551">
        <f>IFERROR(Y159/H159,"0")+IFERROR(Y160/H160,"0")+IFERROR(Y161/H161,"0")+IFERROR(Y162/H162,"0")+IFERROR(Y163/H163,"0")+IFERROR(Y164/H164,"0")+IFERROR(Y165/H165,"0")+IFERROR(Y166/H166,"0")+IFERROR(Y167/H167,"0")</f>
        <v>31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0.21562000000000001</v>
      </c>
      <c r="AA168" s="552"/>
      <c r="AB168" s="552"/>
      <c r="AC168" s="552"/>
    </row>
    <row r="169" spans="1:68" x14ac:dyDescent="0.2">
      <c r="A169" s="554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69"/>
      <c r="P169" s="557" t="s">
        <v>70</v>
      </c>
      <c r="Q169" s="558"/>
      <c r="R169" s="558"/>
      <c r="S169" s="558"/>
      <c r="T169" s="558"/>
      <c r="U169" s="558"/>
      <c r="V169" s="559"/>
      <c r="W169" s="37" t="s">
        <v>68</v>
      </c>
      <c r="X169" s="551">
        <f>IFERROR(SUM(X159:X167),"0")</f>
        <v>93</v>
      </c>
      <c r="Y169" s="551">
        <f>IFERROR(SUM(Y159:Y167),"0")</f>
        <v>96.6</v>
      </c>
      <c r="Z169" s="37"/>
      <c r="AA169" s="552"/>
      <c r="AB169" s="552"/>
      <c r="AC169" s="552"/>
    </row>
    <row r="170" spans="1:68" ht="14.25" hidden="1" customHeight="1" x14ac:dyDescent="0.25">
      <c r="A170" s="553" t="s">
        <v>94</v>
      </c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4"/>
      <c r="P170" s="554"/>
      <c r="Q170" s="554"/>
      <c r="R170" s="554"/>
      <c r="S170" s="554"/>
      <c r="T170" s="554"/>
      <c r="U170" s="554"/>
      <c r="V170" s="554"/>
      <c r="W170" s="554"/>
      <c r="X170" s="554"/>
      <c r="Y170" s="554"/>
      <c r="Z170" s="554"/>
      <c r="AA170" s="545"/>
      <c r="AB170" s="545"/>
      <c r="AC170" s="545"/>
    </row>
    <row r="171" spans="1:68" ht="27" hidden="1" customHeight="1" x14ac:dyDescent="0.25">
      <c r="A171" s="54" t="s">
        <v>276</v>
      </c>
      <c r="B171" s="54" t="s">
        <v>277</v>
      </c>
      <c r="C171" s="31">
        <v>4301032053</v>
      </c>
      <c r="D171" s="564">
        <v>4680115886780</v>
      </c>
      <c r="E171" s="565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6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1"/>
      <c r="R171" s="561"/>
      <c r="S171" s="561"/>
      <c r="T171" s="562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4301032051</v>
      </c>
      <c r="D172" s="564">
        <v>4680115886742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284</v>
      </c>
      <c r="B173" s="54" t="s">
        <v>285</v>
      </c>
      <c r="C173" s="31">
        <v>4301032052</v>
      </c>
      <c r="D173" s="564">
        <v>4680115886766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8"/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69"/>
      <c r="P174" s="557" t="s">
        <v>70</v>
      </c>
      <c r="Q174" s="558"/>
      <c r="R174" s="558"/>
      <c r="S174" s="558"/>
      <c r="T174" s="558"/>
      <c r="U174" s="558"/>
      <c r="V174" s="559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hidden="1" x14ac:dyDescent="0.2">
      <c r="A175" s="554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69"/>
      <c r="P175" s="557" t="s">
        <v>70</v>
      </c>
      <c r="Q175" s="558"/>
      <c r="R175" s="558"/>
      <c r="S175" s="558"/>
      <c r="T175" s="558"/>
      <c r="U175" s="558"/>
      <c r="V175" s="559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hidden="1" customHeight="1" x14ac:dyDescent="0.25">
      <c r="A176" s="553" t="s">
        <v>286</v>
      </c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4"/>
      <c r="P176" s="554"/>
      <c r="Q176" s="554"/>
      <c r="R176" s="554"/>
      <c r="S176" s="554"/>
      <c r="T176" s="554"/>
      <c r="U176" s="554"/>
      <c r="V176" s="554"/>
      <c r="W176" s="554"/>
      <c r="X176" s="554"/>
      <c r="Y176" s="554"/>
      <c r="Z176" s="554"/>
      <c r="AA176" s="545"/>
      <c r="AB176" s="545"/>
      <c r="AC176" s="545"/>
    </row>
    <row r="177" spans="1:68" ht="27" hidden="1" customHeight="1" x14ac:dyDescent="0.25">
      <c r="A177" s="54" t="s">
        <v>287</v>
      </c>
      <c r="B177" s="54" t="s">
        <v>288</v>
      </c>
      <c r="C177" s="31">
        <v>4301170013</v>
      </c>
      <c r="D177" s="564">
        <v>4680115886797</v>
      </c>
      <c r="E177" s="565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1"/>
      <c r="R177" s="561"/>
      <c r="S177" s="561"/>
      <c r="T177" s="562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8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69"/>
      <c r="P178" s="557" t="s">
        <v>70</v>
      </c>
      <c r="Q178" s="558"/>
      <c r="R178" s="558"/>
      <c r="S178" s="558"/>
      <c r="T178" s="558"/>
      <c r="U178" s="558"/>
      <c r="V178" s="559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hidden="1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69"/>
      <c r="P179" s="557" t="s">
        <v>70</v>
      </c>
      <c r="Q179" s="558"/>
      <c r="R179" s="558"/>
      <c r="S179" s="558"/>
      <c r="T179" s="558"/>
      <c r="U179" s="558"/>
      <c r="V179" s="559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hidden="1" customHeight="1" x14ac:dyDescent="0.25">
      <c r="A180" s="571" t="s">
        <v>289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44"/>
      <c r="AB180" s="544"/>
      <c r="AC180" s="544"/>
    </row>
    <row r="181" spans="1:68" ht="14.25" hidden="1" customHeight="1" x14ac:dyDescent="0.25">
      <c r="A181" s="553" t="s">
        <v>102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5"/>
      <c r="AB181" s="545"/>
      <c r="AC181" s="545"/>
    </row>
    <row r="182" spans="1:68" ht="16.5" hidden="1" customHeight="1" x14ac:dyDescent="0.25">
      <c r="A182" s="54" t="s">
        <v>290</v>
      </c>
      <c r="B182" s="54" t="s">
        <v>291</v>
      </c>
      <c r="C182" s="31">
        <v>4301011450</v>
      </c>
      <c r="D182" s="564">
        <v>4680115881402</v>
      </c>
      <c r="E182" s="565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1"/>
      <c r="R182" s="561"/>
      <c r="S182" s="561"/>
      <c r="T182" s="562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293</v>
      </c>
      <c r="B183" s="54" t="s">
        <v>294</v>
      </c>
      <c r="C183" s="31">
        <v>4301011768</v>
      </c>
      <c r="D183" s="564">
        <v>4680115881396</v>
      </c>
      <c r="E183" s="565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1"/>
      <c r="R183" s="561"/>
      <c r="S183" s="561"/>
      <c r="T183" s="562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8"/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69"/>
      <c r="P184" s="557" t="s">
        <v>70</v>
      </c>
      <c r="Q184" s="558"/>
      <c r="R184" s="558"/>
      <c r="S184" s="558"/>
      <c r="T184" s="558"/>
      <c r="U184" s="558"/>
      <c r="V184" s="559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hidden="1" x14ac:dyDescent="0.2">
      <c r="A185" s="554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69"/>
      <c r="P185" s="557" t="s">
        <v>70</v>
      </c>
      <c r="Q185" s="558"/>
      <c r="R185" s="558"/>
      <c r="S185" s="558"/>
      <c r="T185" s="558"/>
      <c r="U185" s="558"/>
      <c r="V185" s="559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hidden="1" customHeight="1" x14ac:dyDescent="0.25">
      <c r="A186" s="553" t="s">
        <v>134</v>
      </c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4"/>
      <c r="P186" s="554"/>
      <c r="Q186" s="554"/>
      <c r="R186" s="554"/>
      <c r="S186" s="554"/>
      <c r="T186" s="554"/>
      <c r="U186" s="554"/>
      <c r="V186" s="554"/>
      <c r="W186" s="554"/>
      <c r="X186" s="554"/>
      <c r="Y186" s="554"/>
      <c r="Z186" s="554"/>
      <c r="AA186" s="545"/>
      <c r="AB186" s="545"/>
      <c r="AC186" s="545"/>
    </row>
    <row r="187" spans="1:68" ht="16.5" hidden="1" customHeight="1" x14ac:dyDescent="0.25">
      <c r="A187" s="54" t="s">
        <v>295</v>
      </c>
      <c r="B187" s="54" t="s">
        <v>296</v>
      </c>
      <c r="C187" s="31">
        <v>4301020262</v>
      </c>
      <c r="D187" s="564">
        <v>4680115882935</v>
      </c>
      <c r="E187" s="565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6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1"/>
      <c r="R187" s="561"/>
      <c r="S187" s="561"/>
      <c r="T187" s="562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298</v>
      </c>
      <c r="B188" s="54" t="s">
        <v>299</v>
      </c>
      <c r="C188" s="31">
        <v>4301020220</v>
      </c>
      <c r="D188" s="564">
        <v>4680115880764</v>
      </c>
      <c r="E188" s="565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1"/>
      <c r="R188" s="561"/>
      <c r="S188" s="561"/>
      <c r="T188" s="562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8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69"/>
      <c r="P189" s="557" t="s">
        <v>70</v>
      </c>
      <c r="Q189" s="558"/>
      <c r="R189" s="558"/>
      <c r="S189" s="558"/>
      <c r="T189" s="558"/>
      <c r="U189" s="558"/>
      <c r="V189" s="559"/>
      <c r="W189" s="37" t="s">
        <v>71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hidden="1" x14ac:dyDescent="0.2">
      <c r="A190" s="554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69"/>
      <c r="P190" s="557" t="s">
        <v>70</v>
      </c>
      <c r="Q190" s="558"/>
      <c r="R190" s="558"/>
      <c r="S190" s="558"/>
      <c r="T190" s="558"/>
      <c r="U190" s="558"/>
      <c r="V190" s="559"/>
      <c r="W190" s="37" t="s">
        <v>68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hidden="1" customHeight="1" x14ac:dyDescent="0.25">
      <c r="A191" s="553" t="s">
        <v>63</v>
      </c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4"/>
      <c r="P191" s="554"/>
      <c r="Q191" s="554"/>
      <c r="R191" s="554"/>
      <c r="S191" s="554"/>
      <c r="T191" s="554"/>
      <c r="U191" s="554"/>
      <c r="V191" s="554"/>
      <c r="W191" s="554"/>
      <c r="X191" s="554"/>
      <c r="Y191" s="554"/>
      <c r="Z191" s="554"/>
      <c r="AA191" s="545"/>
      <c r="AB191" s="545"/>
      <c r="AC191" s="545"/>
    </row>
    <row r="192" spans="1:68" ht="27" hidden="1" customHeight="1" x14ac:dyDescent="0.25">
      <c r="A192" s="54" t="s">
        <v>300</v>
      </c>
      <c r="B192" s="54" t="s">
        <v>301</v>
      </c>
      <c r="C192" s="31">
        <v>4301031224</v>
      </c>
      <c r="D192" s="564">
        <v>4680115882683</v>
      </c>
      <c r="E192" s="565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1"/>
      <c r="R192" s="561"/>
      <c r="S192" s="561"/>
      <c r="T192" s="562"/>
      <c r="U192" s="34"/>
      <c r="V192" s="34"/>
      <c r="W192" s="35" t="s">
        <v>68</v>
      </c>
      <c r="X192" s="549">
        <v>0</v>
      </c>
      <c r="Y192" s="550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4301031230</v>
      </c>
      <c r="D193" s="564">
        <v>4680115882690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68</v>
      </c>
      <c r="X193" s="549">
        <v>9</v>
      </c>
      <c r="Y193" s="550">
        <f t="shared" si="16"/>
        <v>10.8</v>
      </c>
      <c r="Z193" s="36">
        <f>IFERROR(IF(Y193=0,"",ROUNDUP(Y193/H193,0)*0.00902),"")</f>
        <v>1.804E-2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9.35</v>
      </c>
      <c r="BN193" s="64">
        <f t="shared" si="18"/>
        <v>11.22</v>
      </c>
      <c r="BO193" s="64">
        <f t="shared" si="19"/>
        <v>1.2626262626262626E-2</v>
      </c>
      <c r="BP193" s="64">
        <f t="shared" si="20"/>
        <v>1.5151515151515152E-2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4301031220</v>
      </c>
      <c r="D194" s="564">
        <v>4680115882669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4301031221</v>
      </c>
      <c r="D195" s="564">
        <v>4680115882676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312</v>
      </c>
      <c r="B196" s="54" t="s">
        <v>313</v>
      </c>
      <c r="C196" s="31">
        <v>4301031223</v>
      </c>
      <c r="D196" s="564">
        <v>4680115884014</v>
      </c>
      <c r="E196" s="565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4301031222</v>
      </c>
      <c r="D197" s="564">
        <v>4680115884007</v>
      </c>
      <c r="E197" s="565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4301031229</v>
      </c>
      <c r="D198" s="564">
        <v>4680115884038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4301031225</v>
      </c>
      <c r="D199" s="564">
        <v>4680115884021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3</v>
      </c>
      <c r="Y199" s="550">
        <f t="shared" si="16"/>
        <v>3.6</v>
      </c>
      <c r="Z199" s="36">
        <f>IFERROR(IF(Y199=0,"",ROUNDUP(Y199/H199,0)*0.00502),"")</f>
        <v>1.004E-2</v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3.1666666666666661</v>
      </c>
      <c r="BN199" s="64">
        <f t="shared" si="18"/>
        <v>3.8</v>
      </c>
      <c r="BO199" s="64">
        <f t="shared" si="19"/>
        <v>7.1225071225071226E-3</v>
      </c>
      <c r="BP199" s="64">
        <f t="shared" si="20"/>
        <v>8.5470085470085479E-3</v>
      </c>
    </row>
    <row r="200" spans="1:68" x14ac:dyDescent="0.2">
      <c r="A200" s="568"/>
      <c r="B200" s="554"/>
      <c r="C200" s="554"/>
      <c r="D200" s="554"/>
      <c r="E200" s="554"/>
      <c r="F200" s="554"/>
      <c r="G200" s="554"/>
      <c r="H200" s="554"/>
      <c r="I200" s="554"/>
      <c r="J200" s="554"/>
      <c r="K200" s="554"/>
      <c r="L200" s="554"/>
      <c r="M200" s="554"/>
      <c r="N200" s="554"/>
      <c r="O200" s="569"/>
      <c r="P200" s="557" t="s">
        <v>70</v>
      </c>
      <c r="Q200" s="558"/>
      <c r="R200" s="558"/>
      <c r="S200" s="558"/>
      <c r="T200" s="558"/>
      <c r="U200" s="558"/>
      <c r="V200" s="559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3.333333333333333</v>
      </c>
      <c r="Y200" s="551">
        <f>IFERROR(Y192/H192,"0")+IFERROR(Y193/H193,"0")+IFERROR(Y194/H194,"0")+IFERROR(Y195/H195,"0")+IFERROR(Y196/H196,"0")+IFERROR(Y197/H197,"0")+IFERROR(Y198/H198,"0")+IFERROR(Y199/H199,"0")</f>
        <v>4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2.8080000000000001E-2</v>
      </c>
      <c r="AA200" s="552"/>
      <c r="AB200" s="552"/>
      <c r="AC200" s="552"/>
    </row>
    <row r="201" spans="1:68" x14ac:dyDescent="0.2">
      <c r="A201" s="554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69"/>
      <c r="P201" s="557" t="s">
        <v>70</v>
      </c>
      <c r="Q201" s="558"/>
      <c r="R201" s="558"/>
      <c r="S201" s="558"/>
      <c r="T201" s="558"/>
      <c r="U201" s="558"/>
      <c r="V201" s="559"/>
      <c r="W201" s="37" t="s">
        <v>68</v>
      </c>
      <c r="X201" s="551">
        <f>IFERROR(SUM(X192:X199),"0")</f>
        <v>12</v>
      </c>
      <c r="Y201" s="551">
        <f>IFERROR(SUM(Y192:Y199),"0")</f>
        <v>14.4</v>
      </c>
      <c r="Z201" s="37"/>
      <c r="AA201" s="552"/>
      <c r="AB201" s="552"/>
      <c r="AC201" s="552"/>
    </row>
    <row r="202" spans="1:68" ht="14.25" hidden="1" customHeight="1" x14ac:dyDescent="0.25">
      <c r="A202" s="553" t="s">
        <v>72</v>
      </c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4"/>
      <c r="P202" s="554"/>
      <c r="Q202" s="554"/>
      <c r="R202" s="554"/>
      <c r="S202" s="554"/>
      <c r="T202" s="554"/>
      <c r="U202" s="554"/>
      <c r="V202" s="554"/>
      <c r="W202" s="554"/>
      <c r="X202" s="554"/>
      <c r="Y202" s="554"/>
      <c r="Z202" s="554"/>
      <c r="AA202" s="545"/>
      <c r="AB202" s="545"/>
      <c r="AC202" s="545"/>
    </row>
    <row r="203" spans="1:68" ht="27" hidden="1" customHeight="1" x14ac:dyDescent="0.25">
      <c r="A203" s="54" t="s">
        <v>320</v>
      </c>
      <c r="B203" s="54" t="s">
        <v>321</v>
      </c>
      <c r="C203" s="31">
        <v>4301051408</v>
      </c>
      <c r="D203" s="564">
        <v>4680115881594</v>
      </c>
      <c r="E203" s="565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6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1"/>
      <c r="R203" s="561"/>
      <c r="S203" s="561"/>
      <c r="T203" s="562"/>
      <c r="U203" s="34"/>
      <c r="V203" s="34"/>
      <c r="W203" s="35" t="s">
        <v>68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323</v>
      </c>
      <c r="B204" s="54" t="s">
        <v>324</v>
      </c>
      <c r="C204" s="31">
        <v>4301051411</v>
      </c>
      <c r="D204" s="564">
        <v>4680115881617</v>
      </c>
      <c r="E204" s="565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1"/>
      <c r="R204" s="561"/>
      <c r="S204" s="561"/>
      <c r="T204" s="562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326</v>
      </c>
      <c r="B205" s="54" t="s">
        <v>327</v>
      </c>
      <c r="C205" s="31">
        <v>4301051656</v>
      </c>
      <c r="D205" s="564">
        <v>4680115880573</v>
      </c>
      <c r="E205" s="565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6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1"/>
      <c r="R205" s="561"/>
      <c r="S205" s="561"/>
      <c r="T205" s="562"/>
      <c r="U205" s="34"/>
      <c r="V205" s="34"/>
      <c r="W205" s="35" t="s">
        <v>68</v>
      </c>
      <c r="X205" s="549">
        <v>8</v>
      </c>
      <c r="Y205" s="550">
        <f t="shared" si="21"/>
        <v>8.6999999999999993</v>
      </c>
      <c r="Z205" s="36">
        <f>IFERROR(IF(Y205=0,"",ROUNDUP(Y205/H205,0)*0.01898),"")</f>
        <v>1.898E-2</v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8.4772413793103443</v>
      </c>
      <c r="BN205" s="64">
        <f t="shared" si="23"/>
        <v>9.2189999999999994</v>
      </c>
      <c r="BO205" s="64">
        <f t="shared" si="24"/>
        <v>1.4367816091954025E-2</v>
      </c>
      <c r="BP205" s="64">
        <f t="shared" si="25"/>
        <v>1.5625E-2</v>
      </c>
    </row>
    <row r="206" spans="1:68" ht="27" customHeight="1" x14ac:dyDescent="0.25">
      <c r="A206" s="54" t="s">
        <v>329</v>
      </c>
      <c r="B206" s="54" t="s">
        <v>330</v>
      </c>
      <c r="C206" s="31">
        <v>4301051407</v>
      </c>
      <c r="D206" s="564">
        <v>4680115882195</v>
      </c>
      <c r="E206" s="565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55</v>
      </c>
      <c r="Y206" s="550">
        <f t="shared" si="21"/>
        <v>55.199999999999996</v>
      </c>
      <c r="Z206" s="36">
        <f t="shared" ref="Z206:Z211" si="26">IFERROR(IF(Y206=0,"",ROUNDUP(Y206/H206,0)*0.00651),"")</f>
        <v>0.14973</v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61.1875</v>
      </c>
      <c r="BN206" s="64">
        <f t="shared" si="23"/>
        <v>61.41</v>
      </c>
      <c r="BO206" s="64">
        <f t="shared" si="24"/>
        <v>0.12591575091575094</v>
      </c>
      <c r="BP206" s="64">
        <f t="shared" si="25"/>
        <v>0.1263736263736264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4301051752</v>
      </c>
      <c r="D207" s="564">
        <v>4680115882607</v>
      </c>
      <c r="E207" s="565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4301051666</v>
      </c>
      <c r="D208" s="564">
        <v>4680115880092</v>
      </c>
      <c r="E208" s="565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47</v>
      </c>
      <c r="Y208" s="550">
        <f t="shared" si="21"/>
        <v>48</v>
      </c>
      <c r="Z208" s="36">
        <f t="shared" si="26"/>
        <v>0.13020000000000001</v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51.935000000000002</v>
      </c>
      <c r="BN208" s="64">
        <f t="shared" si="23"/>
        <v>53.040000000000006</v>
      </c>
      <c r="BO208" s="64">
        <f t="shared" si="24"/>
        <v>0.10760073260073262</v>
      </c>
      <c r="BP208" s="64">
        <f t="shared" si="25"/>
        <v>0.1098901098901099</v>
      </c>
    </row>
    <row r="209" spans="1:68" ht="27" customHeight="1" x14ac:dyDescent="0.25">
      <c r="A209" s="54" t="s">
        <v>336</v>
      </c>
      <c r="B209" s="54" t="s">
        <v>337</v>
      </c>
      <c r="C209" s="31">
        <v>4301051668</v>
      </c>
      <c r="D209" s="564">
        <v>4680115880221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4</v>
      </c>
      <c r="Y209" s="550">
        <f t="shared" si="21"/>
        <v>4.8</v>
      </c>
      <c r="Z209" s="36">
        <f t="shared" si="26"/>
        <v>1.302E-2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4.4200000000000008</v>
      </c>
      <c r="BN209" s="64">
        <f t="shared" si="23"/>
        <v>5.3040000000000003</v>
      </c>
      <c r="BO209" s="64">
        <f t="shared" si="24"/>
        <v>9.1575091575091579E-3</v>
      </c>
      <c r="BP209" s="64">
        <f t="shared" si="25"/>
        <v>1.098901098901099E-2</v>
      </c>
    </row>
    <row r="210" spans="1:68" ht="27" customHeight="1" x14ac:dyDescent="0.25">
      <c r="A210" s="54" t="s">
        <v>338</v>
      </c>
      <c r="B210" s="54" t="s">
        <v>339</v>
      </c>
      <c r="C210" s="31">
        <v>4301051945</v>
      </c>
      <c r="D210" s="564">
        <v>4680115880504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39</v>
      </c>
      <c r="Y210" s="550">
        <f t="shared" si="21"/>
        <v>40.799999999999997</v>
      </c>
      <c r="Z210" s="36">
        <f t="shared" si="26"/>
        <v>0.11067</v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43.095000000000006</v>
      </c>
      <c r="BN210" s="64">
        <f t="shared" si="23"/>
        <v>45.084000000000003</v>
      </c>
      <c r="BO210" s="64">
        <f t="shared" si="24"/>
        <v>8.9285714285714288E-2</v>
      </c>
      <c r="BP210" s="64">
        <f t="shared" si="25"/>
        <v>9.3406593406593408E-2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4301051410</v>
      </c>
      <c r="D211" s="564">
        <v>4680115882164</v>
      </c>
      <c r="E211" s="565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68"/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69"/>
      <c r="P212" s="557" t="s">
        <v>70</v>
      </c>
      <c r="Q212" s="558"/>
      <c r="R212" s="558"/>
      <c r="S212" s="558"/>
      <c r="T212" s="558"/>
      <c r="U212" s="558"/>
      <c r="V212" s="559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61.336206896551722</v>
      </c>
      <c r="Y212" s="551">
        <f>IFERROR(Y203/H203,"0")+IFERROR(Y204/H204,"0")+IFERROR(Y205/H205,"0")+IFERROR(Y206/H206,"0")+IFERROR(Y207/H207,"0")+IFERROR(Y208/H208,"0")+IFERROR(Y209/H209,"0")+IFERROR(Y210/H210,"0")+IFERROR(Y211/H211,"0")</f>
        <v>63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0.42259999999999998</v>
      </c>
      <c r="AA212" s="552"/>
      <c r="AB212" s="552"/>
      <c r="AC212" s="552"/>
    </row>
    <row r="213" spans="1:68" x14ac:dyDescent="0.2">
      <c r="A213" s="554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69"/>
      <c r="P213" s="557" t="s">
        <v>70</v>
      </c>
      <c r="Q213" s="558"/>
      <c r="R213" s="558"/>
      <c r="S213" s="558"/>
      <c r="T213" s="558"/>
      <c r="U213" s="558"/>
      <c r="V213" s="559"/>
      <c r="W213" s="37" t="s">
        <v>68</v>
      </c>
      <c r="X213" s="551">
        <f>IFERROR(SUM(X203:X211),"0")</f>
        <v>153</v>
      </c>
      <c r="Y213" s="551">
        <f>IFERROR(SUM(Y203:Y211),"0")</f>
        <v>157.5</v>
      </c>
      <c r="Z213" s="37"/>
      <c r="AA213" s="552"/>
      <c r="AB213" s="552"/>
      <c r="AC213" s="552"/>
    </row>
    <row r="214" spans="1:68" ht="14.25" hidden="1" customHeight="1" x14ac:dyDescent="0.25">
      <c r="A214" s="553" t="s">
        <v>164</v>
      </c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4"/>
      <c r="P214" s="554"/>
      <c r="Q214" s="554"/>
      <c r="R214" s="554"/>
      <c r="S214" s="554"/>
      <c r="T214" s="554"/>
      <c r="U214" s="554"/>
      <c r="V214" s="554"/>
      <c r="W214" s="554"/>
      <c r="X214" s="554"/>
      <c r="Y214" s="554"/>
      <c r="Z214" s="554"/>
      <c r="AA214" s="545"/>
      <c r="AB214" s="545"/>
      <c r="AC214" s="545"/>
    </row>
    <row r="215" spans="1:68" ht="27" customHeight="1" x14ac:dyDescent="0.25">
      <c r="A215" s="54" t="s">
        <v>343</v>
      </c>
      <c r="B215" s="54" t="s">
        <v>344</v>
      </c>
      <c r="C215" s="31">
        <v>4301060463</v>
      </c>
      <c r="D215" s="564">
        <v>4680115880818</v>
      </c>
      <c r="E215" s="565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5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1"/>
      <c r="R215" s="561"/>
      <c r="S215" s="561"/>
      <c r="T215" s="562"/>
      <c r="U215" s="34"/>
      <c r="V215" s="34"/>
      <c r="W215" s="35" t="s">
        <v>68</v>
      </c>
      <c r="X215" s="549">
        <v>33</v>
      </c>
      <c r="Y215" s="550">
        <f>IFERROR(IF(X215="",0,CEILING((X215/$H215),1)*$H215),"")</f>
        <v>33.6</v>
      </c>
      <c r="Z215" s="36">
        <f>IFERROR(IF(Y215=0,"",ROUNDUP(Y215/H215,0)*0.00651),"")</f>
        <v>9.1139999999999999E-2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36.465000000000003</v>
      </c>
      <c r="BN215" s="64">
        <f>IFERROR(Y215*I215/H215,"0")</f>
        <v>37.128000000000007</v>
      </c>
      <c r="BO215" s="64">
        <f>IFERROR(1/J215*(X215/H215),"0")</f>
        <v>7.5549450549450559E-2</v>
      </c>
      <c r="BP215" s="64">
        <f>IFERROR(1/J215*(Y215/H215),"0")</f>
        <v>7.6923076923076941E-2</v>
      </c>
    </row>
    <row r="216" spans="1:68" ht="27" hidden="1" customHeight="1" x14ac:dyDescent="0.25">
      <c r="A216" s="54" t="s">
        <v>346</v>
      </c>
      <c r="B216" s="54" t="s">
        <v>347</v>
      </c>
      <c r="C216" s="31">
        <v>4301060389</v>
      </c>
      <c r="D216" s="564">
        <v>4680115880801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6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68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69"/>
      <c r="P217" s="557" t="s">
        <v>70</v>
      </c>
      <c r="Q217" s="558"/>
      <c r="R217" s="558"/>
      <c r="S217" s="558"/>
      <c r="T217" s="558"/>
      <c r="U217" s="558"/>
      <c r="V217" s="559"/>
      <c r="W217" s="37" t="s">
        <v>71</v>
      </c>
      <c r="X217" s="551">
        <f>IFERROR(X215/H215,"0")+IFERROR(X216/H216,"0")</f>
        <v>13.75</v>
      </c>
      <c r="Y217" s="551">
        <f>IFERROR(Y215/H215,"0")+IFERROR(Y216/H216,"0")</f>
        <v>14.000000000000002</v>
      </c>
      <c r="Z217" s="551">
        <f>IFERROR(IF(Z215="",0,Z215),"0")+IFERROR(IF(Z216="",0,Z216),"0")</f>
        <v>9.1139999999999999E-2</v>
      </c>
      <c r="AA217" s="552"/>
      <c r="AB217" s="552"/>
      <c r="AC217" s="552"/>
    </row>
    <row r="218" spans="1:68" x14ac:dyDescent="0.2">
      <c r="A218" s="554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69"/>
      <c r="P218" s="557" t="s">
        <v>70</v>
      </c>
      <c r="Q218" s="558"/>
      <c r="R218" s="558"/>
      <c r="S218" s="558"/>
      <c r="T218" s="558"/>
      <c r="U218" s="558"/>
      <c r="V218" s="559"/>
      <c r="W218" s="37" t="s">
        <v>68</v>
      </c>
      <c r="X218" s="551">
        <f>IFERROR(SUM(X215:X216),"0")</f>
        <v>33</v>
      </c>
      <c r="Y218" s="551">
        <f>IFERROR(SUM(Y215:Y216),"0")</f>
        <v>33.6</v>
      </c>
      <c r="Z218" s="37"/>
      <c r="AA218" s="552"/>
      <c r="AB218" s="552"/>
      <c r="AC218" s="552"/>
    </row>
    <row r="219" spans="1:68" ht="16.5" hidden="1" customHeight="1" x14ac:dyDescent="0.25">
      <c r="A219" s="571" t="s">
        <v>349</v>
      </c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4"/>
      <c r="P219" s="554"/>
      <c r="Q219" s="554"/>
      <c r="R219" s="554"/>
      <c r="S219" s="554"/>
      <c r="T219" s="554"/>
      <c r="U219" s="554"/>
      <c r="V219" s="554"/>
      <c r="W219" s="554"/>
      <c r="X219" s="554"/>
      <c r="Y219" s="554"/>
      <c r="Z219" s="554"/>
      <c r="AA219" s="544"/>
      <c r="AB219" s="544"/>
      <c r="AC219" s="544"/>
    </row>
    <row r="220" spans="1:68" ht="14.25" hidden="1" customHeight="1" x14ac:dyDescent="0.25">
      <c r="A220" s="553" t="s">
        <v>102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5"/>
      <c r="AB220" s="545"/>
      <c r="AC220" s="545"/>
    </row>
    <row r="221" spans="1:68" ht="27" hidden="1" customHeight="1" x14ac:dyDescent="0.25">
      <c r="A221" s="54" t="s">
        <v>350</v>
      </c>
      <c r="B221" s="54" t="s">
        <v>351</v>
      </c>
      <c r="C221" s="31">
        <v>4301011826</v>
      </c>
      <c r="D221" s="564">
        <v>4680115884137</v>
      </c>
      <c r="E221" s="565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1"/>
      <c r="R221" s="561"/>
      <c r="S221" s="561"/>
      <c r="T221" s="562"/>
      <c r="U221" s="34"/>
      <c r="V221" s="34"/>
      <c r="W221" s="35" t="s">
        <v>68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4301011724</v>
      </c>
      <c r="D222" s="564">
        <v>4680115884236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4301011721</v>
      </c>
      <c r="D223" s="564">
        <v>4680115884175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359</v>
      </c>
      <c r="B224" s="54" t="s">
        <v>360</v>
      </c>
      <c r="C224" s="31">
        <v>4301011824</v>
      </c>
      <c r="D224" s="564">
        <v>4680115884144</v>
      </c>
      <c r="E224" s="565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359</v>
      </c>
      <c r="B225" s="54" t="s">
        <v>361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93" t="s">
        <v>362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4301012149</v>
      </c>
      <c r="D226" s="564">
        <v>4680115886551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4301011726</v>
      </c>
      <c r="D227" s="564">
        <v>4680115884182</v>
      </c>
      <c r="E227" s="565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4301011722</v>
      </c>
      <c r="D228" s="564">
        <v>4680115884205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368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7" t="s">
        <v>372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8"/>
      <c r="B230" s="554"/>
      <c r="C230" s="554"/>
      <c r="D230" s="554"/>
      <c r="E230" s="554"/>
      <c r="F230" s="554"/>
      <c r="G230" s="554"/>
      <c r="H230" s="554"/>
      <c r="I230" s="554"/>
      <c r="J230" s="554"/>
      <c r="K230" s="554"/>
      <c r="L230" s="554"/>
      <c r="M230" s="554"/>
      <c r="N230" s="554"/>
      <c r="O230" s="569"/>
      <c r="P230" s="557" t="s">
        <v>70</v>
      </c>
      <c r="Q230" s="558"/>
      <c r="R230" s="558"/>
      <c r="S230" s="558"/>
      <c r="T230" s="558"/>
      <c r="U230" s="558"/>
      <c r="V230" s="559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0</v>
      </c>
      <c r="Y230" s="551">
        <f>IFERROR(Y221/H221,"0")+IFERROR(Y222/H222,"0")+IFERROR(Y223/H223,"0")+IFERROR(Y224/H224,"0")+IFERROR(Y225/H225,"0")+IFERROR(Y226/H226,"0")+IFERROR(Y227/H227,"0")+IFERROR(Y228/H228,"0")+IFERROR(Y229/H229,"0")</f>
        <v>0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2"/>
      <c r="AB230" s="552"/>
      <c r="AC230" s="552"/>
    </row>
    <row r="231" spans="1:68" hidden="1" x14ac:dyDescent="0.2">
      <c r="A231" s="554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69"/>
      <c r="P231" s="557" t="s">
        <v>70</v>
      </c>
      <c r="Q231" s="558"/>
      <c r="R231" s="558"/>
      <c r="S231" s="558"/>
      <c r="T231" s="558"/>
      <c r="U231" s="558"/>
      <c r="V231" s="559"/>
      <c r="W231" s="37" t="s">
        <v>68</v>
      </c>
      <c r="X231" s="551">
        <f>IFERROR(SUM(X221:X229),"0")</f>
        <v>0</v>
      </c>
      <c r="Y231" s="551">
        <f>IFERROR(SUM(Y221:Y229),"0")</f>
        <v>0</v>
      </c>
      <c r="Z231" s="37"/>
      <c r="AA231" s="552"/>
      <c r="AB231" s="552"/>
      <c r="AC231" s="552"/>
    </row>
    <row r="232" spans="1:68" ht="14.25" hidden="1" customHeight="1" x14ac:dyDescent="0.25">
      <c r="A232" s="553" t="s">
        <v>134</v>
      </c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4"/>
      <c r="P232" s="554"/>
      <c r="Q232" s="554"/>
      <c r="R232" s="554"/>
      <c r="S232" s="554"/>
      <c r="T232" s="554"/>
      <c r="U232" s="554"/>
      <c r="V232" s="554"/>
      <c r="W232" s="554"/>
      <c r="X232" s="554"/>
      <c r="Y232" s="554"/>
      <c r="Z232" s="554"/>
      <c r="AA232" s="545"/>
      <c r="AB232" s="545"/>
      <c r="AC232" s="545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64">
        <v>4680115885981</v>
      </c>
      <c r="E233" s="565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4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1"/>
      <c r="R233" s="561"/>
      <c r="S233" s="561"/>
      <c r="T233" s="562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8"/>
      <c r="B234" s="554"/>
      <c r="C234" s="554"/>
      <c r="D234" s="554"/>
      <c r="E234" s="554"/>
      <c r="F234" s="554"/>
      <c r="G234" s="554"/>
      <c r="H234" s="554"/>
      <c r="I234" s="554"/>
      <c r="J234" s="554"/>
      <c r="K234" s="554"/>
      <c r="L234" s="554"/>
      <c r="M234" s="554"/>
      <c r="N234" s="554"/>
      <c r="O234" s="569"/>
      <c r="P234" s="557" t="s">
        <v>70</v>
      </c>
      <c r="Q234" s="558"/>
      <c r="R234" s="558"/>
      <c r="S234" s="558"/>
      <c r="T234" s="558"/>
      <c r="U234" s="558"/>
      <c r="V234" s="559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hidden="1" x14ac:dyDescent="0.2">
      <c r="A235" s="554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69"/>
      <c r="P235" s="557" t="s">
        <v>70</v>
      </c>
      <c r="Q235" s="558"/>
      <c r="R235" s="558"/>
      <c r="S235" s="558"/>
      <c r="T235" s="558"/>
      <c r="U235" s="558"/>
      <c r="V235" s="559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hidden="1" customHeight="1" x14ac:dyDescent="0.25">
      <c r="A236" s="553" t="s">
        <v>376</v>
      </c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4"/>
      <c r="P236" s="554"/>
      <c r="Q236" s="554"/>
      <c r="R236" s="554"/>
      <c r="S236" s="554"/>
      <c r="T236" s="554"/>
      <c r="U236" s="554"/>
      <c r="V236" s="554"/>
      <c r="W236" s="554"/>
      <c r="X236" s="554"/>
      <c r="Y236" s="554"/>
      <c r="Z236" s="554"/>
      <c r="AA236" s="545"/>
      <c r="AB236" s="545"/>
      <c r="AC236" s="545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64">
        <v>4680115886803</v>
      </c>
      <c r="E237" s="565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8" t="s">
        <v>379</v>
      </c>
      <c r="Q237" s="561"/>
      <c r="R237" s="561"/>
      <c r="S237" s="561"/>
      <c r="T237" s="562"/>
      <c r="U237" s="34"/>
      <c r="V237" s="34"/>
      <c r="W237" s="35" t="s">
        <v>68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8"/>
      <c r="B238" s="554"/>
      <c r="C238" s="554"/>
      <c r="D238" s="554"/>
      <c r="E238" s="554"/>
      <c r="F238" s="554"/>
      <c r="G238" s="554"/>
      <c r="H238" s="554"/>
      <c r="I238" s="554"/>
      <c r="J238" s="554"/>
      <c r="K238" s="554"/>
      <c r="L238" s="554"/>
      <c r="M238" s="554"/>
      <c r="N238" s="554"/>
      <c r="O238" s="569"/>
      <c r="P238" s="557" t="s">
        <v>70</v>
      </c>
      <c r="Q238" s="558"/>
      <c r="R238" s="558"/>
      <c r="S238" s="558"/>
      <c r="T238" s="558"/>
      <c r="U238" s="558"/>
      <c r="V238" s="559"/>
      <c r="W238" s="37" t="s">
        <v>71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hidden="1" x14ac:dyDescent="0.2">
      <c r="A239" s="554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69"/>
      <c r="P239" s="557" t="s">
        <v>70</v>
      </c>
      <c r="Q239" s="558"/>
      <c r="R239" s="558"/>
      <c r="S239" s="558"/>
      <c r="T239" s="558"/>
      <c r="U239" s="558"/>
      <c r="V239" s="559"/>
      <c r="W239" s="37" t="s">
        <v>68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hidden="1" customHeight="1" x14ac:dyDescent="0.25">
      <c r="A240" s="553" t="s">
        <v>381</v>
      </c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4"/>
      <c r="P240" s="554"/>
      <c r="Q240" s="554"/>
      <c r="R240" s="554"/>
      <c r="S240" s="554"/>
      <c r="T240" s="554"/>
      <c r="U240" s="554"/>
      <c r="V240" s="554"/>
      <c r="W240" s="554"/>
      <c r="X240" s="554"/>
      <c r="Y240" s="554"/>
      <c r="Z240" s="554"/>
      <c r="AA240" s="545"/>
      <c r="AB240" s="545"/>
      <c r="AC240" s="545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64">
        <v>4680115886704</v>
      </c>
      <c r="E241" s="565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1"/>
      <c r="R241" s="561"/>
      <c r="S241" s="561"/>
      <c r="T241" s="562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64">
        <v>4680115886681</v>
      </c>
      <c r="E242" s="565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5" t="s">
        <v>387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64">
        <v>4680115886735</v>
      </c>
      <c r="E243" s="565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64">
        <v>4680115886728</v>
      </c>
      <c r="E244" s="565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8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1"/>
      <c r="R244" s="561"/>
      <c r="S244" s="561"/>
      <c r="T244" s="562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69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69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69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69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9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9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69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69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47</v>
      </c>
      <c r="Y268" s="550">
        <f>IFERROR(IF(X268="",0,CEILING((X268/$H268),1)*$H268),"")</f>
        <v>48</v>
      </c>
      <c r="Z268" s="36">
        <f>IFERROR(IF(Y268=0,"",ROUNDUP(Y268/H268,0)*0.00651),"")</f>
        <v>0.13020000000000001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51.935000000000002</v>
      </c>
      <c r="BN268" s="64">
        <f>IFERROR(Y268*I268/H268,"0")</f>
        <v>53.040000000000006</v>
      </c>
      <c r="BO268" s="64">
        <f>IFERROR(1/J268*(X268/H268),"0")</f>
        <v>0.10760073260073262</v>
      </c>
      <c r="BP268" s="64">
        <f>IFERROR(1/J268*(Y268/H268),"0")</f>
        <v>0.1098901098901099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54</v>
      </c>
      <c r="Y269" s="550">
        <f>IFERROR(IF(X269="",0,CEILING((X269/$H269),1)*$H269),"")</f>
        <v>55.199999999999996</v>
      </c>
      <c r="Z269" s="36">
        <f>IFERROR(IF(Y269=0,"",ROUNDUP(Y269/H269,0)*0.00651),"")</f>
        <v>0.14973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58.05</v>
      </c>
      <c r="BN269" s="64">
        <f>IFERROR(Y269*I269/H269,"0")</f>
        <v>59.34</v>
      </c>
      <c r="BO269" s="64">
        <f>IFERROR(1/J269*(X269/H269),"0")</f>
        <v>0.12362637362637363</v>
      </c>
      <c r="BP269" s="64">
        <f>IFERROR(1/J269*(Y269/H269),"0")</f>
        <v>0.1263736263736264</v>
      </c>
    </row>
    <row r="270" spans="1:68" x14ac:dyDescent="0.2">
      <c r="A270" s="568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69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42.083333333333336</v>
      </c>
      <c r="Y270" s="551">
        <f>IFERROR(Y267/H267,"0")+IFERROR(Y268/H268,"0")+IFERROR(Y269/H269,"0")</f>
        <v>43</v>
      </c>
      <c r="Z270" s="551">
        <f>IFERROR(IF(Z267="",0,Z267),"0")+IFERROR(IF(Z268="",0,Z268),"0")+IFERROR(IF(Z269="",0,Z269),"0")</f>
        <v>0.27993000000000001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69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101</v>
      </c>
      <c r="Y271" s="551">
        <f>IFERROR(SUM(Y267:Y269),"0")</f>
        <v>103.19999999999999</v>
      </c>
      <c r="Z271" s="37"/>
      <c r="AA271" s="552"/>
      <c r="AB271" s="552"/>
      <c r="AC271" s="552"/>
    </row>
    <row r="272" spans="1:68" ht="16.5" hidden="1" customHeight="1" x14ac:dyDescent="0.25">
      <c r="A272" s="571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85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69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69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69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69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69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69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69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69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8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69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69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69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69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164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8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69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hidden="1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69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9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7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2</v>
      </c>
      <c r="Y322" s="550">
        <f>IFERROR(IF(X322="",0,CEILING((X322/$H322),1)*$H322),"")</f>
        <v>2.5499999999999998</v>
      </c>
      <c r="Z322" s="36">
        <f>IFERROR(IF(Y322=0,"",ROUNDUP(Y322/H322,0)*0.00651),"")</f>
        <v>6.5100000000000002E-3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2.3176470588235296</v>
      </c>
      <c r="BN322" s="64">
        <f>IFERROR(Y322*I322/H322,"0")</f>
        <v>2.9550000000000001</v>
      </c>
      <c r="BO322" s="64">
        <f>IFERROR(1/J322*(X322/H322),"0")</f>
        <v>4.3094160741219576E-3</v>
      </c>
      <c r="BP322" s="64">
        <f>IFERROR(1/J322*(Y322/H322),"0")</f>
        <v>5.4945054945054949E-3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5</v>
      </c>
      <c r="Y323" s="550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5.6470588235294112</v>
      </c>
      <c r="BN323" s="64">
        <f>IFERROR(Y323*I323/H323,"0")</f>
        <v>5.76</v>
      </c>
      <c r="BO323" s="64">
        <f>IFERROR(1/J323*(X323/H323),"0")</f>
        <v>1.0773540185304893E-2</v>
      </c>
      <c r="BP323" s="64">
        <f>IFERROR(1/J323*(Y323/H323),"0")</f>
        <v>1.098901098901099E-2</v>
      </c>
    </row>
    <row r="324" spans="1:68" x14ac:dyDescent="0.2">
      <c r="A324" s="568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69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2.7450980392156863</v>
      </c>
      <c r="Y324" s="551">
        <f>IFERROR(Y320/H320,"0")+IFERROR(Y321/H321,"0")+IFERROR(Y322/H322,"0")+IFERROR(Y323/H323,"0")</f>
        <v>3</v>
      </c>
      <c r="Z324" s="551">
        <f>IFERROR(IF(Z320="",0,Z320),"0")+IFERROR(IF(Z321="",0,Z321),"0")+IFERROR(IF(Z322="",0,Z322),"0")+IFERROR(IF(Z323="",0,Z323),"0")</f>
        <v>1.9529999999999999E-2</v>
      </c>
      <c r="AA324" s="552"/>
      <c r="AB324" s="552"/>
      <c r="AC324" s="552"/>
    </row>
    <row r="325" spans="1:68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69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7</v>
      </c>
      <c r="Y325" s="551">
        <f>IFERROR(SUM(Y320:Y323),"0")</f>
        <v>7.6499999999999995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69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69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7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8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69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69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614" t="s">
        <v>536</v>
      </c>
      <c r="B339" s="615"/>
      <c r="C339" s="615"/>
      <c r="D339" s="615"/>
      <c r="E339" s="615"/>
      <c r="F339" s="615"/>
      <c r="G339" s="615"/>
      <c r="H339" s="615"/>
      <c r="I339" s="615"/>
      <c r="J339" s="615"/>
      <c r="K339" s="615"/>
      <c r="L339" s="615"/>
      <c r="M339" s="615"/>
      <c r="N339" s="615"/>
      <c r="O339" s="615"/>
      <c r="P339" s="615"/>
      <c r="Q339" s="615"/>
      <c r="R339" s="615"/>
      <c r="S339" s="615"/>
      <c r="T339" s="615"/>
      <c r="U339" s="615"/>
      <c r="V339" s="615"/>
      <c r="W339" s="615"/>
      <c r="X339" s="615"/>
      <c r="Y339" s="615"/>
      <c r="Z339" s="615"/>
      <c r="AA339" s="48"/>
      <c r="AB339" s="48"/>
      <c r="AC339" s="48"/>
    </row>
    <row r="340" spans="1:68" ht="16.5" hidden="1" customHeight="1" x14ac:dyDescent="0.25">
      <c r="A340" s="571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524</v>
      </c>
      <c r="Y342" s="550">
        <f t="shared" ref="Y342:Y348" si="38">IFERROR(IF(X342="",0,CEILING((X342/$H342),1)*$H342),"")</f>
        <v>525</v>
      </c>
      <c r="Z342" s="36">
        <f>IFERROR(IF(Y342=0,"",ROUNDUP(Y342/H342,0)*0.02175),"")</f>
        <v>0.76124999999999998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540.76800000000003</v>
      </c>
      <c r="BN342" s="64">
        <f t="shared" ref="BN342:BN348" si="40">IFERROR(Y342*I342/H342,"0")</f>
        <v>541.79999999999995</v>
      </c>
      <c r="BO342" s="64">
        <f t="shared" ref="BO342:BO348" si="41">IFERROR(1/J342*(X342/H342),"0")</f>
        <v>0.72777777777777763</v>
      </c>
      <c r="BP342" s="64">
        <f t="shared" ref="BP342:BP348" si="42">IFERROR(1/J342*(Y342/H342),"0")</f>
        <v>0.72916666666666663</v>
      </c>
    </row>
    <row r="343" spans="1:68" ht="27" hidden="1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37.5" hidden="1" customHeight="1" x14ac:dyDescent="0.25">
      <c r="A344" s="54" t="s">
        <v>544</v>
      </c>
      <c r="B344" s="54" t="s">
        <v>545</v>
      </c>
      <c r="C344" s="31">
        <v>4301011867</v>
      </c>
      <c r="D344" s="564">
        <v>4680115884830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7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64">
        <v>4607091383997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8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69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34.93333333333333</v>
      </c>
      <c r="Y349" s="551">
        <f>IFERROR(Y342/H342,"0")+IFERROR(Y343/H343,"0")+IFERROR(Y344/H344,"0")+IFERROR(Y345/H345,"0")+IFERROR(Y346/H346,"0")+IFERROR(Y347/H347,"0")+IFERROR(Y348/H348,"0")</f>
        <v>35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0.76124999999999998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69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524</v>
      </c>
      <c r="Y350" s="551">
        <f>IFERROR(SUM(Y342:Y348),"0")</f>
        <v>525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513</v>
      </c>
      <c r="Y352" s="550">
        <f>IFERROR(IF(X352="",0,CEILING((X352/$H352),1)*$H352),"")</f>
        <v>525</v>
      </c>
      <c r="Z352" s="36">
        <f>IFERROR(IF(Y352=0,"",ROUNDUP(Y352/H352,0)*0.02175),"")</f>
        <v>0.76124999999999998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529.41599999999994</v>
      </c>
      <c r="BN352" s="64">
        <f>IFERROR(Y352*I352/H352,"0")</f>
        <v>541.79999999999995</v>
      </c>
      <c r="BO352" s="64">
        <f>IFERROR(1/J352*(X352/H352),"0")</f>
        <v>0.71250000000000002</v>
      </c>
      <c r="BP352" s="64">
        <f>IFERROR(1/J352*(Y352/H352),"0")</f>
        <v>0.72916666666666663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69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34.200000000000003</v>
      </c>
      <c r="Y354" s="551">
        <f>IFERROR(Y352/H352,"0")+IFERROR(Y353/H353,"0")</f>
        <v>35</v>
      </c>
      <c r="Z354" s="551">
        <f>IFERROR(IF(Z352="",0,Z352),"0")+IFERROR(IF(Z353="",0,Z353),"0")</f>
        <v>0.76124999999999998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69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513</v>
      </c>
      <c r="Y355" s="551">
        <f>IFERROR(SUM(Y352:Y353),"0")</f>
        <v>525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7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2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69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69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164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6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36</v>
      </c>
      <c r="Y362" s="550">
        <f>IFERROR(IF(X362="",0,CEILING((X362/$H362),1)*$H362),"")</f>
        <v>36</v>
      </c>
      <c r="Z362" s="36">
        <f>IFERROR(IF(Y362=0,"",ROUNDUP(Y362/H362,0)*0.01898),"")</f>
        <v>7.5920000000000001E-2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38.076000000000001</v>
      </c>
      <c r="BN362" s="64">
        <f>IFERROR(Y362*I362/H362,"0")</f>
        <v>38.076000000000001</v>
      </c>
      <c r="BO362" s="64">
        <f>IFERROR(1/J362*(X362/H362),"0")</f>
        <v>6.25E-2</v>
      </c>
      <c r="BP362" s="64">
        <f>IFERROR(1/J362*(Y362/H362),"0")</f>
        <v>6.25E-2</v>
      </c>
    </row>
    <row r="363" spans="1:68" x14ac:dyDescent="0.2">
      <c r="A363" s="568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69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4</v>
      </c>
      <c r="Y363" s="551">
        <f>IFERROR(Y362/H362,"0")</f>
        <v>4</v>
      </c>
      <c r="Z363" s="551">
        <f>IFERROR(IF(Z362="",0,Z362),"0")</f>
        <v>7.5920000000000001E-2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69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36</v>
      </c>
      <c r="Y364" s="551">
        <f>IFERROR(SUM(Y362:Y362),"0")</f>
        <v>36</v>
      </c>
      <c r="Z364" s="37"/>
      <c r="AA364" s="552"/>
      <c r="AB364" s="552"/>
      <c r="AC364" s="552"/>
    </row>
    <row r="365" spans="1:68" ht="16.5" hidden="1" customHeight="1" x14ac:dyDescent="0.25">
      <c r="A365" s="571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13</v>
      </c>
      <c r="Y367" s="550">
        <f>IFERROR(IF(X367="",0,CEILING((X367/$H367),1)*$H367),"")</f>
        <v>21.6</v>
      </c>
      <c r="Z367" s="36">
        <f>IFERROR(IF(Y367=0,"",ROUNDUP(Y367/H367,0)*0.01898),"")</f>
        <v>3.7960000000000001E-2</v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13.52361111111111</v>
      </c>
      <c r="BN367" s="64">
        <f>IFERROR(Y367*I367/H367,"0")</f>
        <v>22.47</v>
      </c>
      <c r="BO367" s="64">
        <f>IFERROR(1/J367*(X367/H367),"0")</f>
        <v>1.8807870370370371E-2</v>
      </c>
      <c r="BP367" s="64">
        <f>IFERROR(1/J367*(Y367/H367),"0")</f>
        <v>3.125E-2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8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69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1.2037037037037037</v>
      </c>
      <c r="Y370" s="551">
        <f>IFERROR(Y367/H367,"0")+IFERROR(Y368/H368,"0")+IFERROR(Y369/H369,"0")</f>
        <v>2</v>
      </c>
      <c r="Z370" s="551">
        <f>IFERROR(IF(Z367="",0,Z367),"0")+IFERROR(IF(Z368="",0,Z368),"0")+IFERROR(IF(Z369="",0,Z369),"0")</f>
        <v>3.7960000000000001E-2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69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13</v>
      </c>
      <c r="Y371" s="551">
        <f>IFERROR(SUM(Y367:Y369),"0")</f>
        <v>21.6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69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69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8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69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69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164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69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69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14" t="s">
        <v>592</v>
      </c>
      <c r="B385" s="615"/>
      <c r="C385" s="615"/>
      <c r="D385" s="615"/>
      <c r="E385" s="615"/>
      <c r="F385" s="615"/>
      <c r="G385" s="615"/>
      <c r="H385" s="615"/>
      <c r="I385" s="615"/>
      <c r="J385" s="615"/>
      <c r="K385" s="615"/>
      <c r="L385" s="615"/>
      <c r="M385" s="615"/>
      <c r="N385" s="615"/>
      <c r="O385" s="615"/>
      <c r="P385" s="615"/>
      <c r="Q385" s="615"/>
      <c r="R385" s="615"/>
      <c r="S385" s="615"/>
      <c r="T385" s="615"/>
      <c r="U385" s="615"/>
      <c r="V385" s="615"/>
      <c r="W385" s="615"/>
      <c r="X385" s="615"/>
      <c r="Y385" s="615"/>
      <c r="Z385" s="615"/>
      <c r="AA385" s="48"/>
      <c r="AB385" s="48"/>
      <c r="AC385" s="48"/>
    </row>
    <row r="386" spans="1:68" ht="16.5" hidden="1" customHeight="1" x14ac:dyDescent="0.25">
      <c r="A386" s="571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68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69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69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69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69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69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69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8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69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69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71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3</v>
      </c>
      <c r="Y419" s="550">
        <f>IFERROR(IF(X419="",0,CEILING((X419/$H419),1)*$H419),"")</f>
        <v>3.5999999999999996</v>
      </c>
      <c r="Z419" s="36">
        <f>IFERROR(IF(Y419=0,"",ROUNDUP(Y419/H419,0)*0.00651),"")</f>
        <v>1.9529999999999999E-2</v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5.2500000000000009</v>
      </c>
      <c r="BN419" s="64">
        <f>IFERROR(Y419*I419/H419,"0")</f>
        <v>6.3</v>
      </c>
      <c r="BO419" s="64">
        <f>IFERROR(1/J419*(X419/H419),"0")</f>
        <v>1.3736263736263738E-2</v>
      </c>
      <c r="BP419" s="64">
        <f>IFERROR(1/J419*(Y419/H419),"0")</f>
        <v>1.6483516483516484E-2</v>
      </c>
    </row>
    <row r="420" spans="1:68" x14ac:dyDescent="0.2">
      <c r="A420" s="568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69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2.5</v>
      </c>
      <c r="Y420" s="551">
        <f>IFERROR(Y419/H419,"0")</f>
        <v>3</v>
      </c>
      <c r="Z420" s="551">
        <f>IFERROR(IF(Z419="",0,Z419),"0")</f>
        <v>1.9529999999999999E-2</v>
      </c>
      <c r="AA420" s="552"/>
      <c r="AB420" s="552"/>
      <c r="AC420" s="552"/>
    </row>
    <row r="421" spans="1:68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69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3</v>
      </c>
      <c r="Y421" s="551">
        <f>IFERROR(SUM(Y419:Y419),"0")</f>
        <v>3.5999999999999996</v>
      </c>
      <c r="Z421" s="37"/>
      <c r="AA421" s="552"/>
      <c r="AB421" s="552"/>
      <c r="AC421" s="552"/>
    </row>
    <row r="422" spans="1:68" ht="16.5" hidden="1" customHeight="1" x14ac:dyDescent="0.25">
      <c r="A422" s="571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69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69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14" t="s">
        <v>648</v>
      </c>
      <c r="B427" s="615"/>
      <c r="C427" s="615"/>
      <c r="D427" s="615"/>
      <c r="E427" s="615"/>
      <c r="F427" s="615"/>
      <c r="G427" s="615"/>
      <c r="H427" s="615"/>
      <c r="I427" s="615"/>
      <c r="J427" s="615"/>
      <c r="K427" s="615"/>
      <c r="L427" s="615"/>
      <c r="M427" s="615"/>
      <c r="N427" s="615"/>
      <c r="O427" s="615"/>
      <c r="P427" s="615"/>
      <c r="Q427" s="615"/>
      <c r="R427" s="615"/>
      <c r="S427" s="615"/>
      <c r="T427" s="615"/>
      <c r="U427" s="615"/>
      <c r="V427" s="615"/>
      <c r="W427" s="615"/>
      <c r="X427" s="615"/>
      <c r="Y427" s="615"/>
      <c r="Z427" s="615"/>
      <c r="AA427" s="48"/>
      <c r="AB427" s="48"/>
      <c r="AC427" s="48"/>
    </row>
    <row r="428" spans="1:68" ht="16.5" hidden="1" customHeight="1" x14ac:dyDescent="0.25">
      <c r="A428" s="571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31</v>
      </c>
      <c r="Y430" s="550">
        <f t="shared" ref="Y430:Y442" si="49">IFERROR(IF(X430="",0,CEILING((X430/$H430),1)*$H430),"")</f>
        <v>31.68</v>
      </c>
      <c r="Z430" s="36">
        <f t="shared" ref="Z430:Z436" si="50">IFERROR(IF(Y430=0,"",ROUNDUP(Y430/H430,0)*0.01196),"")</f>
        <v>7.1760000000000004E-2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33.11363636363636</v>
      </c>
      <c r="BN430" s="64">
        <f t="shared" ref="BN430:BN442" si="52">IFERROR(Y430*I430/H430,"0")</f>
        <v>33.839999999999996</v>
      </c>
      <c r="BO430" s="64">
        <f t="shared" ref="BO430:BO442" si="53">IFERROR(1/J430*(X430/H430),"0")</f>
        <v>5.6453962703962704E-2</v>
      </c>
      <c r="BP430" s="64">
        <f t="shared" ref="BP430:BP442" si="54">IFERROR(1/J430*(Y430/H430),"0")</f>
        <v>5.7692307692307696E-2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18</v>
      </c>
      <c r="Y431" s="550">
        <f t="shared" si="49"/>
        <v>21.12</v>
      </c>
      <c r="Z431" s="36">
        <f t="shared" si="50"/>
        <v>4.7840000000000001E-2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19.227272727272727</v>
      </c>
      <c r="BN431" s="64">
        <f t="shared" si="52"/>
        <v>22.56</v>
      </c>
      <c r="BO431" s="64">
        <f t="shared" si="53"/>
        <v>3.277972027972028E-2</v>
      </c>
      <c r="BP431" s="64">
        <f t="shared" si="54"/>
        <v>3.8461538461538464E-2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22</v>
      </c>
      <c r="Y432" s="550">
        <f t="shared" si="49"/>
        <v>26.400000000000002</v>
      </c>
      <c r="Z432" s="36">
        <f t="shared" si="50"/>
        <v>5.9799999999999999E-2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23.5</v>
      </c>
      <c r="BN432" s="64">
        <f t="shared" si="52"/>
        <v>28.200000000000003</v>
      </c>
      <c r="BO432" s="64">
        <f t="shared" si="53"/>
        <v>4.0064102564102561E-2</v>
      </c>
      <c r="BP432" s="64">
        <f t="shared" si="54"/>
        <v>4.807692307692308E-2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8" t="s">
        <v>660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51</v>
      </c>
      <c r="Y435" s="550">
        <f t="shared" si="49"/>
        <v>52.800000000000004</v>
      </c>
      <c r="Z435" s="36">
        <f t="shared" si="50"/>
        <v>0.1196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54.47727272727272</v>
      </c>
      <c r="BN435" s="64">
        <f t="shared" si="52"/>
        <v>56.400000000000006</v>
      </c>
      <c r="BO435" s="64">
        <f t="shared" si="53"/>
        <v>9.2875874125874128E-2</v>
      </c>
      <c r="BP435" s="64">
        <f t="shared" si="54"/>
        <v>9.6153846153846159E-2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7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8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69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23.106060606060602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25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0.29899999999999999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69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122</v>
      </c>
      <c r="Y444" s="551">
        <f>IFERROR(SUM(Y430:Y442),"0")</f>
        <v>132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138</v>
      </c>
      <c r="Y446" s="550">
        <f>IFERROR(IF(X446="",0,CEILING((X446/$H446),1)*$H446),"")</f>
        <v>142.56</v>
      </c>
      <c r="Z446" s="36">
        <f>IFERROR(IF(Y446=0,"",ROUNDUP(Y446/H446,0)*0.01196),"")</f>
        <v>0.32291999999999998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147.40909090909088</v>
      </c>
      <c r="BN446" s="64">
        <f>IFERROR(Y446*I446/H446,"0")</f>
        <v>152.27999999999997</v>
      </c>
      <c r="BO446" s="64">
        <f>IFERROR(1/J446*(X446/H446),"0")</f>
        <v>0.2513111888111888</v>
      </c>
      <c r="BP446" s="64">
        <f>IFERROR(1/J446*(Y446/H446),"0")</f>
        <v>0.25961538461538464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69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26.136363636363637</v>
      </c>
      <c r="Y449" s="551">
        <f>IFERROR(Y446/H446,"0")+IFERROR(Y447/H447,"0")+IFERROR(Y448/H448,"0")</f>
        <v>27</v>
      </c>
      <c r="Z449" s="551">
        <f>IFERROR(IF(Z446="",0,Z446),"0")+IFERROR(IF(Z447="",0,Z447),"0")+IFERROR(IF(Z448="",0,Z448),"0")</f>
        <v>0.32291999999999998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69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138</v>
      </c>
      <c r="Y450" s="551">
        <f>IFERROR(SUM(Y446:Y448),"0")</f>
        <v>142.56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79</v>
      </c>
      <c r="Y452" s="550">
        <f t="shared" ref="Y452:Y457" si="55">IFERROR(IF(X452="",0,CEILING((X452/$H452),1)*$H452),"")</f>
        <v>79.2</v>
      </c>
      <c r="Z452" s="36">
        <f>IFERROR(IF(Y452=0,"",ROUNDUP(Y452/H452,0)*0.01196),"")</f>
        <v>0.1794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84.386363636363626</v>
      </c>
      <c r="BN452" s="64">
        <f t="shared" ref="BN452:BN457" si="57">IFERROR(Y452*I452/H452,"0")</f>
        <v>84.6</v>
      </c>
      <c r="BO452" s="64">
        <f t="shared" ref="BO452:BO457" si="58">IFERROR(1/J452*(X452/H452),"0")</f>
        <v>0.14386655011655011</v>
      </c>
      <c r="BP452" s="64">
        <f t="shared" ref="BP452:BP457" si="59">IFERROR(1/J452*(Y452/H452),"0")</f>
        <v>0.14423076923076925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39</v>
      </c>
      <c r="Y453" s="550">
        <f t="shared" si="55"/>
        <v>42.24</v>
      </c>
      <c r="Z453" s="36">
        <f>IFERROR(IF(Y453=0,"",ROUNDUP(Y453/H453,0)*0.01196),"")</f>
        <v>9.5680000000000001E-2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41.659090909090907</v>
      </c>
      <c r="BN453" s="64">
        <f t="shared" si="57"/>
        <v>45.12</v>
      </c>
      <c r="BO453" s="64">
        <f t="shared" si="58"/>
        <v>7.1022727272727265E-2</v>
      </c>
      <c r="BP453" s="64">
        <f t="shared" si="59"/>
        <v>7.6923076923076927E-2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32</v>
      </c>
      <c r="Y454" s="550">
        <f t="shared" si="55"/>
        <v>36.96</v>
      </c>
      <c r="Z454" s="36">
        <f>IFERROR(IF(Y454=0,"",ROUNDUP(Y454/H454,0)*0.01196),"")</f>
        <v>8.3720000000000003E-2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34.18181818181818</v>
      </c>
      <c r="BN454" s="64">
        <f t="shared" si="57"/>
        <v>39.479999999999997</v>
      </c>
      <c r="BO454" s="64">
        <f t="shared" si="58"/>
        <v>5.8275058275058279E-2</v>
      </c>
      <c r="BP454" s="64">
        <f t="shared" si="59"/>
        <v>6.7307692307692318E-2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8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69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28.409090909090907</v>
      </c>
      <c r="Y458" s="551">
        <f>IFERROR(Y452/H452,"0")+IFERROR(Y453/H453,"0")+IFERROR(Y454/H454,"0")+IFERROR(Y455/H455,"0")+IFERROR(Y456/H456,"0")+IFERROR(Y457/H457,"0")</f>
        <v>30</v>
      </c>
      <c r="Z458" s="551">
        <f>IFERROR(IF(Z452="",0,Z452),"0")+IFERROR(IF(Z453="",0,Z453),"0")+IFERROR(IF(Z454="",0,Z454),"0")+IFERROR(IF(Z455="",0,Z455),"0")+IFERROR(IF(Z456="",0,Z456),"0")+IFERROR(IF(Z457="",0,Z457),"0")</f>
        <v>0.35880000000000001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69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150</v>
      </c>
      <c r="Y459" s="551">
        <f>IFERROR(SUM(Y452:Y457),"0")</f>
        <v>158.4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69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69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14" t="s">
        <v>715</v>
      </c>
      <c r="B466" s="615"/>
      <c r="C466" s="615"/>
      <c r="D466" s="615"/>
      <c r="E466" s="615"/>
      <c r="F466" s="615"/>
      <c r="G466" s="615"/>
      <c r="H466" s="615"/>
      <c r="I466" s="615"/>
      <c r="J466" s="615"/>
      <c r="K466" s="615"/>
      <c r="L466" s="615"/>
      <c r="M466" s="615"/>
      <c r="N466" s="615"/>
      <c r="O466" s="615"/>
      <c r="P466" s="615"/>
      <c r="Q466" s="615"/>
      <c r="R466" s="615"/>
      <c r="S466" s="615"/>
      <c r="T466" s="615"/>
      <c r="U466" s="615"/>
      <c r="V466" s="615"/>
      <c r="W466" s="615"/>
      <c r="X466" s="615"/>
      <c r="Y466" s="615"/>
      <c r="Z466" s="615"/>
      <c r="AA466" s="48"/>
      <c r="AB466" s="48"/>
      <c r="AC466" s="48"/>
    </row>
    <row r="467" spans="1:68" ht="16.5" hidden="1" customHeight="1" x14ac:dyDescent="0.25">
      <c r="A467" s="571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69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69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7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69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69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69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69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8</v>
      </c>
      <c r="Y487" s="550">
        <f>IFERROR(IF(X487="",0,CEILING((X487/$H487),1)*$H487),"")</f>
        <v>9</v>
      </c>
      <c r="Z487" s="36">
        <f>IFERROR(IF(Y487=0,"",ROUNDUP(Y487/H487,0)*0.01898),"")</f>
        <v>1.898E-2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8.461333333333334</v>
      </c>
      <c r="BN487" s="64">
        <f>IFERROR(Y487*I487/H487,"0")</f>
        <v>9.5190000000000001</v>
      </c>
      <c r="BO487" s="64">
        <f>IFERROR(1/J487*(X487/H487),"0")</f>
        <v>1.3888888888888888E-2</v>
      </c>
      <c r="BP487" s="64">
        <f>IFERROR(1/J487*(Y487/H487),"0")</f>
        <v>1.5625E-2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69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0.88888888888888884</v>
      </c>
      <c r="Y489" s="551">
        <f>IFERROR(Y487/H487,"0")+IFERROR(Y488/H488,"0")</f>
        <v>1</v>
      </c>
      <c r="Z489" s="551">
        <f>IFERROR(IF(Z487="",0,Z487),"0")+IFERROR(IF(Z488="",0,Z488),"0")</f>
        <v>1.898E-2</v>
      </c>
      <c r="AA489" s="552"/>
      <c r="AB489" s="552"/>
      <c r="AC489" s="552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69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8</v>
      </c>
      <c r="Y490" s="551">
        <f>IFERROR(SUM(Y487:Y488),"0")</f>
        <v>9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164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1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69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69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87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69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69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656"/>
      <c r="P501" s="595" t="s">
        <v>759</v>
      </c>
      <c r="Q501" s="596"/>
      <c r="R501" s="596"/>
      <c r="S501" s="596"/>
      <c r="T501" s="596"/>
      <c r="U501" s="596"/>
      <c r="V501" s="597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2323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2418.5099999999998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656"/>
      <c r="P502" s="595" t="s">
        <v>760</v>
      </c>
      <c r="Q502" s="596"/>
      <c r="R502" s="596"/>
      <c r="S502" s="596"/>
      <c r="T502" s="596"/>
      <c r="U502" s="596"/>
      <c r="V502" s="597"/>
      <c r="W502" s="37" t="s">
        <v>68</v>
      </c>
      <c r="X502" s="551">
        <f>IFERROR(SUM(BM22:BM498),"0")</f>
        <v>2454.031696348412</v>
      </c>
      <c r="Y502" s="551">
        <f>IFERROR(SUM(BN22:BN498),"0")</f>
        <v>2555.4679999999994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656"/>
      <c r="P503" s="595" t="s">
        <v>761</v>
      </c>
      <c r="Q503" s="596"/>
      <c r="R503" s="596"/>
      <c r="S503" s="596"/>
      <c r="T503" s="596"/>
      <c r="U503" s="596"/>
      <c r="V503" s="597"/>
      <c r="W503" s="37" t="s">
        <v>762</v>
      </c>
      <c r="X503" s="38">
        <f>ROUNDUP(SUM(BO22:BO498),0)</f>
        <v>4</v>
      </c>
      <c r="Y503" s="38">
        <f>ROUNDUP(SUM(BP22:BP498),0)</f>
        <v>5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656"/>
      <c r="P504" s="595" t="s">
        <v>763</v>
      </c>
      <c r="Q504" s="596"/>
      <c r="R504" s="596"/>
      <c r="S504" s="596"/>
      <c r="T504" s="596"/>
      <c r="U504" s="596"/>
      <c r="V504" s="597"/>
      <c r="W504" s="37" t="s">
        <v>68</v>
      </c>
      <c r="X504" s="551">
        <f>GrossWeightTotal+PalletQtyTotal*25</f>
        <v>2554.031696348412</v>
      </c>
      <c r="Y504" s="551">
        <f>GrossWeightTotalR+PalletQtyTotalR*25</f>
        <v>2680.4679999999994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656"/>
      <c r="P505" s="595" t="s">
        <v>764</v>
      </c>
      <c r="Q505" s="596"/>
      <c r="R505" s="596"/>
      <c r="S505" s="596"/>
      <c r="T505" s="596"/>
      <c r="U505" s="596"/>
      <c r="V505" s="597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414.05906061352312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433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656"/>
      <c r="P506" s="595" t="s">
        <v>765</v>
      </c>
      <c r="Q506" s="596"/>
      <c r="R506" s="596"/>
      <c r="S506" s="596"/>
      <c r="T506" s="596"/>
      <c r="U506" s="596"/>
      <c r="V506" s="597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4.7156600000000006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7" t="s">
        <v>100</v>
      </c>
      <c r="D508" s="682"/>
      <c r="E508" s="682"/>
      <c r="F508" s="682"/>
      <c r="G508" s="682"/>
      <c r="H508" s="683"/>
      <c r="I508" s="587" t="s">
        <v>248</v>
      </c>
      <c r="J508" s="682"/>
      <c r="K508" s="682"/>
      <c r="L508" s="682"/>
      <c r="M508" s="682"/>
      <c r="N508" s="682"/>
      <c r="O508" s="682"/>
      <c r="P508" s="682"/>
      <c r="Q508" s="682"/>
      <c r="R508" s="682"/>
      <c r="S508" s="683"/>
      <c r="T508" s="587" t="s">
        <v>536</v>
      </c>
      <c r="U508" s="683"/>
      <c r="V508" s="587" t="s">
        <v>592</v>
      </c>
      <c r="W508" s="682"/>
      <c r="X508" s="682"/>
      <c r="Y508" s="683"/>
      <c r="Z508" s="546" t="s">
        <v>648</v>
      </c>
      <c r="AA508" s="587" t="s">
        <v>715</v>
      </c>
      <c r="AB508" s="683"/>
      <c r="AC508" s="52"/>
      <c r="AF508" s="547"/>
    </row>
    <row r="509" spans="1:68" ht="14.25" customHeight="1" thickTop="1" x14ac:dyDescent="0.2">
      <c r="A509" s="599" t="s">
        <v>768</v>
      </c>
      <c r="B509" s="587" t="s">
        <v>62</v>
      </c>
      <c r="C509" s="587" t="s">
        <v>101</v>
      </c>
      <c r="D509" s="587" t="s">
        <v>116</v>
      </c>
      <c r="E509" s="587" t="s">
        <v>171</v>
      </c>
      <c r="F509" s="587" t="s">
        <v>191</v>
      </c>
      <c r="G509" s="587" t="s">
        <v>224</v>
      </c>
      <c r="H509" s="587" t="s">
        <v>100</v>
      </c>
      <c r="I509" s="587" t="s">
        <v>249</v>
      </c>
      <c r="J509" s="587" t="s">
        <v>289</v>
      </c>
      <c r="K509" s="587" t="s">
        <v>349</v>
      </c>
      <c r="L509" s="587" t="s">
        <v>395</v>
      </c>
      <c r="M509" s="587" t="s">
        <v>411</v>
      </c>
      <c r="N509" s="547"/>
      <c r="O509" s="587" t="s">
        <v>425</v>
      </c>
      <c r="P509" s="587" t="s">
        <v>435</v>
      </c>
      <c r="Q509" s="587" t="s">
        <v>442</v>
      </c>
      <c r="R509" s="587" t="s">
        <v>447</v>
      </c>
      <c r="S509" s="587" t="s">
        <v>526</v>
      </c>
      <c r="T509" s="587" t="s">
        <v>537</v>
      </c>
      <c r="U509" s="587" t="s">
        <v>572</v>
      </c>
      <c r="V509" s="587" t="s">
        <v>593</v>
      </c>
      <c r="W509" s="587" t="s">
        <v>625</v>
      </c>
      <c r="X509" s="587" t="s">
        <v>640</v>
      </c>
      <c r="Y509" s="587" t="s">
        <v>644</v>
      </c>
      <c r="Z509" s="587" t="s">
        <v>648</v>
      </c>
      <c r="AA509" s="587" t="s">
        <v>715</v>
      </c>
      <c r="AB509" s="587" t="s">
        <v>754</v>
      </c>
      <c r="AC509" s="52"/>
      <c r="AF509" s="547"/>
    </row>
    <row r="510" spans="1:68" ht="13.5" customHeight="1" thickBot="1" x14ac:dyDescent="0.25">
      <c r="A510" s="600"/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47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88"/>
      <c r="AB510" s="588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18.5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142</v>
      </c>
      <c r="E511" s="46">
        <f>IFERROR(Y87*1,"0")+IFERROR(Y88*1,"0")+IFERROR(Y89*1,"0")+IFERROR(Y93*1,"0")+IFERROR(Y94*1,"0")+IFERROR(Y95*1,"0")+IFERROR(Y96*1,"0")</f>
        <v>183.6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108.30000000000001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96.6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205.49999999999997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103.19999999999999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7.6499999999999995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1086</v>
      </c>
      <c r="U511" s="46">
        <f>IFERROR(Y367*1,"0")+IFERROR(Y368*1,"0")+IFERROR(Y369*1,"0")+IFERROR(Y373*1,"0")+IFERROR(Y377*1,"0")+IFERROR(Y378*1,"0")+IFERROR(Y382*1,"0")</f>
        <v>21.6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3.5999999999999996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432.96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9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9"/>
        <filter val="1,20"/>
        <filter val="101,00"/>
        <filter val="11,00"/>
        <filter val="12,00"/>
        <filter val="122,00"/>
        <filter val="13,00"/>
        <filter val="13,75"/>
        <filter val="133,00"/>
        <filter val="138,00"/>
        <filter val="150,00"/>
        <filter val="153,00"/>
        <filter val="17,00"/>
        <filter val="179,00"/>
        <filter val="18,00"/>
        <filter val="19,00"/>
        <filter val="19,51"/>
        <filter val="2 323,00"/>
        <filter val="2 454,03"/>
        <filter val="2 554,03"/>
        <filter val="2,00"/>
        <filter val="2,50"/>
        <filter val="2,75"/>
        <filter val="20,00"/>
        <filter val="22,00"/>
        <filter val="23,11"/>
        <filter val="25,00"/>
        <filter val="26,14"/>
        <filter val="28,41"/>
        <filter val="29,52"/>
        <filter val="3,00"/>
        <filter val="3,04"/>
        <filter val="3,33"/>
        <filter val="31,00"/>
        <filter val="32,00"/>
        <filter val="33,00"/>
        <filter val="34,20"/>
        <filter val="34,93"/>
        <filter val="36,00"/>
        <filter val="39,00"/>
        <filter val="4"/>
        <filter val="4,00"/>
        <filter val="4,86"/>
        <filter val="414,06"/>
        <filter val="42,08"/>
        <filter val="46,00"/>
        <filter val="47,00"/>
        <filter val="49,00"/>
        <filter val="5,00"/>
        <filter val="51,00"/>
        <filter val="513,00"/>
        <filter val="524,00"/>
        <filter val="54,00"/>
        <filter val="54,94"/>
        <filter val="55,00"/>
        <filter val="6,67"/>
        <filter val="60,00"/>
        <filter val="61,34"/>
        <filter val="62,00"/>
        <filter val="7,00"/>
        <filter val="79,00"/>
        <filter val="8,00"/>
        <filter val="8,06"/>
        <filter val="8,84"/>
        <filter val="87,00"/>
        <filter val="9,00"/>
        <filter val="93,00"/>
      </filters>
    </filterColumn>
    <filterColumn colId="29" showButton="0"/>
    <filterColumn colId="30" showButton="0"/>
  </autoFilter>
  <mergeCells count="894"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A20:Z20"/>
    <mergeCell ref="A125:Z125"/>
    <mergeCell ref="A107:Z107"/>
    <mergeCell ref="A51:Z51"/>
    <mergeCell ref="A83:O84"/>
    <mergeCell ref="V6:W9"/>
    <mergeCell ref="P109:T109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D471:E471"/>
    <mergeCell ref="A481:Z481"/>
    <mergeCell ref="D199:E199"/>
    <mergeCell ref="P234:V234"/>
    <mergeCell ref="D435:E435"/>
    <mergeCell ref="P274:T274"/>
    <mergeCell ref="D413:E413"/>
    <mergeCell ref="P345:T345"/>
    <mergeCell ref="P222:T222"/>
    <mergeCell ref="P193:T193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P61:T61"/>
    <mergeCell ref="A105:O106"/>
    <mergeCell ref="A9:C9"/>
    <mergeCell ref="P70:V70"/>
    <mergeCell ref="P32:V32"/>
    <mergeCell ref="P134:V134"/>
    <mergeCell ref="P97:V97"/>
    <mergeCell ref="Q13:R13"/>
    <mergeCell ref="P57:T57"/>
    <mergeCell ref="P75:T75"/>
    <mergeCell ref="J9:M9"/>
    <mergeCell ref="A90:O91"/>
    <mergeCell ref="A38:Z38"/>
    <mergeCell ref="A40:Z40"/>
    <mergeCell ref="H17:H18"/>
    <mergeCell ref="A13:M13"/>
    <mergeCell ref="A15:M15"/>
    <mergeCell ref="D29:E29"/>
    <mergeCell ref="P110:T110"/>
    <mergeCell ref="Y17:Y18"/>
    <mergeCell ref="U17:V17"/>
    <mergeCell ref="D57:E57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22:T22"/>
    <mergeCell ref="P320:T320"/>
    <mergeCell ref="P314:T314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P395:T395"/>
    <mergeCell ref="A340:Z340"/>
    <mergeCell ref="D267:E267"/>
    <mergeCell ref="P96:T96"/>
    <mergeCell ref="P261:T261"/>
    <mergeCell ref="A146:Z146"/>
    <mergeCell ref="A417:Z417"/>
    <mergeCell ref="P79:V79"/>
    <mergeCell ref="D61:E61"/>
    <mergeCell ref="P115:T115"/>
    <mergeCell ref="A427:Z427"/>
    <mergeCell ref="D389:E389"/>
    <mergeCell ref="P121:T121"/>
    <mergeCell ref="P357:T357"/>
    <mergeCell ref="P344:T344"/>
    <mergeCell ref="P87:T87"/>
    <mergeCell ref="P380:V380"/>
    <mergeCell ref="P137:T137"/>
    <mergeCell ref="P197:T197"/>
    <mergeCell ref="A354:O355"/>
    <mergeCell ref="D348:E348"/>
    <mergeCell ref="A220:Z220"/>
    <mergeCell ref="A168:O169"/>
    <mergeCell ref="D223:E223"/>
    <mergeCell ref="D254:E254"/>
    <mergeCell ref="P231:V231"/>
    <mergeCell ref="P371:V371"/>
    <mergeCell ref="D252:E252"/>
    <mergeCell ref="A249:Z249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P484:V484"/>
    <mergeCell ref="A359:O360"/>
    <mergeCell ref="D346:E346"/>
    <mergeCell ref="P229:T229"/>
    <mergeCell ref="P204:T204"/>
    <mergeCell ref="A418:Z418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3:T43"/>
    <mergeCell ref="D328:E328"/>
    <mergeCell ref="P65:V65"/>
    <mergeCell ref="P263:V263"/>
    <mergeCell ref="A126:Z126"/>
    <mergeCell ref="D251:E251"/>
    <mergeCell ref="P358:T358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P493:T493"/>
    <mergeCell ref="A17:A18"/>
    <mergeCell ref="P431:T431"/>
    <mergeCell ref="D103:E103"/>
    <mergeCell ref="C17:C18"/>
    <mergeCell ref="K17:K18"/>
    <mergeCell ref="D401:E401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68:T68"/>
    <mergeCell ref="P353:T353"/>
    <mergeCell ref="A265:Z265"/>
    <mergeCell ref="P132:T132"/>
    <mergeCell ref="A420:O421"/>
    <mergeCell ref="P317:V317"/>
    <mergeCell ref="P59:V59"/>
    <mergeCell ref="A313:Z313"/>
    <mergeCell ref="D122:E122"/>
    <mergeCell ref="A376:Z376"/>
    <mergeCell ref="D224:E224"/>
    <mergeCell ref="P103:T103"/>
    <mergeCell ref="A398:O399"/>
    <mergeCell ref="P124:V124"/>
    <mergeCell ref="D74:E74"/>
    <mergeCell ref="D335:E335"/>
    <mergeCell ref="D68:E68"/>
    <mergeCell ref="P89:T89"/>
    <mergeCell ref="P77:T77"/>
    <mergeCell ref="D283:E283"/>
    <mergeCell ref="A356:Z356"/>
    <mergeCell ref="D204:E204"/>
    <mergeCell ref="P388:T388"/>
    <mergeCell ref="A263:O264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P53:T53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360:V360"/>
    <mergeCell ref="A217:O218"/>
    <mergeCell ref="P151:V151"/>
    <mergeCell ref="A258:Z258"/>
    <mergeCell ref="A425:O426"/>
    <mergeCell ref="D167:E167"/>
    <mergeCell ref="P289:T289"/>
    <mergeCell ref="D161:E161"/>
    <mergeCell ref="P238:V238"/>
    <mergeCell ref="P449:V449"/>
    <mergeCell ref="D452:E452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D498:E498"/>
    <mergeCell ref="P482:T482"/>
    <mergeCell ref="A475:Z475"/>
    <mergeCell ref="D210:E210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509:W510"/>
    <mergeCell ref="V509:V510"/>
    <mergeCell ref="A509:A510"/>
    <mergeCell ref="C509:C510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464:V464"/>
    <mergeCell ref="P315:T315"/>
    <mergeCell ref="P302:T302"/>
    <mergeCell ref="D472:E472"/>
    <mergeCell ref="P455:T455"/>
    <mergeCell ref="B509:B510"/>
    <mergeCell ref="P504:V504"/>
    <mergeCell ref="P230:V230"/>
    <mergeCell ref="D509:D510"/>
    <mergeCell ref="A234:O235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168:V168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D205:E205"/>
    <mergeCell ref="A379:O380"/>
    <mergeCell ref="A330:O331"/>
    <mergeCell ref="A365:Z365"/>
    <mergeCell ref="P28:T28"/>
    <mergeCell ref="P104:T104"/>
    <mergeCell ref="P37:V37"/>
    <mergeCell ref="W17:W18"/>
    <mergeCell ref="P90:V90"/>
    <mergeCell ref="A86:Z86"/>
    <mergeCell ref="P217:V217"/>
    <mergeCell ref="P47:T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2025-09-12T12:16:24Z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