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6715CEC-793B-486A-BBA1-66EEECB4B4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BP266" i="1" s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BP256" i="1" s="1"/>
  <c r="P256" i="1"/>
  <c r="BO255" i="1"/>
  <c r="BM255" i="1"/>
  <c r="Z255" i="1"/>
  <c r="Y255" i="1"/>
  <c r="P255" i="1"/>
  <c r="BO254" i="1"/>
  <c r="BM254" i="1"/>
  <c r="Z254" i="1"/>
  <c r="Y254" i="1"/>
  <c r="Y258" i="1" s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8" i="1" l="1"/>
  <c r="Z63" i="1"/>
  <c r="Z69" i="1"/>
  <c r="BN66" i="1"/>
  <c r="BN68" i="1"/>
  <c r="Y126" i="1"/>
  <c r="BN124" i="1"/>
  <c r="Z131" i="1"/>
  <c r="Z137" i="1"/>
  <c r="BN135" i="1"/>
  <c r="Y173" i="1"/>
  <c r="BN170" i="1"/>
  <c r="Z189" i="1"/>
  <c r="Z197" i="1"/>
  <c r="BN193" i="1"/>
  <c r="BN195" i="1"/>
  <c r="Z284" i="1"/>
  <c r="BP36" i="1"/>
  <c r="BN36" i="1"/>
  <c r="BP62" i="1"/>
  <c r="BN62" i="1"/>
  <c r="Y75" i="1"/>
  <c r="BP73" i="1"/>
  <c r="BN73" i="1"/>
  <c r="BP130" i="1"/>
  <c r="BN130" i="1"/>
  <c r="BP162" i="1"/>
  <c r="BN162" i="1"/>
  <c r="Y177" i="1"/>
  <c r="Y176" i="1"/>
  <c r="BP175" i="1"/>
  <c r="BN175" i="1"/>
  <c r="BP219" i="1"/>
  <c r="BN219" i="1"/>
  <c r="Y234" i="1"/>
  <c r="Y233" i="1"/>
  <c r="BP232" i="1"/>
  <c r="BN232" i="1"/>
  <c r="Y246" i="1"/>
  <c r="Y245" i="1"/>
  <c r="BP244" i="1"/>
  <c r="BN244" i="1"/>
  <c r="X287" i="1"/>
  <c r="X289" i="1" s="1"/>
  <c r="X290" i="1"/>
  <c r="Y31" i="1"/>
  <c r="BN29" i="1"/>
  <c r="Y38" i="1"/>
  <c r="BP34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Z172" i="1"/>
  <c r="BP186" i="1"/>
  <c r="BN186" i="1"/>
  <c r="BP188" i="1"/>
  <c r="BN188" i="1"/>
  <c r="BP202" i="1"/>
  <c r="BN202" i="1"/>
  <c r="BP204" i="1"/>
  <c r="BN204" i="1"/>
  <c r="Y240" i="1"/>
  <c r="Y239" i="1"/>
  <c r="BP238" i="1"/>
  <c r="BN238" i="1"/>
  <c r="Y250" i="1"/>
  <c r="Y249" i="1"/>
  <c r="BP248" i="1"/>
  <c r="BN248" i="1"/>
  <c r="Y45" i="1"/>
  <c r="Y64" i="1"/>
  <c r="Y70" i="1"/>
  <c r="Z75" i="1"/>
  <c r="Z86" i="1"/>
  <c r="Z96" i="1"/>
  <c r="Z102" i="1"/>
  <c r="Z111" i="1"/>
  <c r="Z125" i="1"/>
  <c r="Y132" i="1"/>
  <c r="Y137" i="1"/>
  <c r="Z164" i="1"/>
  <c r="Y197" i="1"/>
  <c r="Y198" i="1"/>
  <c r="Z221" i="1"/>
  <c r="Z227" i="1"/>
  <c r="Z257" i="1"/>
  <c r="BN254" i="1"/>
  <c r="BP254" i="1"/>
  <c r="BN256" i="1"/>
  <c r="Y262" i="1"/>
  <c r="Y263" i="1"/>
  <c r="Z268" i="1"/>
  <c r="BN266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90" i="1"/>
  <c r="Y287" i="1"/>
  <c r="Y288" i="1"/>
  <c r="Y286" i="1"/>
  <c r="C299" i="1" l="1"/>
  <c r="Y289" i="1"/>
  <c r="A299" i="1" l="1"/>
  <c r="B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<sst xmlns="http://schemas.openxmlformats.org/spreadsheetml/2006/main" count="1310" uniqueCount="428">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</sst>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45915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4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0.45833333333333331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182</v>
      </c>
      <c r="Y28" s="279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28</v>
      </c>
      <c r="Y29" s="27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210</v>
      </c>
      <c r="Y30" s="280">
        <f>IFERROR(SUM(Y28:Y29),"0")</f>
        <v>210</v>
      </c>
      <c r="Z30" s="280">
        <f>IFERROR(IF(Z28="",0,Z28),"0")+IFERROR(IF(Z29="",0,Z29),"0")</f>
        <v>1.9761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315</v>
      </c>
      <c r="Y31" s="280">
        <f>IFERROR(SUMPRODUCT(Y28:Y29*H28:H29),"0")</f>
        <v>315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36</v>
      </c>
      <c r="Y42" s="27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36</v>
      </c>
      <c r="Y45" s="280">
        <f>IFERROR(SUM(Y41:Y44),"0")</f>
        <v>36</v>
      </c>
      <c r="Z45" s="280">
        <f>IFERROR(IF(Z41="",0,Z41),"0")+IFERROR(IF(Z42="",0,Z42),"0")+IFERROR(IF(Z43="",0,Z43),"0")+IFERROR(IF(Z44="",0,Z44),"0")</f>
        <v>0.55800000000000005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252</v>
      </c>
      <c r="Y46" s="280">
        <f>IFERROR(SUMPRODUCT(Y41:Y44*H41:H44),"0")</f>
        <v>252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hidden="1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hidden="1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98</v>
      </c>
      <c r="Y93" s="279">
        <f t="shared" si="0"/>
        <v>98</v>
      </c>
      <c r="Z93" s="36">
        <f t="shared" si="1"/>
        <v>1.75224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hidden="1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98</v>
      </c>
      <c r="Y96" s="280">
        <f>IFERROR(SUM(Y90:Y95),"0")</f>
        <v>98</v>
      </c>
      <c r="Z96" s="280">
        <f>IFERROR(IF(Z90="",0,Z90),"0")+IFERROR(IF(Z91="",0,Z91),"0")+IFERROR(IF(Z92="",0,Z92),"0")+IFERROR(IF(Z93="",0,Z93),"0")+IFERROR(IF(Z94="",0,Z94),"0")+IFERROR(IF(Z95="",0,Z95),"0")</f>
        <v>1.75224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282.24</v>
      </c>
      <c r="Y97" s="280">
        <f>IFERROR(SUMPRODUCT(Y90:Y95*H90:H95),"0")</f>
        <v>282.24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42</v>
      </c>
      <c r="Y101" s="279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42</v>
      </c>
      <c r="Y102" s="280">
        <f>IFERROR(SUM(Y100:Y101),"0")</f>
        <v>42</v>
      </c>
      <c r="Z102" s="280">
        <f>IFERROR(IF(Z100="",0,Z100),"0")+IFERROR(IF(Z101="",0,Z101),"0")</f>
        <v>0.75095999999999996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151.20000000000002</v>
      </c>
      <c r="Y103" s="280">
        <f>IFERROR(SUMPRODUCT(Y100:Y101*H100:H101),"0")</f>
        <v>151.20000000000002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12</v>
      </c>
      <c r="Y106" s="27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48</v>
      </c>
      <c r="Y107" s="279">
        <f>IFERROR(IF(X107="","",X107),"")</f>
        <v>48</v>
      </c>
      <c r="Z107" s="36">
        <f>IFERROR(IF(X107="","",X107*0.0155),"")</f>
        <v>0.74399999999999999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322.54079999999999</v>
      </c>
      <c r="BN107" s="67">
        <f>IFERROR(Y107*I107,"0")</f>
        <v>322.54079999999999</v>
      </c>
      <c r="BO107" s="67">
        <f>IFERROR(X107/J107,"0")</f>
        <v>0.5714285714285714</v>
      </c>
      <c r="BP107" s="67">
        <f>IFERROR(Y107/J107,"0")</f>
        <v>0.5714285714285714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60</v>
      </c>
      <c r="Y108" s="279">
        <f>IFERROR(IF(X108="","",X108),"")</f>
        <v>60</v>
      </c>
      <c r="Z108" s="36">
        <f>IFERROR(IF(X108="","",X108*0.0155),"")</f>
        <v>0.92999999999999994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438</v>
      </c>
      <c r="BN108" s="67">
        <f>IFERROR(Y108*I108,"0")</f>
        <v>438</v>
      </c>
      <c r="BO108" s="67">
        <f>IFERROR(X108/J108,"0")</f>
        <v>0.7142857142857143</v>
      </c>
      <c r="BP108" s="67">
        <f>IFERROR(Y108/J108,"0")</f>
        <v>0.7142857142857143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36</v>
      </c>
      <c r="Y109" s="279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241.90559999999999</v>
      </c>
      <c r="BN109" s="67">
        <f>IFERROR(Y109*I109,"0")</f>
        <v>241.90559999999999</v>
      </c>
      <c r="BO109" s="67">
        <f>IFERROR(X109/J109,"0")</f>
        <v>0.42857142857142855</v>
      </c>
      <c r="BP109" s="67">
        <f>IFERROR(Y109/J109,"0")</f>
        <v>0.42857142857142855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96</v>
      </c>
      <c r="Y110" s="279">
        <f>IFERROR(IF(X110="","",X110),"")</f>
        <v>96</v>
      </c>
      <c r="Z110" s="36">
        <f>IFERROR(IF(X110="","",X110*0.0155),"")</f>
        <v>1.488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700.8</v>
      </c>
      <c r="BN110" s="67">
        <f>IFERROR(Y110*I110,"0")</f>
        <v>700.8</v>
      </c>
      <c r="BO110" s="67">
        <f>IFERROR(X110/J110,"0")</f>
        <v>1.1428571428571428</v>
      </c>
      <c r="BP110" s="67">
        <f>IFERROR(Y110/J110,"0")</f>
        <v>1.1428571428571428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252</v>
      </c>
      <c r="Y111" s="280">
        <f>IFERROR(SUM(Y106:Y110),"0")</f>
        <v>252</v>
      </c>
      <c r="Z111" s="280">
        <f>IFERROR(IF(Z106="",0,Z106),"0")+IFERROR(IF(Z107="",0,Z107),"0")+IFERROR(IF(Z108="",0,Z108),"0")+IFERROR(IF(Z109="",0,Z109),"0")+IFERROR(IF(Z110="",0,Z110),"0")</f>
        <v>3.9060000000000001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1713.6000000000001</v>
      </c>
      <c r="Y112" s="280">
        <f>IFERROR(SUMPRODUCT(Y106:Y110*H106:H110),"0")</f>
        <v>1713.6000000000001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14</v>
      </c>
      <c r="Y114" s="27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14</v>
      </c>
      <c r="Y115" s="280">
        <f>IFERROR(SUM(Y114:Y114),"0")</f>
        <v>14</v>
      </c>
      <c r="Z115" s="280">
        <f>IFERROR(IF(Z114="",0,Z114),"0")</f>
        <v>0.25031999999999999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36.96</v>
      </c>
      <c r="Y116" s="280">
        <f>IFERROR(SUMPRODUCT(Y114:Y114*H114:H114),"0")</f>
        <v>36.96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56</v>
      </c>
      <c r="Y123" s="279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98</v>
      </c>
      <c r="Y124" s="279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154</v>
      </c>
      <c r="Y125" s="280">
        <f>IFERROR(SUM(Y123:Y124),"0")</f>
        <v>154</v>
      </c>
      <c r="Z125" s="280">
        <f>IFERROR(IF(Z123="",0,Z123),"0")+IFERROR(IF(Z124="",0,Z124),"0")</f>
        <v>2.75352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462</v>
      </c>
      <c r="Y126" s="280">
        <f>IFERROR(SUMPRODUCT(Y123:Y124*H123:H124),"0")</f>
        <v>462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14</v>
      </c>
      <c r="Y129" s="27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14</v>
      </c>
      <c r="Y131" s="280">
        <f>IFERROR(SUM(Y129:Y130),"0")</f>
        <v>14</v>
      </c>
      <c r="Z131" s="280">
        <f>IFERROR(IF(Z129="",0,Z129),"0")+IFERROR(IF(Z130="",0,Z130),"0")</f>
        <v>0.25031999999999999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42</v>
      </c>
      <c r="Y132" s="280">
        <f>IFERROR(SUMPRODUCT(Y129:Y130*H129:H130),"0")</f>
        <v>42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56</v>
      </c>
      <c r="Y135" s="279">
        <f>IFERROR(IF(X135="","",X135),"")</f>
        <v>56</v>
      </c>
      <c r="Z135" s="36">
        <f>IFERROR(IF(X135="","",X135*0.01788),"")</f>
        <v>1.0012799999999999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150.08000000000001</v>
      </c>
      <c r="BN135" s="67">
        <f>IFERROR(Y135*I135,"0")</f>
        <v>150.08000000000001</v>
      </c>
      <c r="BO135" s="67">
        <f>IFERROR(X135/J135,"0")</f>
        <v>0.8</v>
      </c>
      <c r="BP135" s="67">
        <f>IFERROR(Y135/J135,"0")</f>
        <v>0.8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56</v>
      </c>
      <c r="Y137" s="280">
        <f>IFERROR(SUM(Y135:Y136),"0")</f>
        <v>56</v>
      </c>
      <c r="Z137" s="280">
        <f>IFERROR(IF(Z135="",0,Z135),"0")+IFERROR(IF(Z136="",0,Z136),"0")</f>
        <v>1.0012799999999999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134.4</v>
      </c>
      <c r="Y138" s="280">
        <f>IFERROR(SUMPRODUCT(Y135:Y136*H135:H136),"0")</f>
        <v>134.4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28</v>
      </c>
      <c r="Y156" s="27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28</v>
      </c>
      <c r="Y157" s="280">
        <f>IFERROR(SUM(Y156:Y156),"0")</f>
        <v>28</v>
      </c>
      <c r="Z157" s="280">
        <f>IFERROR(IF(Z156="",0,Z156),"0")</f>
        <v>0.26347999999999999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47.04</v>
      </c>
      <c r="Y158" s="280">
        <f>IFERROR(SUMPRODUCT(Y156:Y156*H156:H156),"0")</f>
        <v>47.04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70</v>
      </c>
      <c r="Y169" s="279">
        <f>IFERROR(IF(X169="","",X169),"")</f>
        <v>70</v>
      </c>
      <c r="Z169" s="36">
        <f>IFERROR(IF(X169="","",X169*0.01788),"")</f>
        <v>1.2516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237.16</v>
      </c>
      <c r="BN169" s="67">
        <f>IFERROR(Y169*I169,"0")</f>
        <v>237.16</v>
      </c>
      <c r="BO169" s="67">
        <f>IFERROR(X169/J169,"0")</f>
        <v>1</v>
      </c>
      <c r="BP169" s="67">
        <f>IFERROR(Y169/J169,"0")</f>
        <v>1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42</v>
      </c>
      <c r="Y170" s="27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112</v>
      </c>
      <c r="Y172" s="280">
        <f>IFERROR(SUM(Y169:Y171),"0")</f>
        <v>112</v>
      </c>
      <c r="Z172" s="280">
        <f>IFERROR(IF(Z169="",0,Z169),"0")+IFERROR(IF(Z170="",0,Z170),"0")+IFERROR(IF(Z171="",0,Z171),"0")</f>
        <v>2.0025599999999999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336</v>
      </c>
      <c r="Y173" s="280">
        <f>IFERROR(SUMPRODUCT(Y169:Y171*H169:H171),"0")</f>
        <v>336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60</v>
      </c>
      <c r="Y202" s="279">
        <f>IFERROR(IF(X202="","",X202),"")</f>
        <v>60</v>
      </c>
      <c r="Z202" s="36">
        <f>IFERROR(IF(X202="","",X202*0.0155),"")</f>
        <v>0.92999999999999994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448.2</v>
      </c>
      <c r="BN202" s="67">
        <f>IFERROR(Y202*I202,"0")</f>
        <v>448.2</v>
      </c>
      <c r="BO202" s="67">
        <f>IFERROR(X202/J202,"0")</f>
        <v>0.7142857142857143</v>
      </c>
      <c r="BP202" s="67">
        <f>IFERROR(Y202/J202,"0")</f>
        <v>0.7142857142857143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48</v>
      </c>
      <c r="Y204" s="279">
        <f>IFERROR(IF(X204="","",X204),"")</f>
        <v>48</v>
      </c>
      <c r="Z204" s="36">
        <f>IFERROR(IF(X204="","",X204*0.0155),"")</f>
        <v>0.74399999999999999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358.56</v>
      </c>
      <c r="BN204" s="67">
        <f>IFERROR(Y204*I204,"0")</f>
        <v>358.56</v>
      </c>
      <c r="BO204" s="67">
        <f>IFERROR(X204/J204,"0")</f>
        <v>0.5714285714285714</v>
      </c>
      <c r="BP204" s="67">
        <f>IFERROR(Y204/J204,"0")</f>
        <v>0.5714285714285714</v>
      </c>
    </row>
    <row r="205" spans="1:68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108</v>
      </c>
      <c r="Y205" s="280">
        <f>IFERROR(SUM(Y201:Y204),"0")</f>
        <v>108</v>
      </c>
      <c r="Z205" s="280">
        <f>IFERROR(IF(Z201="",0,Z201),"0")+IFERROR(IF(Z202="",0,Z202),"0")+IFERROR(IF(Z203="",0,Z203),"0")+IFERROR(IF(Z204="",0,Z204),"0")</f>
        <v>1.6739999999999999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777.6</v>
      </c>
      <c r="Y206" s="280">
        <f>IFERROR(SUMPRODUCT(Y201:Y204*H201:H204),"0")</f>
        <v>777.6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228</v>
      </c>
      <c r="Y238" s="279">
        <f>IFERROR(IF(X238="","",X238),"")</f>
        <v>228</v>
      </c>
      <c r="Z238" s="36">
        <f>IFERROR(IF(X238="","",X238*0.0155),"")</f>
        <v>3.5339999999999998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1199.7359999999999</v>
      </c>
      <c r="BN238" s="67">
        <f>IFERROR(Y238*I238,"0")</f>
        <v>1199.7359999999999</v>
      </c>
      <c r="BO238" s="67">
        <f>IFERROR(X238/J238,"0")</f>
        <v>2.7142857142857144</v>
      </c>
      <c r="BP238" s="67">
        <f>IFERROR(Y238/J238,"0")</f>
        <v>2.7142857142857144</v>
      </c>
    </row>
    <row r="239" spans="1:68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228</v>
      </c>
      <c r="Y239" s="280">
        <f>IFERROR(SUM(Y238:Y238),"0")</f>
        <v>228</v>
      </c>
      <c r="Z239" s="280">
        <f>IFERROR(IF(Z238="",0,Z238),"0")</f>
        <v>3.5339999999999998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1140</v>
      </c>
      <c r="Y240" s="280">
        <f>IFERROR(SUMPRODUCT(Y238:Y238*H238:H238),"0")</f>
        <v>1140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hidden="1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hidden="1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70</v>
      </c>
      <c r="Y272" s="279">
        <f t="shared" si="6"/>
        <v>70</v>
      </c>
      <c r="Z272" s="36">
        <f>IFERROR(IF(X272="","",X272*0.00936),"")</f>
        <v>0.6552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272.44</v>
      </c>
      <c r="BN272" s="67">
        <f t="shared" si="8"/>
        <v>272.44</v>
      </c>
      <c r="BO272" s="67">
        <f t="shared" si="9"/>
        <v>0.55555555555555558</v>
      </c>
      <c r="BP272" s="67">
        <f t="shared" si="10"/>
        <v>0.55555555555555558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70</v>
      </c>
      <c r="Y284" s="280">
        <f>IFERROR(SUM(Y271:Y283),"0")</f>
        <v>70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0.6552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259</v>
      </c>
      <c r="Y285" s="280">
        <f>IFERROR(SUMPRODUCT(Y271:Y283*H271:H283),"0")</f>
        <v>259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5949.04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5949.04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6522.8804</v>
      </c>
      <c r="Y287" s="280">
        <f>IFERROR(SUM(BN22:BN283),"0")</f>
        <v>6522.8804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17</v>
      </c>
      <c r="Y288" s="38">
        <f>ROUNDUP(SUM(BP22:BP283),0)</f>
        <v>17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6947.8804</v>
      </c>
      <c r="Y289" s="280">
        <f>GrossWeightTotalR+PalletQtyTotalR*25</f>
        <v>6947.8804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1422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1422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21.32798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315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252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282.24</v>
      </c>
      <c r="K296" s="46">
        <f>IFERROR(X100*H100,"0")+IFERROR(X101*H101,"0")</f>
        <v>151.20000000000002</v>
      </c>
      <c r="L296" s="46">
        <f>IFERROR(X106*H106,"0")+IFERROR(X107*H107,"0")+IFERROR(X108*H108,"0")+IFERROR(X109*H109,"0")+IFERROR(X110*H110,"0")+IFERROR(X114*H114,"0")+IFERROR(X118*H118,"0")</f>
        <v>1750.5600000000002</v>
      </c>
      <c r="M296" s="46">
        <f>IFERROR(X123*H123,"0")+IFERROR(X124*H124,"0")</f>
        <v>462</v>
      </c>
      <c r="N296" s="276"/>
      <c r="O296" s="46">
        <f>IFERROR(X129*H129,"0")+IFERROR(X130*H130,"0")</f>
        <v>42</v>
      </c>
      <c r="P296" s="46">
        <f>IFERROR(X135*H135,"0")+IFERROR(X136*H136,"0")</f>
        <v>134.4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47.04</v>
      </c>
      <c r="U296" s="46">
        <f>IFERROR(X162*H162,"0")+IFERROR(X163*H163,"0")</f>
        <v>0</v>
      </c>
      <c r="V296" s="46">
        <f>IFERROR(X169*H169,"0")+IFERROR(X170*H170,"0")+IFERROR(X171*H171,"0")+IFERROR(X175*H175,"0")</f>
        <v>336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777.6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1140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259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3883.2000000000003</v>
      </c>
      <c r="B299" s="60">
        <f>SUMPRODUCT(--(BB:BB="ПГП"),--(W:W="кор"),H:H,Y:Y)+SUMPRODUCT(--(BB:BB="ПГП"),--(W:W="кг"),Y:Y)</f>
        <v>2065.84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0,00"/>
        <filter val="1 422,00"/>
        <filter val="1 713,60"/>
        <filter val="108,00"/>
        <filter val="112,00"/>
        <filter val="12,00"/>
        <filter val="134,40"/>
        <filter val="14,00"/>
        <filter val="151,20"/>
        <filter val="154,00"/>
        <filter val="17"/>
        <filter val="182,00"/>
        <filter val="210,00"/>
        <filter val="228,00"/>
        <filter val="252,00"/>
        <filter val="259,00"/>
        <filter val="28,00"/>
        <filter val="282,24"/>
        <filter val="315,00"/>
        <filter val="336,00"/>
        <filter val="36,00"/>
        <filter val="36,96"/>
        <filter val="42,00"/>
        <filter val="462,00"/>
        <filter val="47,04"/>
        <filter val="48,00"/>
        <filter val="5 949,04"/>
        <filter val="56,00"/>
        <filter val="6 522,88"/>
        <filter val="6 947,88"/>
        <filter val="60,00"/>
        <filter val="70,00"/>
        <filter val="777,60"/>
        <filter val="96,00"/>
        <filter val="98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