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5B7B69-3849-406A-9D7A-7EF1D1BAC8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94" i="1" l="1"/>
  <c r="BN94" i="1"/>
  <c r="Z94" i="1"/>
  <c r="BP128" i="1"/>
  <c r="BN128" i="1"/>
  <c r="Z128" i="1"/>
  <c r="BP167" i="1"/>
  <c r="BN167" i="1"/>
  <c r="Z167" i="1"/>
  <c r="BP196" i="1"/>
  <c r="BN196" i="1"/>
  <c r="Z196" i="1"/>
  <c r="BP223" i="1"/>
  <c r="BN223" i="1"/>
  <c r="Z223" i="1"/>
  <c r="Y235" i="1"/>
  <c r="Y234" i="1"/>
  <c r="BP233" i="1"/>
  <c r="BN233" i="1"/>
  <c r="Z233" i="1"/>
  <c r="Z234" i="1" s="1"/>
  <c r="BP243" i="1"/>
  <c r="BN243" i="1"/>
  <c r="Z243" i="1"/>
  <c r="BP297" i="1"/>
  <c r="BN297" i="1"/>
  <c r="Z297" i="1"/>
  <c r="BP329" i="1"/>
  <c r="BN329" i="1"/>
  <c r="Z329" i="1"/>
  <c r="BP352" i="1"/>
  <c r="BN352" i="1"/>
  <c r="Z352" i="1"/>
  <c r="BP393" i="1"/>
  <c r="BN393" i="1"/>
  <c r="Z393" i="1"/>
  <c r="BP448" i="1"/>
  <c r="BN448" i="1"/>
  <c r="Z448" i="1"/>
  <c r="BP493" i="1"/>
  <c r="BN493" i="1"/>
  <c r="Z493" i="1"/>
  <c r="B511" i="1"/>
  <c r="X503" i="1"/>
  <c r="Y33" i="1"/>
  <c r="Z35" i="1"/>
  <c r="Z36" i="1" s="1"/>
  <c r="BN35" i="1"/>
  <c r="BP35" i="1"/>
  <c r="Y36" i="1"/>
  <c r="Z41" i="1"/>
  <c r="BN41" i="1"/>
  <c r="Z56" i="1"/>
  <c r="BN56" i="1"/>
  <c r="Z76" i="1"/>
  <c r="BN76" i="1"/>
  <c r="BP87" i="1"/>
  <c r="BN87" i="1"/>
  <c r="Z87" i="1"/>
  <c r="BP109" i="1"/>
  <c r="BN109" i="1"/>
  <c r="Z109" i="1"/>
  <c r="Y156" i="1"/>
  <c r="BP155" i="1"/>
  <c r="BN155" i="1"/>
  <c r="Z155" i="1"/>
  <c r="Z156" i="1" s="1"/>
  <c r="BP159" i="1"/>
  <c r="BN159" i="1"/>
  <c r="Z159" i="1"/>
  <c r="Y179" i="1"/>
  <c r="Y178" i="1"/>
  <c r="BP177" i="1"/>
  <c r="BN177" i="1"/>
  <c r="Z177" i="1"/>
  <c r="Z178" i="1" s="1"/>
  <c r="BP182" i="1"/>
  <c r="BN182" i="1"/>
  <c r="Z182" i="1"/>
  <c r="BP208" i="1"/>
  <c r="BN208" i="1"/>
  <c r="Z208" i="1"/>
  <c r="BP226" i="1"/>
  <c r="BN226" i="1"/>
  <c r="Z226" i="1"/>
  <c r="BP254" i="1"/>
  <c r="BN254" i="1"/>
  <c r="Z254" i="1"/>
  <c r="BP309" i="1"/>
  <c r="BN309" i="1"/>
  <c r="Z309" i="1"/>
  <c r="BP342" i="1"/>
  <c r="BN342" i="1"/>
  <c r="Z342" i="1"/>
  <c r="BP369" i="1"/>
  <c r="BN369" i="1"/>
  <c r="Z369" i="1"/>
  <c r="BP412" i="1"/>
  <c r="BN412" i="1"/>
  <c r="Z412" i="1"/>
  <c r="BP462" i="1"/>
  <c r="BN462" i="1"/>
  <c r="Z462" i="1"/>
  <c r="BP96" i="1"/>
  <c r="BN96" i="1"/>
  <c r="Z96" i="1"/>
  <c r="BP115" i="1"/>
  <c r="BN115" i="1"/>
  <c r="Z115" i="1"/>
  <c r="Y134" i="1"/>
  <c r="BP132" i="1"/>
  <c r="BN132" i="1"/>
  <c r="Z132" i="1"/>
  <c r="BP161" i="1"/>
  <c r="BN161" i="1"/>
  <c r="Z161" i="1"/>
  <c r="Y175" i="1"/>
  <c r="BP171" i="1"/>
  <c r="BN171" i="1"/>
  <c r="Z171" i="1"/>
  <c r="BP194" i="1"/>
  <c r="BN194" i="1"/>
  <c r="Z194" i="1"/>
  <c r="BP206" i="1"/>
  <c r="BN206" i="1"/>
  <c r="Z206" i="1"/>
  <c r="BP221" i="1"/>
  <c r="BN221" i="1"/>
  <c r="Z221" i="1"/>
  <c r="BP229" i="1"/>
  <c r="BN229" i="1"/>
  <c r="Z229" i="1"/>
  <c r="BP252" i="1"/>
  <c r="BN252" i="1"/>
  <c r="Z252" i="1"/>
  <c r="BP260" i="1"/>
  <c r="BN260" i="1"/>
  <c r="Z260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Y330" i="1"/>
  <c r="X502" i="1"/>
  <c r="X504" i="1" s="1"/>
  <c r="X505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Y90" i="1"/>
  <c r="Z89" i="1"/>
  <c r="BN89" i="1"/>
  <c r="BP103" i="1"/>
  <c r="BN103" i="1"/>
  <c r="Z103" i="1"/>
  <c r="BP121" i="1"/>
  <c r="BN121" i="1"/>
  <c r="Z121" i="1"/>
  <c r="BP149" i="1"/>
  <c r="BN149" i="1"/>
  <c r="Z149" i="1"/>
  <c r="BP165" i="1"/>
  <c r="BN165" i="1"/>
  <c r="Z165" i="1"/>
  <c r="Y174" i="1"/>
  <c r="BP188" i="1"/>
  <c r="BN188" i="1"/>
  <c r="Z188" i="1"/>
  <c r="BP198" i="1"/>
  <c r="BN198" i="1"/>
  <c r="Z198" i="1"/>
  <c r="BP210" i="1"/>
  <c r="BN210" i="1"/>
  <c r="Z210" i="1"/>
  <c r="BP228" i="1"/>
  <c r="BN228" i="1"/>
  <c r="Z228" i="1"/>
  <c r="BP245" i="1"/>
  <c r="BN245" i="1"/>
  <c r="Z245" i="1"/>
  <c r="BP259" i="1"/>
  <c r="BN259" i="1"/>
  <c r="Z259" i="1"/>
  <c r="BP268" i="1"/>
  <c r="BN268" i="1"/>
  <c r="Z268" i="1"/>
  <c r="BP299" i="1"/>
  <c r="BN299" i="1"/>
  <c r="Z299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169" i="1"/>
  <c r="Y200" i="1"/>
  <c r="BP315" i="1"/>
  <c r="BN315" i="1"/>
  <c r="Z315" i="1"/>
  <c r="BP321" i="1"/>
  <c r="BN321" i="1"/>
  <c r="Z321" i="1"/>
  <c r="Z324" i="1" s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Z370" i="1" s="1"/>
  <c r="BP391" i="1"/>
  <c r="BN391" i="1"/>
  <c r="Z391" i="1"/>
  <c r="BP401" i="1"/>
  <c r="BN401" i="1"/>
  <c r="Z401" i="1"/>
  <c r="W51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H9" i="1"/>
  <c r="A10" i="1"/>
  <c r="Y24" i="1"/>
  <c r="Y32" i="1"/>
  <c r="Y44" i="1"/>
  <c r="Y59" i="1"/>
  <c r="Y65" i="1"/>
  <c r="Y71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1" i="1"/>
  <c r="Y130" i="1"/>
  <c r="BP127" i="1"/>
  <c r="BN127" i="1"/>
  <c r="Z127" i="1"/>
  <c r="Z129" i="1" s="1"/>
  <c r="BP148" i="1"/>
  <c r="BN148" i="1"/>
  <c r="Z148" i="1"/>
  <c r="Z150" i="1" s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Z217" i="1" s="1"/>
  <c r="Y217" i="1"/>
  <c r="BP242" i="1"/>
  <c r="BN242" i="1"/>
  <c r="Z242" i="1"/>
  <c r="Y246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Y370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Y83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23" i="1"/>
  <c r="Y129" i="1"/>
  <c r="BP133" i="1"/>
  <c r="BN133" i="1"/>
  <c r="Z133" i="1"/>
  <c r="Y135" i="1"/>
  <c r="Y140" i="1"/>
  <c r="BP137" i="1"/>
  <c r="BN137" i="1"/>
  <c r="Z137" i="1"/>
  <c r="Z139" i="1" s="1"/>
  <c r="Y151" i="1"/>
  <c r="Y150" i="1"/>
  <c r="BP160" i="1"/>
  <c r="BN160" i="1"/>
  <c r="Z160" i="1"/>
  <c r="BP164" i="1"/>
  <c r="BN164" i="1"/>
  <c r="Z164" i="1"/>
  <c r="Y168" i="1"/>
  <c r="BP172" i="1"/>
  <c r="BN172" i="1"/>
  <c r="Z172" i="1"/>
  <c r="Y189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4" i="1"/>
  <c r="BN224" i="1"/>
  <c r="Z224" i="1"/>
  <c r="BP227" i="1"/>
  <c r="BN227" i="1"/>
  <c r="Z227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E511" i="1"/>
  <c r="Y91" i="1"/>
  <c r="H511" i="1"/>
  <c r="Y145" i="1"/>
  <c r="I511" i="1"/>
  <c r="Y157" i="1"/>
  <c r="J511" i="1"/>
  <c r="Y184" i="1"/>
  <c r="BP222" i="1"/>
  <c r="BN222" i="1"/>
  <c r="Z222" i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64" i="1" l="1"/>
  <c r="Z479" i="1"/>
  <c r="Z200" i="1"/>
  <c r="Z174" i="1"/>
  <c r="Z78" i="1"/>
  <c r="Z64" i="1"/>
  <c r="Z458" i="1"/>
  <c r="Z443" i="1"/>
  <c r="Z415" i="1"/>
  <c r="Z349" i="1"/>
  <c r="Z263" i="1"/>
  <c r="Z230" i="1"/>
  <c r="Z168" i="1"/>
  <c r="Z134" i="1"/>
  <c r="Z111" i="1"/>
  <c r="Z58" i="1"/>
  <c r="Z44" i="1"/>
  <c r="Z255" i="1"/>
  <c r="Z105" i="1"/>
  <c r="Z473" i="1"/>
  <c r="Z398" i="1"/>
  <c r="Z311" i="1"/>
  <c r="Z246" i="1"/>
  <c r="Z70" i="1"/>
  <c r="Z32" i="1"/>
  <c r="Y505" i="1"/>
  <c r="Y502" i="1"/>
  <c r="Z118" i="1"/>
  <c r="Z97" i="1"/>
  <c r="Y503" i="1"/>
  <c r="Z303" i="1"/>
  <c r="Z293" i="1"/>
  <c r="Z212" i="1"/>
  <c r="Y501" i="1"/>
  <c r="Z506" i="1" l="1"/>
  <c r="Y504" i="1"/>
</calcChain>
</file>

<file path=xl/sharedStrings.xml><?xml version="1.0" encoding="utf-8"?>
<sst xmlns="http://schemas.openxmlformats.org/spreadsheetml/2006/main" count="2208" uniqueCount="790">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</sst>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/>
      <c r="I5" s="791"/>
      <c r="J5" s="791"/>
      <c r="K5" s="791"/>
      <c r="L5" s="791"/>
      <c r="M5" s="638"/>
      <c r="N5" s="58"/>
      <c r="P5" s="24" t="s">
        <v>10</v>
      </c>
      <c r="Q5" s="854">
        <v>45916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Вторник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 t="s">
        <v>19</v>
      </c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20</v>
      </c>
      <c r="Q8" s="653">
        <v>0.375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21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22</v>
      </c>
      <c r="Q10" s="720"/>
      <c r="R10" s="721"/>
      <c r="U10" s="24" t="s">
        <v>23</v>
      </c>
      <c r="V10" s="609" t="s">
        <v>24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0"/>
      <c r="R11" s="651"/>
      <c r="U11" s="24" t="s">
        <v>27</v>
      </c>
      <c r="V11" s="782" t="s">
        <v>28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715" t="s">
        <v>38</v>
      </c>
      <c r="D17" s="601" t="s">
        <v>39</v>
      </c>
      <c r="E17" s="663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62"/>
      <c r="R17" s="662"/>
      <c r="S17" s="662"/>
      <c r="T17" s="663"/>
      <c r="U17" s="877" t="s">
        <v>51</v>
      </c>
      <c r="V17" s="597"/>
      <c r="W17" s="601" t="s">
        <v>52</v>
      </c>
      <c r="X17" s="601" t="s">
        <v>53</v>
      </c>
      <c r="Y17" s="875" t="s">
        <v>54</v>
      </c>
      <c r="Z17" s="786" t="s">
        <v>55</v>
      </c>
      <c r="AA17" s="767" t="s">
        <v>56</v>
      </c>
      <c r="AB17" s="767" t="s">
        <v>57</v>
      </c>
      <c r="AC17" s="767" t="s">
        <v>58</v>
      </c>
      <c r="AD17" s="767" t="s">
        <v>59</v>
      </c>
      <c r="AE17" s="837"/>
      <c r="AF17" s="838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61</v>
      </c>
      <c r="V18" s="67" t="s">
        <v>62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14" t="s">
        <v>101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69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111</v>
      </c>
      <c r="L42" s="32"/>
      <c r="M42" s="33" t="s">
        <v>77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69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111</v>
      </c>
      <c r="L43" s="32" t="s">
        <v>114</v>
      </c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69</v>
      </c>
      <c r="X43" s="549">
        <v>240</v>
      </c>
      <c r="Y43" s="550">
        <f>IFERROR(IF(X43="",0,CEILING((X43/$H43),1)*$H43),"")</f>
        <v>240</v>
      </c>
      <c r="Z43" s="36">
        <f>IFERROR(IF(Y43=0,"",ROUNDUP(Y43/H43,0)*0.00902),"")</f>
        <v>0.54120000000000001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252.6</v>
      </c>
      <c r="BN43" s="64">
        <f>IFERROR(Y43*I43/H43,"0")</f>
        <v>252.6</v>
      </c>
      <c r="BO43" s="64">
        <f>IFERROR(1/J43*(X43/H43),"0")</f>
        <v>0.45454545454545459</v>
      </c>
      <c r="BP43" s="64">
        <f>IFERROR(1/J43*(Y43/H43),"0")</f>
        <v>0.45454545454545459</v>
      </c>
    </row>
    <row r="44" spans="1:68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1">
        <f>IFERROR(X41/H41,"0")+IFERROR(X42/H42,"0")+IFERROR(X43/H43,"0")</f>
        <v>69.259259259259267</v>
      </c>
      <c r="Y44" s="551">
        <f>IFERROR(Y41/H41,"0")+IFERROR(Y42/H42,"0")+IFERROR(Y43/H43,"0")</f>
        <v>70</v>
      </c>
      <c r="Z44" s="551">
        <f>IFERROR(IF(Z41="",0,Z41),"0")+IFERROR(IF(Z42="",0,Z42),"0")+IFERROR(IF(Z43="",0,Z43),"0")</f>
        <v>0.73099999999999998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1">
        <f>IFERROR(SUM(X41:X43),"0")</f>
        <v>340</v>
      </c>
      <c r="Y45" s="551">
        <f>IFERROR(SUM(Y41:Y43),"0")</f>
        <v>348</v>
      </c>
      <c r="Z45" s="37"/>
      <c r="AA45" s="552"/>
      <c r="AB45" s="552"/>
      <c r="AC45" s="552"/>
    </row>
    <row r="46" spans="1:68" ht="14.25" hidden="1" customHeight="1" x14ac:dyDescent="0.25">
      <c r="A46" s="553" t="s">
        <v>73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69</v>
      </c>
      <c r="X53" s="549">
        <v>150</v>
      </c>
      <c r="Y53" s="550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69</v>
      </c>
      <c r="X57" s="549">
        <v>585</v>
      </c>
      <c r="Y57" s="550">
        <f t="shared" si="6"/>
        <v>585</v>
      </c>
      <c r="Z57" s="36">
        <f>IFERROR(IF(Y57=0,"",ROUNDUP(Y57/H57,0)*0.00902),"")</f>
        <v>1.1726000000000001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612.29999999999995</v>
      </c>
      <c r="BN57" s="64">
        <f t="shared" si="8"/>
        <v>612.29999999999995</v>
      </c>
      <c r="BO57" s="64">
        <f t="shared" si="9"/>
        <v>0.98484848484848486</v>
      </c>
      <c r="BP57" s="64">
        <f t="shared" si="10"/>
        <v>0.98484848484848486</v>
      </c>
    </row>
    <row r="58" spans="1:68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1">
        <f>IFERROR(X52/H52,"0")+IFERROR(X53/H53,"0")+IFERROR(X54/H54,"0")+IFERROR(X55/H55,"0")+IFERROR(X56/H56,"0")+IFERROR(X57/H57,"0")</f>
        <v>143.88888888888889</v>
      </c>
      <c r="Y58" s="551">
        <f>IFERROR(Y52/H52,"0")+IFERROR(Y53/H53,"0")+IFERROR(Y54/H54,"0")+IFERROR(Y55/H55,"0")+IFERROR(Y56/H56,"0")+IFERROR(Y57/H57,"0")</f>
        <v>144</v>
      </c>
      <c r="Z58" s="551">
        <f>IFERROR(IF(Z52="",0,Z52),"0")+IFERROR(IF(Z53="",0,Z53),"0")+IFERROR(IF(Z54="",0,Z54),"0")+IFERROR(IF(Z55="",0,Z55),"0")+IFERROR(IF(Z56="",0,Z56),"0")+IFERROR(IF(Z57="",0,Z57),"0")</f>
        <v>1.43832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1">
        <f>IFERROR(SUM(X52:X57),"0")</f>
        <v>735</v>
      </c>
      <c r="Y59" s="551">
        <f>IFERROR(SUM(Y52:Y57),"0")</f>
        <v>736.2</v>
      </c>
      <c r="Z59" s="37"/>
      <c r="AA59" s="552"/>
      <c r="AB59" s="552"/>
      <c r="AC59" s="552"/>
    </row>
    <row r="60" spans="1:68" ht="14.25" hidden="1" customHeight="1" x14ac:dyDescent="0.25">
      <c r="A60" s="553" t="s">
        <v>137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69</v>
      </c>
      <c r="X61" s="549">
        <v>50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16.5" hidden="1" customHeight="1" x14ac:dyDescent="0.25">
      <c r="A62" s="54" t="s">
        <v>141</v>
      </c>
      <c r="B62" s="54" t="s">
        <v>142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114</v>
      </c>
      <c r="M63" s="33" t="s">
        <v>107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69</v>
      </c>
      <c r="X63" s="549">
        <v>90</v>
      </c>
      <c r="Y63" s="550">
        <f>IFERROR(IF(X63="",0,CEILING((X63/$H63),1)*$H63),"")</f>
        <v>91.800000000000011</v>
      </c>
      <c r="Z63" s="36">
        <f>IFERROR(IF(Y63=0,"",ROUNDUP(Y63/H63,0)*0.00651),"")</f>
        <v>0.22134000000000001</v>
      </c>
      <c r="AA63" s="56"/>
      <c r="AB63" s="57"/>
      <c r="AC63" s="109" t="s">
        <v>140</v>
      </c>
      <c r="AG63" s="64"/>
      <c r="AJ63" s="68" t="s">
        <v>115</v>
      </c>
      <c r="AK63" s="68">
        <v>491.4</v>
      </c>
      <c r="BB63" s="110" t="s">
        <v>1</v>
      </c>
      <c r="BM63" s="64">
        <f>IFERROR(X63*I63/H63,"0")</f>
        <v>95.999999999999986</v>
      </c>
      <c r="BN63" s="64">
        <f>IFERROR(Y63*I63/H63,"0")</f>
        <v>97.92</v>
      </c>
      <c r="BO63" s="64">
        <f>IFERROR(1/J63*(X63/H63),"0")</f>
        <v>0.18315018315018314</v>
      </c>
      <c r="BP63" s="64">
        <f>IFERROR(1/J63*(Y63/H63),"0")</f>
        <v>0.18681318681318682</v>
      </c>
    </row>
    <row r="64" spans="1:68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71</v>
      </c>
      <c r="Q64" s="558"/>
      <c r="R64" s="558"/>
      <c r="S64" s="558"/>
      <c r="T64" s="558"/>
      <c r="U64" s="558"/>
      <c r="V64" s="559"/>
      <c r="W64" s="37" t="s">
        <v>72</v>
      </c>
      <c r="X64" s="551">
        <f>IFERROR(X61/H61,"0")+IFERROR(X62/H62,"0")+IFERROR(X63/H63,"0")</f>
        <v>37.962962962962962</v>
      </c>
      <c r="Y64" s="551">
        <f>IFERROR(Y61/H61,"0")+IFERROR(Y62/H62,"0")+IFERROR(Y63/H63,"0")</f>
        <v>39</v>
      </c>
      <c r="Z64" s="551">
        <f>IFERROR(IF(Z61="",0,Z61),"0")+IFERROR(IF(Z62="",0,Z62),"0")+IFERROR(IF(Z63="",0,Z63),"0")</f>
        <v>0.31624000000000002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71</v>
      </c>
      <c r="Q65" s="558"/>
      <c r="R65" s="558"/>
      <c r="S65" s="558"/>
      <c r="T65" s="558"/>
      <c r="U65" s="558"/>
      <c r="V65" s="559"/>
      <c r="W65" s="37" t="s">
        <v>69</v>
      </c>
      <c r="X65" s="551">
        <f>IFERROR(SUM(X61:X63),"0")</f>
        <v>140</v>
      </c>
      <c r="Y65" s="551">
        <f>IFERROR(SUM(Y61:Y63),"0")</f>
        <v>145.80000000000001</v>
      </c>
      <c r="Z65" s="37"/>
      <c r="AA65" s="552"/>
      <c r="AB65" s="552"/>
      <c r="AC65" s="552"/>
    </row>
    <row r="66" spans="1:68" ht="14.25" hidden="1" customHeight="1" x14ac:dyDescent="0.25">
      <c r="A66" s="553" t="s">
        <v>64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145</v>
      </c>
      <c r="B67" s="54" t="s">
        <v>146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71</v>
      </c>
      <c r="Q70" s="558"/>
      <c r="R70" s="558"/>
      <c r="S70" s="558"/>
      <c r="T70" s="558"/>
      <c r="U70" s="558"/>
      <c r="V70" s="559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71</v>
      </c>
      <c r="Q71" s="558"/>
      <c r="R71" s="558"/>
      <c r="S71" s="558"/>
      <c r="T71" s="558"/>
      <c r="U71" s="558"/>
      <c r="V71" s="559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3" t="s">
        <v>73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154</v>
      </c>
      <c r="B73" s="54" t="s">
        <v>155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160</v>
      </c>
      <c r="B75" s="54" t="s">
        <v>161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71</v>
      </c>
      <c r="Q78" s="558"/>
      <c r="R78" s="558"/>
      <c r="S78" s="558"/>
      <c r="T78" s="558"/>
      <c r="U78" s="558"/>
      <c r="V78" s="559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71</v>
      </c>
      <c r="Q79" s="558"/>
      <c r="R79" s="558"/>
      <c r="S79" s="558"/>
      <c r="T79" s="558"/>
      <c r="U79" s="558"/>
      <c r="V79" s="559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3" t="s">
        <v>167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customHeight="1" x14ac:dyDescent="0.25">
      <c r="A81" s="54" t="s">
        <v>168</v>
      </c>
      <c r="B81" s="54" t="s">
        <v>169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69</v>
      </c>
      <c r="X81" s="549">
        <v>170</v>
      </c>
      <c r="Y81" s="550">
        <f>IFERROR(IF(X81="",0,CEILING((X81/$H81),1)*$H81),"")</f>
        <v>171.6</v>
      </c>
      <c r="Z81" s="36">
        <f>IFERROR(IF(Y81=0,"",ROUNDUP(Y81/H81,0)*0.01898),"")</f>
        <v>0.41755999999999999</v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179.4807692307692</v>
      </c>
      <c r="BN81" s="64">
        <f>IFERROR(Y81*I81/H81,"0")</f>
        <v>181.16999999999996</v>
      </c>
      <c r="BO81" s="64">
        <f>IFERROR(1/J81*(X81/H81),"0")</f>
        <v>0.34054487179487181</v>
      </c>
      <c r="BP81" s="64">
        <f>IFERROR(1/J81*(Y81/H81),"0")</f>
        <v>0.34375</v>
      </c>
    </row>
    <row r="82" spans="1:68" ht="27" hidden="1" customHeight="1" x14ac:dyDescent="0.25">
      <c r="A82" s="54" t="s">
        <v>171</v>
      </c>
      <c r="B82" s="54" t="s">
        <v>172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71</v>
      </c>
      <c r="Q83" s="558"/>
      <c r="R83" s="558"/>
      <c r="S83" s="558"/>
      <c r="T83" s="558"/>
      <c r="U83" s="558"/>
      <c r="V83" s="559"/>
      <c r="W83" s="37" t="s">
        <v>72</v>
      </c>
      <c r="X83" s="551">
        <f>IFERROR(X81/H81,"0")+IFERROR(X82/H82,"0")</f>
        <v>21.794871794871796</v>
      </c>
      <c r="Y83" s="551">
        <f>IFERROR(Y81/H81,"0")+IFERROR(Y82/H82,"0")</f>
        <v>22</v>
      </c>
      <c r="Z83" s="551">
        <f>IFERROR(IF(Z81="",0,Z81),"0")+IFERROR(IF(Z82="",0,Z82),"0")</f>
        <v>0.41755999999999999</v>
      </c>
      <c r="AA83" s="552"/>
      <c r="AB83" s="552"/>
      <c r="AC83" s="552"/>
    </row>
    <row r="84" spans="1:68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71</v>
      </c>
      <c r="Q84" s="558"/>
      <c r="R84" s="558"/>
      <c r="S84" s="558"/>
      <c r="T84" s="558"/>
      <c r="U84" s="558"/>
      <c r="V84" s="559"/>
      <c r="W84" s="37" t="s">
        <v>69</v>
      </c>
      <c r="X84" s="551">
        <f>IFERROR(SUM(X81:X82),"0")</f>
        <v>170</v>
      </c>
      <c r="Y84" s="551">
        <f>IFERROR(SUM(Y81:Y82),"0")</f>
        <v>171.6</v>
      </c>
      <c r="Z84" s="37"/>
      <c r="AA84" s="552"/>
      <c r="AB84" s="552"/>
      <c r="AC84" s="552"/>
    </row>
    <row r="85" spans="1:68" ht="16.5" hidden="1" customHeight="1" x14ac:dyDescent="0.25">
      <c r="A85" s="571" t="s">
        <v>174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103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69</v>
      </c>
      <c r="X87" s="549">
        <v>200</v>
      </c>
      <c r="Y87" s="550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114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69</v>
      </c>
      <c r="X89" s="549">
        <v>450</v>
      </c>
      <c r="Y89" s="550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35" t="s">
        <v>177</v>
      </c>
      <c r="AG89" s="64"/>
      <c r="AJ89" s="68" t="s">
        <v>115</v>
      </c>
      <c r="AK89" s="68">
        <v>594</v>
      </c>
      <c r="BB89" s="136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71</v>
      </c>
      <c r="Q90" s="558"/>
      <c r="R90" s="558"/>
      <c r="S90" s="558"/>
      <c r="T90" s="558"/>
      <c r="U90" s="558"/>
      <c r="V90" s="559"/>
      <c r="W90" s="37" t="s">
        <v>72</v>
      </c>
      <c r="X90" s="551">
        <f>IFERROR(X87/H87,"0")+IFERROR(X88/H88,"0")+IFERROR(X89/H89,"0")</f>
        <v>118.51851851851852</v>
      </c>
      <c r="Y90" s="551">
        <f>IFERROR(Y87/H87,"0")+IFERROR(Y88/H88,"0")+IFERROR(Y89/H89,"0")</f>
        <v>119</v>
      </c>
      <c r="Z90" s="551">
        <f>IFERROR(IF(Z87="",0,Z87),"0")+IFERROR(IF(Z88="",0,Z88),"0")+IFERROR(IF(Z89="",0,Z89),"0")</f>
        <v>1.2626200000000001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71</v>
      </c>
      <c r="Q91" s="558"/>
      <c r="R91" s="558"/>
      <c r="S91" s="558"/>
      <c r="T91" s="558"/>
      <c r="U91" s="558"/>
      <c r="V91" s="559"/>
      <c r="W91" s="37" t="s">
        <v>69</v>
      </c>
      <c r="X91" s="551">
        <f>IFERROR(SUM(X87:X89),"0")</f>
        <v>650</v>
      </c>
      <c r="Y91" s="551">
        <f>IFERROR(SUM(Y87:Y89),"0")</f>
        <v>655.20000000000005</v>
      </c>
      <c r="Z91" s="37"/>
      <c r="AA91" s="552"/>
      <c r="AB91" s="552"/>
      <c r="AC91" s="552"/>
    </row>
    <row r="92" spans="1:68" ht="14.25" hidden="1" customHeight="1" x14ac:dyDescent="0.25">
      <c r="A92" s="553" t="s">
        <v>73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1" t="s">
        <v>184</v>
      </c>
      <c r="Q93" s="561"/>
      <c r="R93" s="561"/>
      <c r="S93" s="561"/>
      <c r="T93" s="562"/>
      <c r="U93" s="34"/>
      <c r="V93" s="34"/>
      <c r="W93" s="35" t="s">
        <v>69</v>
      </c>
      <c r="X93" s="549">
        <v>200</v>
      </c>
      <c r="Y93" s="550">
        <f>IFERROR(IF(X93="",0,CEILING((X93/$H93),1)*$H93),"")</f>
        <v>202.5</v>
      </c>
      <c r="Z93" s="36">
        <f>IFERROR(IF(Y93=0,"",ROUNDUP(Y93/H93,0)*0.01898),"")</f>
        <v>0.47450000000000003</v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212.81481481481481</v>
      </c>
      <c r="BN93" s="64">
        <f>IFERROR(Y93*I93/H93,"0")</f>
        <v>215.47499999999999</v>
      </c>
      <c r="BO93" s="64">
        <f>IFERROR(1/J93*(X93/H93),"0")</f>
        <v>0.38580246913580246</v>
      </c>
      <c r="BP93" s="64">
        <f>IFERROR(1/J93*(Y93/H93),"0")</f>
        <v>0.390625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69</v>
      </c>
      <c r="X95" s="549">
        <v>450</v>
      </c>
      <c r="Y95" s="550">
        <f>IFERROR(IF(X95="",0,CEILING((X95/$H95),1)*$H95),"")</f>
        <v>450.90000000000003</v>
      </c>
      <c r="Z95" s="36">
        <f>IFERROR(IF(Y95=0,"",ROUNDUP(Y95/H95,0)*0.00651),"")</f>
        <v>1.08717</v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492</v>
      </c>
      <c r="BN95" s="64">
        <f>IFERROR(Y95*I95/H95,"0")</f>
        <v>492.98399999999998</v>
      </c>
      <c r="BO95" s="64">
        <f>IFERROR(1/J95*(X95/H95),"0")</f>
        <v>0.91575091575091572</v>
      </c>
      <c r="BP95" s="64">
        <f>IFERROR(1/J95*(Y95/H95),"0")</f>
        <v>0.91758241758241765</v>
      </c>
    </row>
    <row r="96" spans="1:68" ht="16.5" hidden="1" customHeight="1" x14ac:dyDescent="0.25">
      <c r="A96" s="54" t="s">
        <v>191</v>
      </c>
      <c r="B96" s="54" t="s">
        <v>192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71</v>
      </c>
      <c r="Q97" s="558"/>
      <c r="R97" s="558"/>
      <c r="S97" s="558"/>
      <c r="T97" s="558"/>
      <c r="U97" s="558"/>
      <c r="V97" s="559"/>
      <c r="W97" s="37" t="s">
        <v>72</v>
      </c>
      <c r="X97" s="551">
        <f>IFERROR(X93/H93,"0")+IFERROR(X94/H94,"0")+IFERROR(X95/H95,"0")+IFERROR(X96/H96,"0")</f>
        <v>191.35802469135803</v>
      </c>
      <c r="Y97" s="551">
        <f>IFERROR(Y93/H93,"0")+IFERROR(Y94/H94,"0")+IFERROR(Y95/H95,"0")+IFERROR(Y96/H96,"0")</f>
        <v>192</v>
      </c>
      <c r="Z97" s="551">
        <f>IFERROR(IF(Z93="",0,Z93),"0")+IFERROR(IF(Z94="",0,Z94),"0")+IFERROR(IF(Z95="",0,Z95),"0")+IFERROR(IF(Z96="",0,Z96),"0")</f>
        <v>1.5616699999999999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71</v>
      </c>
      <c r="Q98" s="558"/>
      <c r="R98" s="558"/>
      <c r="S98" s="558"/>
      <c r="T98" s="558"/>
      <c r="U98" s="558"/>
      <c r="V98" s="559"/>
      <c r="W98" s="37" t="s">
        <v>69</v>
      </c>
      <c r="X98" s="551">
        <f>IFERROR(SUM(X93:X96),"0")</f>
        <v>650</v>
      </c>
      <c r="Y98" s="551">
        <f>IFERROR(SUM(Y93:Y96),"0")</f>
        <v>653.40000000000009</v>
      </c>
      <c r="Z98" s="37"/>
      <c r="AA98" s="552"/>
      <c r="AB98" s="552"/>
      <c r="AC98" s="552"/>
    </row>
    <row r="99" spans="1:68" ht="16.5" hidden="1" customHeight="1" x14ac:dyDescent="0.25">
      <c r="A99" s="571" t="s">
        <v>194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customHeight="1" x14ac:dyDescent="0.25">
      <c r="A101" s="54" t="s">
        <v>195</v>
      </c>
      <c r="B101" s="54" t="s">
        <v>196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69</v>
      </c>
      <c r="X101" s="549">
        <v>50</v>
      </c>
      <c r="Y101" s="550">
        <f>IFERROR(IF(X101="",0,CEILING((X101/$H101),1)*$H101),"")</f>
        <v>54</v>
      </c>
      <c r="Z101" s="36">
        <f>IFERROR(IF(Y101=0,"",ROUNDUP(Y101/H101,0)*0.01898),"")</f>
        <v>9.4899999999999998E-2</v>
      </c>
      <c r="AA101" s="56"/>
      <c r="AB101" s="57"/>
      <c r="AC101" s="145" t="s">
        <v>197</v>
      </c>
      <c r="AG101" s="64"/>
      <c r="AJ101" s="68"/>
      <c r="AK101" s="68">
        <v>0</v>
      </c>
      <c r="BB101" s="146" t="s">
        <v>1</v>
      </c>
      <c r="BM101" s="64">
        <f>IFERROR(X101*I101/H101,"0")</f>
        <v>52.013888888888886</v>
      </c>
      <c r="BN101" s="64">
        <f>IFERROR(Y101*I101/H101,"0")</f>
        <v>56.17499999999999</v>
      </c>
      <c r="BO101" s="64">
        <f>IFERROR(1/J101*(X101/H101),"0")</f>
        <v>7.2337962962962965E-2</v>
      </c>
      <c r="BP101" s="64">
        <f>IFERROR(1/J101*(Y101/H101),"0")</f>
        <v>7.8125E-2</v>
      </c>
    </row>
    <row r="102" spans="1:68" ht="27" hidden="1" customHeight="1" x14ac:dyDescent="0.25">
      <c r="A102" s="54" t="s">
        <v>198</v>
      </c>
      <c r="B102" s="54" t="s">
        <v>199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111</v>
      </c>
      <c r="L102" s="32"/>
      <c r="M102" s="33" t="s">
        <v>77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197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200</v>
      </c>
      <c r="B103" s="54" t="s">
        <v>201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69</v>
      </c>
      <c r="X103" s="549">
        <v>405</v>
      </c>
      <c r="Y103" s="550">
        <f>IFERROR(IF(X103="",0,CEILING((X103/$H103),1)*$H103),"")</f>
        <v>405</v>
      </c>
      <c r="Z103" s="36">
        <f>IFERROR(IF(Y103=0,"",ROUNDUP(Y103/H103,0)*0.00902),"")</f>
        <v>0.81180000000000008</v>
      </c>
      <c r="AA103" s="56"/>
      <c r="AB103" s="57"/>
      <c r="AC103" s="149" t="s">
        <v>197</v>
      </c>
      <c r="AG103" s="64"/>
      <c r="AJ103" s="68"/>
      <c r="AK103" s="68">
        <v>0</v>
      </c>
      <c r="BB103" s="150" t="s">
        <v>1</v>
      </c>
      <c r="BM103" s="64">
        <f>IFERROR(X103*I103/H103,"0")</f>
        <v>423.9</v>
      </c>
      <c r="BN103" s="64">
        <f>IFERROR(Y103*I103/H103,"0")</f>
        <v>423.9</v>
      </c>
      <c r="BO103" s="64">
        <f>IFERROR(1/J103*(X103/H103),"0")</f>
        <v>0.68181818181818188</v>
      </c>
      <c r="BP103" s="64">
        <f>IFERROR(1/J103*(Y103/H103),"0")</f>
        <v>0.68181818181818188</v>
      </c>
    </row>
    <row r="104" spans="1:68" ht="27" hidden="1" customHeight="1" x14ac:dyDescent="0.25">
      <c r="A104" s="54" t="s">
        <v>202</v>
      </c>
      <c r="B104" s="54" t="s">
        <v>203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197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71</v>
      </c>
      <c r="Q105" s="558"/>
      <c r="R105" s="558"/>
      <c r="S105" s="558"/>
      <c r="T105" s="558"/>
      <c r="U105" s="558"/>
      <c r="V105" s="559"/>
      <c r="W105" s="37" t="s">
        <v>72</v>
      </c>
      <c r="X105" s="551">
        <f>IFERROR(X101/H101,"0")+IFERROR(X102/H102,"0")+IFERROR(X103/H103,"0")+IFERROR(X104/H104,"0")</f>
        <v>94.629629629629633</v>
      </c>
      <c r="Y105" s="551">
        <f>IFERROR(Y101/H101,"0")+IFERROR(Y102/H102,"0")+IFERROR(Y103/H103,"0")+IFERROR(Y104/H104,"0")</f>
        <v>95</v>
      </c>
      <c r="Z105" s="551">
        <f>IFERROR(IF(Z101="",0,Z101),"0")+IFERROR(IF(Z102="",0,Z102),"0")+IFERROR(IF(Z103="",0,Z103),"0")+IFERROR(IF(Z104="",0,Z104),"0")</f>
        <v>0.90670000000000006</v>
      </c>
      <c r="AA105" s="552"/>
      <c r="AB105" s="552"/>
      <c r="AC105" s="552"/>
    </row>
    <row r="106" spans="1:68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71</v>
      </c>
      <c r="Q106" s="558"/>
      <c r="R106" s="558"/>
      <c r="S106" s="558"/>
      <c r="T106" s="558"/>
      <c r="U106" s="558"/>
      <c r="V106" s="559"/>
      <c r="W106" s="37" t="s">
        <v>69</v>
      </c>
      <c r="X106" s="551">
        <f>IFERROR(SUM(X101:X104),"0")</f>
        <v>455</v>
      </c>
      <c r="Y106" s="551">
        <f>IFERROR(SUM(Y101:Y104),"0")</f>
        <v>459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137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hidden="1" customHeight="1" x14ac:dyDescent="0.25">
      <c r="A108" s="54" t="s">
        <v>204</v>
      </c>
      <c r="B108" s="54" t="s">
        <v>205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69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206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206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209</v>
      </c>
      <c r="B110" s="54" t="s">
        <v>210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206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71</v>
      </c>
      <c r="Q111" s="558"/>
      <c r="R111" s="558"/>
      <c r="S111" s="558"/>
      <c r="T111" s="558"/>
      <c r="U111" s="558"/>
      <c r="V111" s="559"/>
      <c r="W111" s="37" t="s">
        <v>72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71</v>
      </c>
      <c r="Q112" s="558"/>
      <c r="R112" s="558"/>
      <c r="S112" s="558"/>
      <c r="T112" s="558"/>
      <c r="U112" s="558"/>
      <c r="V112" s="559"/>
      <c r="W112" s="37" t="s">
        <v>69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hidden="1" customHeight="1" x14ac:dyDescent="0.25">
      <c r="A113" s="553" t="s">
        <v>73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customHeight="1" x14ac:dyDescent="0.25">
      <c r="A114" s="54" t="s">
        <v>211</v>
      </c>
      <c r="B114" s="54" t="s">
        <v>212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69</v>
      </c>
      <c r="X114" s="549">
        <v>700</v>
      </c>
      <c r="Y114" s="550">
        <f>IFERROR(IF(X114="",0,CEILING((X114/$H114),1)*$H114),"")</f>
        <v>704.69999999999993</v>
      </c>
      <c r="Z114" s="36">
        <f>IFERROR(IF(Y114=0,"",ROUNDUP(Y114/H114,0)*0.01898),"")</f>
        <v>1.65126</v>
      </c>
      <c r="AA114" s="56"/>
      <c r="AB114" s="57"/>
      <c r="AC114" s="159" t="s">
        <v>213</v>
      </c>
      <c r="AG114" s="64"/>
      <c r="AJ114" s="68"/>
      <c r="AK114" s="68">
        <v>0</v>
      </c>
      <c r="BB114" s="160" t="s">
        <v>1</v>
      </c>
      <c r="BM114" s="64">
        <f>IFERROR(X114*I114/H114,"0")</f>
        <v>744.33333333333326</v>
      </c>
      <c r="BN114" s="64">
        <f>IFERROR(Y114*I114/H114,"0")</f>
        <v>749.33100000000002</v>
      </c>
      <c r="BO114" s="64">
        <f>IFERROR(1/J114*(X114/H114),"0")</f>
        <v>1.3503086419753088</v>
      </c>
      <c r="BP114" s="64">
        <f>IFERROR(1/J114*(Y114/H114),"0")</f>
        <v>1.359375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69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213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216</v>
      </c>
      <c r="B116" s="54" t="s">
        <v>217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69</v>
      </c>
      <c r="X116" s="549">
        <v>450</v>
      </c>
      <c r="Y116" s="550">
        <f>IFERROR(IF(X116="",0,CEILING((X116/$H116),1)*$H116),"")</f>
        <v>450.90000000000003</v>
      </c>
      <c r="Z116" s="36">
        <f>IFERROR(IF(Y116=0,"",ROUNDUP(Y116/H116,0)*0.00651),"")</f>
        <v>1.08717</v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492</v>
      </c>
      <c r="BN116" s="64">
        <f>IFERROR(Y116*I116/H116,"0")</f>
        <v>492.98399999999998</v>
      </c>
      <c r="BO116" s="64">
        <f>IFERROR(1/J116*(X116/H116),"0")</f>
        <v>0.91575091575091572</v>
      </c>
      <c r="BP116" s="64">
        <f>IFERROR(1/J116*(Y116/H116),"0")</f>
        <v>0.91758241758241765</v>
      </c>
    </row>
    <row r="117" spans="1:68" ht="16.5" customHeight="1" x14ac:dyDescent="0.25">
      <c r="A117" s="54" t="s">
        <v>218</v>
      </c>
      <c r="B117" s="54" t="s">
        <v>219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69</v>
      </c>
      <c r="X117" s="549">
        <v>48</v>
      </c>
      <c r="Y117" s="550">
        <f>IFERROR(IF(X117="",0,CEILING((X117/$H117),1)*$H117),"")</f>
        <v>48.6</v>
      </c>
      <c r="Z117" s="36">
        <f>IFERROR(IF(Y117=0,"",ROUNDUP(Y117/H117,0)*0.00651),"")</f>
        <v>0.17577000000000001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52.8</v>
      </c>
      <c r="BN117" s="64">
        <f>IFERROR(Y117*I117/H117,"0")</f>
        <v>53.46</v>
      </c>
      <c r="BO117" s="64">
        <f>IFERROR(1/J117*(X117/H117),"0")</f>
        <v>0.14652014652014653</v>
      </c>
      <c r="BP117" s="64">
        <f>IFERROR(1/J117*(Y117/H117),"0")</f>
        <v>0.14835164835164835</v>
      </c>
    </row>
    <row r="118" spans="1:68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71</v>
      </c>
      <c r="Q118" s="558"/>
      <c r="R118" s="558"/>
      <c r="S118" s="558"/>
      <c r="T118" s="558"/>
      <c r="U118" s="558"/>
      <c r="V118" s="559"/>
      <c r="W118" s="37" t="s">
        <v>72</v>
      </c>
      <c r="X118" s="551">
        <f>IFERROR(X114/H114,"0")+IFERROR(X115/H115,"0")+IFERROR(X116/H116,"0")+IFERROR(X117/H117,"0")</f>
        <v>279.75308641975312</v>
      </c>
      <c r="Y118" s="551">
        <f>IFERROR(Y114/H114,"0")+IFERROR(Y115/H115,"0")+IFERROR(Y116/H116,"0")+IFERROR(Y117/H117,"0")</f>
        <v>281</v>
      </c>
      <c r="Z118" s="551">
        <f>IFERROR(IF(Z114="",0,Z114),"0")+IFERROR(IF(Z115="",0,Z115),"0")+IFERROR(IF(Z116="",0,Z116),"0")+IFERROR(IF(Z117="",0,Z117),"0")</f>
        <v>2.9142000000000001</v>
      </c>
      <c r="AA118" s="552"/>
      <c r="AB118" s="552"/>
      <c r="AC118" s="552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71</v>
      </c>
      <c r="Q119" s="558"/>
      <c r="R119" s="558"/>
      <c r="S119" s="558"/>
      <c r="T119" s="558"/>
      <c r="U119" s="558"/>
      <c r="V119" s="559"/>
      <c r="W119" s="37" t="s">
        <v>69</v>
      </c>
      <c r="X119" s="551">
        <f>IFERROR(SUM(X114:X117),"0")</f>
        <v>1198</v>
      </c>
      <c r="Y119" s="551">
        <f>IFERROR(SUM(Y114:Y117),"0")</f>
        <v>1204.1999999999998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167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221</v>
      </c>
      <c r="B121" s="54" t="s">
        <v>222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69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223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224</v>
      </c>
      <c r="B122" s="54" t="s">
        <v>225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69</v>
      </c>
      <c r="X122" s="549">
        <v>29.7</v>
      </c>
      <c r="Y122" s="550">
        <f>IFERROR(IF(X122="",0,CEILING((X122/$H122),1)*$H122),"")</f>
        <v>29.7</v>
      </c>
      <c r="Z122" s="36">
        <f>IFERROR(IF(Y122=0,"",ROUNDUP(Y122/H122,0)*0.00651),"")</f>
        <v>9.7650000000000001E-2</v>
      </c>
      <c r="AA122" s="56"/>
      <c r="AB122" s="57"/>
      <c r="AC122" s="169" t="s">
        <v>226</v>
      </c>
      <c r="AG122" s="64"/>
      <c r="AJ122" s="68"/>
      <c r="AK122" s="68">
        <v>0</v>
      </c>
      <c r="BB122" s="170" t="s">
        <v>1</v>
      </c>
      <c r="BM122" s="64">
        <f>IFERROR(X122*I122/H122,"0")</f>
        <v>33.57</v>
      </c>
      <c r="BN122" s="64">
        <f>IFERROR(Y122*I122/H122,"0")</f>
        <v>33.57</v>
      </c>
      <c r="BO122" s="64">
        <f>IFERROR(1/J122*(X122/H122),"0")</f>
        <v>8.241758241758243E-2</v>
      </c>
      <c r="BP122" s="64">
        <f>IFERROR(1/J122*(Y122/H122),"0")</f>
        <v>8.241758241758243E-2</v>
      </c>
    </row>
    <row r="123" spans="1:68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71</v>
      </c>
      <c r="Q123" s="558"/>
      <c r="R123" s="558"/>
      <c r="S123" s="558"/>
      <c r="T123" s="558"/>
      <c r="U123" s="558"/>
      <c r="V123" s="559"/>
      <c r="W123" s="37" t="s">
        <v>72</v>
      </c>
      <c r="X123" s="551">
        <f>IFERROR(X121/H121,"0")+IFERROR(X122/H122,"0")</f>
        <v>15</v>
      </c>
      <c r="Y123" s="551">
        <f>IFERROR(Y121/H121,"0")+IFERROR(Y122/H122,"0")</f>
        <v>15</v>
      </c>
      <c r="Z123" s="551">
        <f>IFERROR(IF(Z121="",0,Z121),"0")+IFERROR(IF(Z122="",0,Z122),"0")</f>
        <v>9.7650000000000001E-2</v>
      </c>
      <c r="AA123" s="552"/>
      <c r="AB123" s="552"/>
      <c r="AC123" s="552"/>
    </row>
    <row r="124" spans="1:68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71</v>
      </c>
      <c r="Q124" s="558"/>
      <c r="R124" s="558"/>
      <c r="S124" s="558"/>
      <c r="T124" s="558"/>
      <c r="U124" s="558"/>
      <c r="V124" s="559"/>
      <c r="W124" s="37" t="s">
        <v>69</v>
      </c>
      <c r="X124" s="551">
        <f>IFERROR(SUM(X121:X122),"0")</f>
        <v>29.7</v>
      </c>
      <c r="Y124" s="551">
        <f>IFERROR(SUM(Y121:Y122),"0")</f>
        <v>29.7</v>
      </c>
      <c r="Z124" s="37"/>
      <c r="AA124" s="552"/>
      <c r="AB124" s="552"/>
      <c r="AC124" s="552"/>
    </row>
    <row r="125" spans="1:68" ht="16.5" hidden="1" customHeight="1" x14ac:dyDescent="0.25">
      <c r="A125" s="571" t="s">
        <v>227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103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customHeight="1" x14ac:dyDescent="0.25">
      <c r="A127" s="54" t="s">
        <v>228</v>
      </c>
      <c r="B127" s="54" t="s">
        <v>229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69</v>
      </c>
      <c r="X127" s="549">
        <v>64</v>
      </c>
      <c r="Y127" s="550">
        <f>IFERROR(IF(X127="",0,CEILING((X127/$H127),1)*$H127),"")</f>
        <v>64</v>
      </c>
      <c r="Z127" s="36">
        <f>IFERROR(IF(Y127=0,"",ROUNDUP(Y127/H127,0)*0.00651),"")</f>
        <v>0.13020000000000001</v>
      </c>
      <c r="AA127" s="56"/>
      <c r="AB127" s="57"/>
      <c r="AC127" s="171" t="s">
        <v>230</v>
      </c>
      <c r="AG127" s="64"/>
      <c r="AJ127" s="68"/>
      <c r="AK127" s="68">
        <v>0</v>
      </c>
      <c r="BB127" s="172" t="s">
        <v>1</v>
      </c>
      <c r="BM127" s="64">
        <f>IFERROR(X127*I127/H127,"0")</f>
        <v>67.599999999999994</v>
      </c>
      <c r="BN127" s="64">
        <f>IFERROR(Y127*I127/H127,"0")</f>
        <v>67.599999999999994</v>
      </c>
      <c r="BO127" s="64">
        <f>IFERROR(1/J127*(X127/H127),"0")</f>
        <v>0.1098901098901099</v>
      </c>
      <c r="BP127" s="64">
        <f>IFERROR(1/J127*(Y127/H127),"0")</f>
        <v>0.1098901098901099</v>
      </c>
    </row>
    <row r="128" spans="1:68" ht="27" hidden="1" customHeight="1" x14ac:dyDescent="0.25">
      <c r="A128" s="54" t="s">
        <v>228</v>
      </c>
      <c r="B128" s="54" t="s">
        <v>231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69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230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71</v>
      </c>
      <c r="Q129" s="558"/>
      <c r="R129" s="558"/>
      <c r="S129" s="558"/>
      <c r="T129" s="558"/>
      <c r="U129" s="558"/>
      <c r="V129" s="559"/>
      <c r="W129" s="37" t="s">
        <v>72</v>
      </c>
      <c r="X129" s="551">
        <f>IFERROR(X127/H127,"0")+IFERROR(X128/H128,"0")</f>
        <v>20</v>
      </c>
      <c r="Y129" s="551">
        <f>IFERROR(Y127/H127,"0")+IFERROR(Y128/H128,"0")</f>
        <v>20</v>
      </c>
      <c r="Z129" s="551">
        <f>IFERROR(IF(Z127="",0,Z127),"0")+IFERROR(IF(Z128="",0,Z128),"0")</f>
        <v>0.13020000000000001</v>
      </c>
      <c r="AA129" s="552"/>
      <c r="AB129" s="552"/>
      <c r="AC129" s="552"/>
    </row>
    <row r="130" spans="1:68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71</v>
      </c>
      <c r="Q130" s="558"/>
      <c r="R130" s="558"/>
      <c r="S130" s="558"/>
      <c r="T130" s="558"/>
      <c r="U130" s="558"/>
      <c r="V130" s="559"/>
      <c r="W130" s="37" t="s">
        <v>69</v>
      </c>
      <c r="X130" s="551">
        <f>IFERROR(SUM(X127:X128),"0")</f>
        <v>64</v>
      </c>
      <c r="Y130" s="551">
        <f>IFERROR(SUM(Y127:Y128),"0")</f>
        <v>64</v>
      </c>
      <c r="Z130" s="37"/>
      <c r="AA130" s="552"/>
      <c r="AB130" s="552"/>
      <c r="AC130" s="552"/>
    </row>
    <row r="131" spans="1:68" ht="14.25" hidden="1" customHeight="1" x14ac:dyDescent="0.25">
      <c r="A131" s="553" t="s">
        <v>64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232</v>
      </c>
      <c r="B132" s="54" t="s">
        <v>233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69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234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232</v>
      </c>
      <c r="B133" s="54" t="s">
        <v>235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69</v>
      </c>
      <c r="X133" s="549">
        <v>56</v>
      </c>
      <c r="Y133" s="550">
        <f>IFERROR(IF(X133="",0,CEILING((X133/$H133),1)*$H133),"")</f>
        <v>56</v>
      </c>
      <c r="Z133" s="36">
        <f>IFERROR(IF(Y133=0,"",ROUNDUP(Y133/H133,0)*0.00651),"")</f>
        <v>0.13020000000000001</v>
      </c>
      <c r="AA133" s="56"/>
      <c r="AB133" s="57"/>
      <c r="AC133" s="177" t="s">
        <v>234</v>
      </c>
      <c r="AG133" s="64"/>
      <c r="AJ133" s="68"/>
      <c r="AK133" s="68">
        <v>0</v>
      </c>
      <c r="BB133" s="178" t="s">
        <v>1</v>
      </c>
      <c r="BM133" s="64">
        <f>IFERROR(X133*I133/H133,"0")</f>
        <v>61.36</v>
      </c>
      <c r="BN133" s="64">
        <f>IFERROR(Y133*I133/H133,"0")</f>
        <v>61.36</v>
      </c>
      <c r="BO133" s="64">
        <f>IFERROR(1/J133*(X133/H133),"0")</f>
        <v>0.1098901098901099</v>
      </c>
      <c r="BP133" s="64">
        <f>IFERROR(1/J133*(Y133/H133),"0")</f>
        <v>0.1098901098901099</v>
      </c>
    </row>
    <row r="134" spans="1:68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71</v>
      </c>
      <c r="Q134" s="558"/>
      <c r="R134" s="558"/>
      <c r="S134" s="558"/>
      <c r="T134" s="558"/>
      <c r="U134" s="558"/>
      <c r="V134" s="559"/>
      <c r="W134" s="37" t="s">
        <v>72</v>
      </c>
      <c r="X134" s="551">
        <f>IFERROR(X132/H132,"0")+IFERROR(X133/H133,"0")</f>
        <v>20</v>
      </c>
      <c r="Y134" s="551">
        <f>IFERROR(Y132/H132,"0")+IFERROR(Y133/H133,"0")</f>
        <v>20</v>
      </c>
      <c r="Z134" s="551">
        <f>IFERROR(IF(Z132="",0,Z132),"0")+IFERROR(IF(Z133="",0,Z133),"0")</f>
        <v>0.13020000000000001</v>
      </c>
      <c r="AA134" s="552"/>
      <c r="AB134" s="552"/>
      <c r="AC134" s="552"/>
    </row>
    <row r="135" spans="1:68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71</v>
      </c>
      <c r="Q135" s="558"/>
      <c r="R135" s="558"/>
      <c r="S135" s="558"/>
      <c r="T135" s="558"/>
      <c r="U135" s="558"/>
      <c r="V135" s="559"/>
      <c r="W135" s="37" t="s">
        <v>69</v>
      </c>
      <c r="X135" s="551">
        <f>IFERROR(SUM(X132:X133),"0")</f>
        <v>56</v>
      </c>
      <c r="Y135" s="551">
        <f>IFERROR(SUM(Y132:Y133),"0")</f>
        <v>56</v>
      </c>
      <c r="Z135" s="37"/>
      <c r="AA135" s="552"/>
      <c r="AB135" s="552"/>
      <c r="AC135" s="552"/>
    </row>
    <row r="136" spans="1:68" ht="14.25" hidden="1" customHeight="1" x14ac:dyDescent="0.25">
      <c r="A136" s="553" t="s">
        <v>73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236</v>
      </c>
      <c r="B137" s="54" t="s">
        <v>237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69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230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236</v>
      </c>
      <c r="B138" s="54" t="s">
        <v>238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69</v>
      </c>
      <c r="X138" s="549">
        <v>82.5</v>
      </c>
      <c r="Y138" s="550">
        <f>IFERROR(IF(X138="",0,CEILING((X138/$H138),1)*$H138),"")</f>
        <v>84.48</v>
      </c>
      <c r="Z138" s="36">
        <f>IFERROR(IF(Y138=0,"",ROUNDUP(Y138/H138,0)*0.00651),"")</f>
        <v>0.20832000000000001</v>
      </c>
      <c r="AA138" s="56"/>
      <c r="AB138" s="57"/>
      <c r="AC138" s="181" t="s">
        <v>230</v>
      </c>
      <c r="AG138" s="64"/>
      <c r="AJ138" s="68"/>
      <c r="AK138" s="68">
        <v>0</v>
      </c>
      <c r="BB138" s="182" t="s">
        <v>1</v>
      </c>
      <c r="BM138" s="64">
        <f>IFERROR(X138*I138/H138,"0")</f>
        <v>90.875</v>
      </c>
      <c r="BN138" s="64">
        <f>IFERROR(Y138*I138/H138,"0")</f>
        <v>93.055999999999997</v>
      </c>
      <c r="BO138" s="64">
        <f>IFERROR(1/J138*(X138/H138),"0")</f>
        <v>0.1717032967032967</v>
      </c>
      <c r="BP138" s="64">
        <f>IFERROR(1/J138*(Y138/H138),"0")</f>
        <v>0.17582417582417584</v>
      </c>
    </row>
    <row r="139" spans="1:68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71</v>
      </c>
      <c r="Q139" s="558"/>
      <c r="R139" s="558"/>
      <c r="S139" s="558"/>
      <c r="T139" s="558"/>
      <c r="U139" s="558"/>
      <c r="V139" s="559"/>
      <c r="W139" s="37" t="s">
        <v>72</v>
      </c>
      <c r="X139" s="551">
        <f>IFERROR(X137/H137,"0")+IFERROR(X138/H138,"0")</f>
        <v>31.25</v>
      </c>
      <c r="Y139" s="551">
        <f>IFERROR(Y137/H137,"0")+IFERROR(Y138/H138,"0")</f>
        <v>32</v>
      </c>
      <c r="Z139" s="551">
        <f>IFERROR(IF(Z137="",0,Z137),"0")+IFERROR(IF(Z138="",0,Z138),"0")</f>
        <v>0.20832000000000001</v>
      </c>
      <c r="AA139" s="552"/>
      <c r="AB139" s="552"/>
      <c r="AC139" s="552"/>
    </row>
    <row r="140" spans="1:68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71</v>
      </c>
      <c r="Q140" s="558"/>
      <c r="R140" s="558"/>
      <c r="S140" s="558"/>
      <c r="T140" s="558"/>
      <c r="U140" s="558"/>
      <c r="V140" s="559"/>
      <c r="W140" s="37" t="s">
        <v>69</v>
      </c>
      <c r="X140" s="551">
        <f>IFERROR(SUM(X137:X138),"0")</f>
        <v>82.5</v>
      </c>
      <c r="Y140" s="551">
        <f>IFERROR(SUM(Y137:Y138),"0")</f>
        <v>84.48</v>
      </c>
      <c r="Z140" s="37"/>
      <c r="AA140" s="552"/>
      <c r="AB140" s="552"/>
      <c r="AC140" s="552"/>
    </row>
    <row r="141" spans="1:68" ht="16.5" hidden="1" customHeight="1" x14ac:dyDescent="0.25">
      <c r="A141" s="571" t="s">
        <v>101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103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239</v>
      </c>
      <c r="B143" s="54" t="s">
        <v>240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69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241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71</v>
      </c>
      <c r="Q144" s="558"/>
      <c r="R144" s="558"/>
      <c r="S144" s="558"/>
      <c r="T144" s="558"/>
      <c r="U144" s="558"/>
      <c r="V144" s="559"/>
      <c r="W144" s="37" t="s">
        <v>72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71</v>
      </c>
      <c r="Q145" s="558"/>
      <c r="R145" s="558"/>
      <c r="S145" s="558"/>
      <c r="T145" s="558"/>
      <c r="U145" s="558"/>
      <c r="V145" s="559"/>
      <c r="W145" s="37" t="s">
        <v>69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242</v>
      </c>
      <c r="B147" s="54" t="s">
        <v>243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69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244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245</v>
      </c>
      <c r="B148" s="54" t="s">
        <v>246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247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248</v>
      </c>
      <c r="B149" s="54" t="s">
        <v>249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250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71</v>
      </c>
      <c r="Q150" s="558"/>
      <c r="R150" s="558"/>
      <c r="S150" s="558"/>
      <c r="T150" s="558"/>
      <c r="U150" s="558"/>
      <c r="V150" s="559"/>
      <c r="W150" s="37" t="s">
        <v>72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71</v>
      </c>
      <c r="Q151" s="558"/>
      <c r="R151" s="558"/>
      <c r="S151" s="558"/>
      <c r="T151" s="558"/>
      <c r="U151" s="558"/>
      <c r="V151" s="559"/>
      <c r="W151" s="37" t="s">
        <v>69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251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252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137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hidden="1" customHeight="1" x14ac:dyDescent="0.25">
      <c r="A155" s="54" t="s">
        <v>253</v>
      </c>
      <c r="B155" s="54" t="s">
        <v>254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69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255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71</v>
      </c>
      <c r="Q156" s="558"/>
      <c r="R156" s="558"/>
      <c r="S156" s="558"/>
      <c r="T156" s="558"/>
      <c r="U156" s="558"/>
      <c r="V156" s="559"/>
      <c r="W156" s="37" t="s">
        <v>72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hidden="1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71</v>
      </c>
      <c r="Q157" s="558"/>
      <c r="R157" s="558"/>
      <c r="S157" s="558"/>
      <c r="T157" s="558"/>
      <c r="U157" s="558"/>
      <c r="V157" s="559"/>
      <c r="W157" s="37" t="s">
        <v>69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hidden="1" customHeight="1" x14ac:dyDescent="0.25">
      <c r="A158" s="553" t="s">
        <v>64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customHeight="1" x14ac:dyDescent="0.25">
      <c r="A159" s="54" t="s">
        <v>256</v>
      </c>
      <c r="B159" s="54" t="s">
        <v>257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69</v>
      </c>
      <c r="X159" s="549">
        <v>100</v>
      </c>
      <c r="Y159" s="550">
        <f t="shared" ref="Y159:Y167" si="11">IFERROR(IF(X159="",0,CEILING((X159/$H159),1)*$H159),"")</f>
        <v>100.80000000000001</v>
      </c>
      <c r="Z159" s="36">
        <f>IFERROR(IF(Y159=0,"",ROUNDUP(Y159/H159,0)*0.00902),"")</f>
        <v>0.21648000000000001</v>
      </c>
      <c r="AA159" s="56"/>
      <c r="AB159" s="57"/>
      <c r="AC159" s="193" t="s">
        <v>258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106.42857142857143</v>
      </c>
      <c r="BN159" s="64">
        <f t="shared" ref="BN159:BN167" si="13">IFERROR(Y159*I159/H159,"0")</f>
        <v>107.28</v>
      </c>
      <c r="BO159" s="64">
        <f t="shared" ref="BO159:BO167" si="14">IFERROR(1/J159*(X159/H159),"0")</f>
        <v>0.18037518037518038</v>
      </c>
      <c r="BP159" s="64">
        <f t="shared" ref="BP159:BP167" si="15">IFERROR(1/J159*(Y159/H159),"0")</f>
        <v>0.18181818181818182</v>
      </c>
    </row>
    <row r="160" spans="1:68" ht="27" customHeight="1" x14ac:dyDescent="0.25">
      <c r="A160" s="54" t="s">
        <v>259</v>
      </c>
      <c r="B160" s="54" t="s">
        <v>260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69</v>
      </c>
      <c r="X160" s="549">
        <v>50</v>
      </c>
      <c r="Y160" s="550">
        <f t="shared" si="11"/>
        <v>50.400000000000006</v>
      </c>
      <c r="Z160" s="36">
        <f>IFERROR(IF(Y160=0,"",ROUNDUP(Y160/H160,0)*0.00902),"")</f>
        <v>0.10824</v>
      </c>
      <c r="AA160" s="56"/>
      <c r="AB160" s="57"/>
      <c r="AC160" s="195" t="s">
        <v>261</v>
      </c>
      <c r="AG160" s="64"/>
      <c r="AJ160" s="68"/>
      <c r="AK160" s="68">
        <v>0</v>
      </c>
      <c r="BB160" s="196" t="s">
        <v>1</v>
      </c>
      <c r="BM160" s="64">
        <f t="shared" si="12"/>
        <v>53.214285714285715</v>
      </c>
      <c r="BN160" s="64">
        <f t="shared" si="13"/>
        <v>53.64</v>
      </c>
      <c r="BO160" s="64">
        <f t="shared" si="14"/>
        <v>9.0187590187590191E-2</v>
      </c>
      <c r="BP160" s="64">
        <f t="shared" si="15"/>
        <v>9.0909090909090912E-2</v>
      </c>
    </row>
    <row r="161" spans="1:68" ht="27" customHeight="1" x14ac:dyDescent="0.25">
      <c r="A161" s="54" t="s">
        <v>262</v>
      </c>
      <c r="B161" s="54" t="s">
        <v>263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69</v>
      </c>
      <c r="X161" s="549">
        <v>170</v>
      </c>
      <c r="Y161" s="550">
        <f t="shared" si="11"/>
        <v>172.20000000000002</v>
      </c>
      <c r="Z161" s="36">
        <f>IFERROR(IF(Y161=0,"",ROUNDUP(Y161/H161,0)*0.00902),"")</f>
        <v>0.36982000000000004</v>
      </c>
      <c r="AA161" s="56"/>
      <c r="AB161" s="57"/>
      <c r="AC161" s="197" t="s">
        <v>264</v>
      </c>
      <c r="AG161" s="64"/>
      <c r="AJ161" s="68"/>
      <c r="AK161" s="68">
        <v>0</v>
      </c>
      <c r="BB161" s="198" t="s">
        <v>1</v>
      </c>
      <c r="BM161" s="64">
        <f t="shared" si="12"/>
        <v>178.5</v>
      </c>
      <c r="BN161" s="64">
        <f t="shared" si="13"/>
        <v>180.81</v>
      </c>
      <c r="BO161" s="64">
        <f t="shared" si="14"/>
        <v>0.30663780663780665</v>
      </c>
      <c r="BP161" s="64">
        <f t="shared" si="15"/>
        <v>0.31060606060606061</v>
      </c>
    </row>
    <row r="162" spans="1:68" ht="27" customHeight="1" x14ac:dyDescent="0.25">
      <c r="A162" s="54" t="s">
        <v>265</v>
      </c>
      <c r="B162" s="54" t="s">
        <v>266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69</v>
      </c>
      <c r="X162" s="549">
        <v>105</v>
      </c>
      <c r="Y162" s="550">
        <f t="shared" si="11"/>
        <v>105</v>
      </c>
      <c r="Z162" s="36">
        <f>IFERROR(IF(Y162=0,"",ROUNDUP(Y162/H162,0)*0.00502),"")</f>
        <v>0.251</v>
      </c>
      <c r="AA162" s="56"/>
      <c r="AB162" s="57"/>
      <c r="AC162" s="199" t="s">
        <v>258</v>
      </c>
      <c r="AG162" s="64"/>
      <c r="AJ162" s="68"/>
      <c r="AK162" s="68">
        <v>0</v>
      </c>
      <c r="BB162" s="200" t="s">
        <v>1</v>
      </c>
      <c r="BM162" s="64">
        <f t="shared" si="12"/>
        <v>111.5</v>
      </c>
      <c r="BN162" s="64">
        <f t="shared" si="13"/>
        <v>111.5</v>
      </c>
      <c r="BO162" s="64">
        <f t="shared" si="14"/>
        <v>0.21367521367521369</v>
      </c>
      <c r="BP162" s="64">
        <f t="shared" si="15"/>
        <v>0.21367521367521369</v>
      </c>
    </row>
    <row r="163" spans="1:68" ht="27" customHeight="1" x14ac:dyDescent="0.25">
      <c r="A163" s="54" t="s">
        <v>267</v>
      </c>
      <c r="B163" s="54" t="s">
        <v>268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69</v>
      </c>
      <c r="X163" s="549">
        <v>122.5</v>
      </c>
      <c r="Y163" s="550">
        <f t="shared" si="11"/>
        <v>123.9</v>
      </c>
      <c r="Z163" s="36">
        <f>IFERROR(IF(Y163=0,"",ROUNDUP(Y163/H163,0)*0.00502),"")</f>
        <v>0.29618</v>
      </c>
      <c r="AA163" s="56"/>
      <c r="AB163" s="57"/>
      <c r="AC163" s="201" t="s">
        <v>261</v>
      </c>
      <c r="AG163" s="64"/>
      <c r="AJ163" s="68"/>
      <c r="AK163" s="68">
        <v>0</v>
      </c>
      <c r="BB163" s="202" t="s">
        <v>1</v>
      </c>
      <c r="BM163" s="64">
        <f t="shared" si="12"/>
        <v>130.08333333333334</v>
      </c>
      <c r="BN163" s="64">
        <f t="shared" si="13"/>
        <v>131.57</v>
      </c>
      <c r="BO163" s="64">
        <f t="shared" si="14"/>
        <v>0.2492877492877493</v>
      </c>
      <c r="BP163" s="64">
        <f t="shared" si="15"/>
        <v>0.25213675213675218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69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272</v>
      </c>
      <c r="B165" s="54" t="s">
        <v>273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69</v>
      </c>
      <c r="X165" s="549">
        <v>245</v>
      </c>
      <c r="Y165" s="550">
        <f t="shared" si="11"/>
        <v>245.70000000000002</v>
      </c>
      <c r="Z165" s="36">
        <f>IFERROR(IF(Y165=0,"",ROUNDUP(Y165/H165,0)*0.00502),"")</f>
        <v>0.58733999999999997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2"/>
        <v>256.66666666666663</v>
      </c>
      <c r="BN165" s="64">
        <f t="shared" si="13"/>
        <v>257.40000000000003</v>
      </c>
      <c r="BO165" s="64">
        <f t="shared" si="14"/>
        <v>0.4985754985754986</v>
      </c>
      <c r="BP165" s="64">
        <f t="shared" si="15"/>
        <v>0.5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69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71</v>
      </c>
      <c r="Q168" s="558"/>
      <c r="R168" s="558"/>
      <c r="S168" s="558"/>
      <c r="T168" s="558"/>
      <c r="U168" s="558"/>
      <c r="V168" s="559"/>
      <c r="W168" s="37" t="s">
        <v>72</v>
      </c>
      <c r="X168" s="551">
        <f>IFERROR(X159/H159,"0")+IFERROR(X160/H160,"0")+IFERROR(X161/H161,"0")+IFERROR(X162/H162,"0")+IFERROR(X163/H163,"0")+IFERROR(X164/H164,"0")+IFERROR(X165/H165,"0")+IFERROR(X166/H166,"0")+IFERROR(X167/H167,"0")</f>
        <v>301.19047619047615</v>
      </c>
      <c r="Y168" s="551">
        <f>IFERROR(Y159/H159,"0")+IFERROR(Y160/H160,"0")+IFERROR(Y161/H161,"0")+IFERROR(Y162/H162,"0")+IFERROR(Y163/H163,"0")+IFERROR(Y164/H164,"0")+IFERROR(Y165/H165,"0")+IFERROR(Y166/H166,"0")+IFERROR(Y167/H167,"0")</f>
        <v>303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1.8290599999999999</v>
      </c>
      <c r="AA168" s="552"/>
      <c r="AB168" s="552"/>
      <c r="AC168" s="552"/>
    </row>
    <row r="169" spans="1:68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71</v>
      </c>
      <c r="Q169" s="558"/>
      <c r="R169" s="558"/>
      <c r="S169" s="558"/>
      <c r="T169" s="558"/>
      <c r="U169" s="558"/>
      <c r="V169" s="559"/>
      <c r="W169" s="37" t="s">
        <v>69</v>
      </c>
      <c r="X169" s="551">
        <f>IFERROR(SUM(X159:X167),"0")</f>
        <v>792.5</v>
      </c>
      <c r="Y169" s="551">
        <f>IFERROR(SUM(Y159:Y167),"0")</f>
        <v>798.00000000000011</v>
      </c>
      <c r="Z169" s="37"/>
      <c r="AA169" s="552"/>
      <c r="AB169" s="552"/>
      <c r="AC169" s="552"/>
    </row>
    <row r="170" spans="1:68" ht="14.25" hidden="1" customHeight="1" x14ac:dyDescent="0.25">
      <c r="A170" s="553" t="s">
        <v>95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hidden="1" customHeight="1" x14ac:dyDescent="0.25">
      <c r="A171" s="54" t="s">
        <v>279</v>
      </c>
      <c r="B171" s="54" t="s">
        <v>280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69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283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287</v>
      </c>
      <c r="B173" s="54" t="s">
        <v>288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281</v>
      </c>
      <c r="L173" s="32"/>
      <c r="M173" s="33" t="s">
        <v>282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69</v>
      </c>
      <c r="X173" s="549">
        <v>7.0000000000000009</v>
      </c>
      <c r="Y173" s="550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286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2.5720164609053499E-2</v>
      </c>
      <c r="BP173" s="64">
        <f>IFERROR(1/J173*(Y173/H173),"0")</f>
        <v>2.7777777777777776E-2</v>
      </c>
    </row>
    <row r="174" spans="1:68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71</v>
      </c>
      <c r="Q174" s="558"/>
      <c r="R174" s="558"/>
      <c r="S174" s="558"/>
      <c r="T174" s="558"/>
      <c r="U174" s="558"/>
      <c r="V174" s="559"/>
      <c r="W174" s="37" t="s">
        <v>72</v>
      </c>
      <c r="X174" s="551">
        <f>IFERROR(X171/H171,"0")+IFERROR(X172/H172,"0")+IFERROR(X173/H173,"0")</f>
        <v>5.5555555555555562</v>
      </c>
      <c r="Y174" s="551">
        <f>IFERROR(Y171/H171,"0")+IFERROR(Y172/H172,"0")+IFERROR(Y173/H173,"0")</f>
        <v>6</v>
      </c>
      <c r="Z174" s="551">
        <f>IFERROR(IF(Z171="",0,Z171),"0")+IFERROR(IF(Z172="",0,Z172),"0")+IFERROR(IF(Z173="",0,Z173),"0")</f>
        <v>3.5400000000000001E-2</v>
      </c>
      <c r="AA174" s="552"/>
      <c r="AB174" s="552"/>
      <c r="AC174" s="552"/>
    </row>
    <row r="175" spans="1:68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71</v>
      </c>
      <c r="Q175" s="558"/>
      <c r="R175" s="558"/>
      <c r="S175" s="558"/>
      <c r="T175" s="558"/>
      <c r="U175" s="558"/>
      <c r="V175" s="559"/>
      <c r="W175" s="37" t="s">
        <v>69</v>
      </c>
      <c r="X175" s="551">
        <f>IFERROR(SUM(X171:X173),"0")</f>
        <v>7.0000000000000009</v>
      </c>
      <c r="Y175" s="551">
        <f>IFERROR(SUM(Y171:Y173),"0")</f>
        <v>7.5600000000000005</v>
      </c>
      <c r="Z175" s="37"/>
      <c r="AA175" s="552"/>
      <c r="AB175" s="552"/>
      <c r="AC175" s="552"/>
    </row>
    <row r="176" spans="1:68" ht="14.25" hidden="1" customHeight="1" x14ac:dyDescent="0.25">
      <c r="A176" s="553" t="s">
        <v>289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hidden="1" customHeight="1" x14ac:dyDescent="0.25">
      <c r="A177" s="54" t="s">
        <v>290</v>
      </c>
      <c r="B177" s="54" t="s">
        <v>291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281</v>
      </c>
      <c r="L177" s="32"/>
      <c r="M177" s="33" t="s">
        <v>282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69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286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71</v>
      </c>
      <c r="Q178" s="558"/>
      <c r="R178" s="558"/>
      <c r="S178" s="558"/>
      <c r="T178" s="558"/>
      <c r="U178" s="558"/>
      <c r="V178" s="559"/>
      <c r="W178" s="37" t="s">
        <v>72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71</v>
      </c>
      <c r="Q179" s="558"/>
      <c r="R179" s="558"/>
      <c r="S179" s="558"/>
      <c r="T179" s="558"/>
      <c r="U179" s="558"/>
      <c r="V179" s="559"/>
      <c r="W179" s="37" t="s">
        <v>69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71" t="s">
        <v>292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103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293</v>
      </c>
      <c r="B182" s="54" t="s">
        <v>294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69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296</v>
      </c>
      <c r="B183" s="54" t="s">
        <v>297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295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71</v>
      </c>
      <c r="Q184" s="558"/>
      <c r="R184" s="558"/>
      <c r="S184" s="558"/>
      <c r="T184" s="558"/>
      <c r="U184" s="558"/>
      <c r="V184" s="559"/>
      <c r="W184" s="37" t="s">
        <v>72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71</v>
      </c>
      <c r="Q185" s="558"/>
      <c r="R185" s="558"/>
      <c r="S185" s="558"/>
      <c r="T185" s="558"/>
      <c r="U185" s="558"/>
      <c r="V185" s="559"/>
      <c r="W185" s="37" t="s">
        <v>69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137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298</v>
      </c>
      <c r="B187" s="54" t="s">
        <v>299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69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301</v>
      </c>
      <c r="B188" s="54" t="s">
        <v>302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300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71</v>
      </c>
      <c r="Q189" s="558"/>
      <c r="R189" s="558"/>
      <c r="S189" s="558"/>
      <c r="T189" s="558"/>
      <c r="U189" s="558"/>
      <c r="V189" s="559"/>
      <c r="W189" s="37" t="s">
        <v>72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71</v>
      </c>
      <c r="Q190" s="558"/>
      <c r="R190" s="558"/>
      <c r="S190" s="558"/>
      <c r="T190" s="558"/>
      <c r="U190" s="558"/>
      <c r="V190" s="559"/>
      <c r="W190" s="37" t="s">
        <v>69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53" t="s">
        <v>64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customHeight="1" x14ac:dyDescent="0.25">
      <c r="A192" s="54" t="s">
        <v>303</v>
      </c>
      <c r="B192" s="54" t="s">
        <v>304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69</v>
      </c>
      <c r="X192" s="549">
        <v>110</v>
      </c>
      <c r="Y192" s="550">
        <f t="shared" ref="Y192:Y199" si="16">IFERROR(IF(X192="",0,CEILING((X192/$H192),1)*$H192),"")</f>
        <v>113.4</v>
      </c>
      <c r="Z192" s="36">
        <f>IFERROR(IF(Y192=0,"",ROUNDUP(Y192/H192,0)*0.00902),"")</f>
        <v>0.18942000000000001</v>
      </c>
      <c r="AA192" s="56"/>
      <c r="AB192" s="57"/>
      <c r="AC192" s="227" t="s">
        <v>305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114.27777777777777</v>
      </c>
      <c r="BN192" s="64">
        <f t="shared" ref="BN192:BN199" si="18">IFERROR(Y192*I192/H192,"0")</f>
        <v>117.81</v>
      </c>
      <c r="BO192" s="64">
        <f t="shared" ref="BO192:BO199" si="19">IFERROR(1/J192*(X192/H192),"0")</f>
        <v>0.15432098765432098</v>
      </c>
      <c r="BP192" s="64">
        <f t="shared" ref="BP192:BP199" si="20">IFERROR(1/J192*(Y192/H192),"0")</f>
        <v>0.15909090909090909</v>
      </c>
    </row>
    <row r="193" spans="1:68" ht="27" customHeight="1" x14ac:dyDescent="0.25">
      <c r="A193" s="54" t="s">
        <v>306</v>
      </c>
      <c r="B193" s="54" t="s">
        <v>307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69</v>
      </c>
      <c r="X193" s="549">
        <v>60</v>
      </c>
      <c r="Y193" s="550">
        <f t="shared" si="16"/>
        <v>64.800000000000011</v>
      </c>
      <c r="Z193" s="36">
        <f>IFERROR(IF(Y193=0,"",ROUNDUP(Y193/H193,0)*0.00902),"")</f>
        <v>0.10824</v>
      </c>
      <c r="AA193" s="56"/>
      <c r="AB193" s="57"/>
      <c r="AC193" s="229" t="s">
        <v>308</v>
      </c>
      <c r="AG193" s="64"/>
      <c r="AJ193" s="68"/>
      <c r="AK193" s="68">
        <v>0</v>
      </c>
      <c r="BB193" s="230" t="s">
        <v>1</v>
      </c>
      <c r="BM193" s="64">
        <f t="shared" si="17"/>
        <v>62.333333333333336</v>
      </c>
      <c r="BN193" s="64">
        <f t="shared" si="18"/>
        <v>67.320000000000007</v>
      </c>
      <c r="BO193" s="64">
        <f t="shared" si="19"/>
        <v>8.4175084175084181E-2</v>
      </c>
      <c r="BP193" s="64">
        <f t="shared" si="20"/>
        <v>9.0909090909090925E-2</v>
      </c>
    </row>
    <row r="194" spans="1:68" ht="27" customHeight="1" x14ac:dyDescent="0.25">
      <c r="A194" s="54" t="s">
        <v>309</v>
      </c>
      <c r="B194" s="54" t="s">
        <v>310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69</v>
      </c>
      <c r="X194" s="549">
        <v>300</v>
      </c>
      <c r="Y194" s="550">
        <f t="shared" si="16"/>
        <v>302.40000000000003</v>
      </c>
      <c r="Z194" s="36">
        <f>IFERROR(IF(Y194=0,"",ROUNDUP(Y194/H194,0)*0.00902),"")</f>
        <v>0.50512000000000001</v>
      </c>
      <c r="AA194" s="56"/>
      <c r="AB194" s="57"/>
      <c r="AC194" s="231" t="s">
        <v>311</v>
      </c>
      <c r="AG194" s="64"/>
      <c r="AJ194" s="68"/>
      <c r="AK194" s="68">
        <v>0</v>
      </c>
      <c r="BB194" s="232" t="s">
        <v>1</v>
      </c>
      <c r="BM194" s="64">
        <f t="shared" si="17"/>
        <v>311.66666666666663</v>
      </c>
      <c r="BN194" s="64">
        <f t="shared" si="18"/>
        <v>314.16000000000003</v>
      </c>
      <c r="BO194" s="64">
        <f t="shared" si="19"/>
        <v>0.42087542087542085</v>
      </c>
      <c r="BP194" s="64">
        <f t="shared" si="20"/>
        <v>0.42424242424242425</v>
      </c>
    </row>
    <row r="195" spans="1:68" ht="27" customHeight="1" x14ac:dyDescent="0.25">
      <c r="A195" s="54" t="s">
        <v>312</v>
      </c>
      <c r="B195" s="54" t="s">
        <v>313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69</v>
      </c>
      <c r="X195" s="549">
        <v>40</v>
      </c>
      <c r="Y195" s="550">
        <f t="shared" si="16"/>
        <v>43.2</v>
      </c>
      <c r="Z195" s="36">
        <f>IFERROR(IF(Y195=0,"",ROUNDUP(Y195/H195,0)*0.00902),"")</f>
        <v>7.2160000000000002E-2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si="17"/>
        <v>41.555555555555557</v>
      </c>
      <c r="BN195" s="64">
        <f t="shared" si="18"/>
        <v>44.88</v>
      </c>
      <c r="BO195" s="64">
        <f t="shared" si="19"/>
        <v>5.6116722783389444E-2</v>
      </c>
      <c r="BP195" s="64">
        <f t="shared" si="20"/>
        <v>6.0606060606060608E-2</v>
      </c>
    </row>
    <row r="196" spans="1:68" ht="27" customHeight="1" x14ac:dyDescent="0.25">
      <c r="A196" s="54" t="s">
        <v>315</v>
      </c>
      <c r="B196" s="54" t="s">
        <v>316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69</v>
      </c>
      <c r="X196" s="549">
        <v>75</v>
      </c>
      <c r="Y196" s="550">
        <f t="shared" si="16"/>
        <v>75.600000000000009</v>
      </c>
      <c r="Z196" s="36">
        <f>IFERROR(IF(Y196=0,"",ROUNDUP(Y196/H196,0)*0.00502),"")</f>
        <v>0.21084</v>
      </c>
      <c r="AA196" s="56"/>
      <c r="AB196" s="57"/>
      <c r="AC196" s="235" t="s">
        <v>305</v>
      </c>
      <c r="AG196" s="64"/>
      <c r="AJ196" s="68"/>
      <c r="AK196" s="68">
        <v>0</v>
      </c>
      <c r="BB196" s="236" t="s">
        <v>1</v>
      </c>
      <c r="BM196" s="64">
        <f t="shared" si="17"/>
        <v>80.416666666666671</v>
      </c>
      <c r="BN196" s="64">
        <f t="shared" si="18"/>
        <v>81.06</v>
      </c>
      <c r="BO196" s="64">
        <f t="shared" si="19"/>
        <v>0.17806267806267806</v>
      </c>
      <c r="BP196" s="64">
        <f t="shared" si="20"/>
        <v>0.17948717948717954</v>
      </c>
    </row>
    <row r="197" spans="1:68" ht="27" customHeight="1" x14ac:dyDescent="0.25">
      <c r="A197" s="54" t="s">
        <v>317</v>
      </c>
      <c r="B197" s="54" t="s">
        <v>318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69</v>
      </c>
      <c r="X197" s="549">
        <v>48</v>
      </c>
      <c r="Y197" s="550">
        <f t="shared" si="16"/>
        <v>48.6</v>
      </c>
      <c r="Z197" s="36">
        <f>IFERROR(IF(Y197=0,"",ROUNDUP(Y197/H197,0)*0.00502),"")</f>
        <v>0.13553999999999999</v>
      </c>
      <c r="AA197" s="56"/>
      <c r="AB197" s="57"/>
      <c r="AC197" s="237" t="s">
        <v>308</v>
      </c>
      <c r="AG197" s="64"/>
      <c r="AJ197" s="68"/>
      <c r="AK197" s="68">
        <v>0</v>
      </c>
      <c r="BB197" s="238" t="s">
        <v>1</v>
      </c>
      <c r="BM197" s="64">
        <f t="shared" si="17"/>
        <v>50.666666666666657</v>
      </c>
      <c r="BN197" s="64">
        <f t="shared" si="18"/>
        <v>51.3</v>
      </c>
      <c r="BO197" s="64">
        <f t="shared" si="19"/>
        <v>0.11396011396011396</v>
      </c>
      <c r="BP197" s="64">
        <f t="shared" si="20"/>
        <v>0.11538461538461539</v>
      </c>
    </row>
    <row r="198" spans="1:68" ht="27" customHeight="1" x14ac:dyDescent="0.25">
      <c r="A198" s="54" t="s">
        <v>319</v>
      </c>
      <c r="B198" s="54" t="s">
        <v>320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69</v>
      </c>
      <c r="X198" s="549">
        <v>75</v>
      </c>
      <c r="Y198" s="550">
        <f t="shared" si="16"/>
        <v>75.600000000000009</v>
      </c>
      <c r="Z198" s="36">
        <f>IFERROR(IF(Y198=0,"",ROUNDUP(Y198/H198,0)*0.00502),"")</f>
        <v>0.21084</v>
      </c>
      <c r="AA198" s="56"/>
      <c r="AB198" s="57"/>
      <c r="AC198" s="239" t="s">
        <v>311</v>
      </c>
      <c r="AG198" s="64"/>
      <c r="AJ198" s="68"/>
      <c r="AK198" s="68">
        <v>0</v>
      </c>
      <c r="BB198" s="240" t="s">
        <v>1</v>
      </c>
      <c r="BM198" s="64">
        <f t="shared" si="17"/>
        <v>79.166666666666671</v>
      </c>
      <c r="BN198" s="64">
        <f t="shared" si="18"/>
        <v>79.800000000000011</v>
      </c>
      <c r="BO198" s="64">
        <f t="shared" si="19"/>
        <v>0.17806267806267806</v>
      </c>
      <c r="BP198" s="64">
        <f t="shared" si="20"/>
        <v>0.17948717948717954</v>
      </c>
    </row>
    <row r="199" spans="1:68" ht="27" customHeight="1" x14ac:dyDescent="0.25">
      <c r="A199" s="54" t="s">
        <v>321</v>
      </c>
      <c r="B199" s="54" t="s">
        <v>322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69</v>
      </c>
      <c r="X199" s="549">
        <v>36</v>
      </c>
      <c r="Y199" s="550">
        <f t="shared" si="16"/>
        <v>36</v>
      </c>
      <c r="Z199" s="36">
        <f>IFERROR(IF(Y199=0,"",ROUNDUP(Y199/H199,0)*0.00502),"")</f>
        <v>0.1004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17"/>
        <v>37.999999999999993</v>
      </c>
      <c r="BN199" s="64">
        <f t="shared" si="18"/>
        <v>37.999999999999993</v>
      </c>
      <c r="BO199" s="64">
        <f t="shared" si="19"/>
        <v>8.5470085470085472E-2</v>
      </c>
      <c r="BP199" s="64">
        <f t="shared" si="20"/>
        <v>8.5470085470085472E-2</v>
      </c>
    </row>
    <row r="200" spans="1:68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71</v>
      </c>
      <c r="Q200" s="558"/>
      <c r="R200" s="558"/>
      <c r="S200" s="558"/>
      <c r="T200" s="558"/>
      <c r="U200" s="558"/>
      <c r="V200" s="559"/>
      <c r="W200" s="37" t="s">
        <v>72</v>
      </c>
      <c r="X200" s="551">
        <f>IFERROR(X192/H192,"0")+IFERROR(X193/H193,"0")+IFERROR(X194/H194,"0")+IFERROR(X195/H195,"0")+IFERROR(X196/H196,"0")+IFERROR(X197/H197,"0")+IFERROR(X198/H198,"0")+IFERROR(X199/H199,"0")</f>
        <v>224.44444444444443</v>
      </c>
      <c r="Y200" s="551">
        <f>IFERROR(Y192/H192,"0")+IFERROR(Y193/H193,"0")+IFERROR(Y194/H194,"0")+IFERROR(Y195/H195,"0")+IFERROR(Y196/H196,"0")+IFERROR(Y197/H197,"0")+IFERROR(Y198/H198,"0")+IFERROR(Y199/H199,"0")</f>
        <v>228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1.5325599999999999</v>
      </c>
      <c r="AA200" s="552"/>
      <c r="AB200" s="552"/>
      <c r="AC200" s="552"/>
    </row>
    <row r="201" spans="1:68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71</v>
      </c>
      <c r="Q201" s="558"/>
      <c r="R201" s="558"/>
      <c r="S201" s="558"/>
      <c r="T201" s="558"/>
      <c r="U201" s="558"/>
      <c r="V201" s="559"/>
      <c r="W201" s="37" t="s">
        <v>69</v>
      </c>
      <c r="X201" s="551">
        <f>IFERROR(SUM(X192:X199),"0")</f>
        <v>744</v>
      </c>
      <c r="Y201" s="551">
        <f>IFERROR(SUM(Y192:Y199),"0")</f>
        <v>759.60000000000014</v>
      </c>
      <c r="Z201" s="37"/>
      <c r="AA201" s="552"/>
      <c r="AB201" s="552"/>
      <c r="AC201" s="552"/>
    </row>
    <row r="202" spans="1:68" ht="14.25" hidden="1" customHeight="1" x14ac:dyDescent="0.25">
      <c r="A202" s="553" t="s">
        <v>73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323</v>
      </c>
      <c r="B203" s="54" t="s">
        <v>324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69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325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326</v>
      </c>
      <c r="B204" s="54" t="s">
        <v>327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69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328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329</v>
      </c>
      <c r="B205" s="54" t="s">
        <v>330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69</v>
      </c>
      <c r="X205" s="549">
        <v>300</v>
      </c>
      <c r="Y205" s="550">
        <f t="shared" si="21"/>
        <v>304.5</v>
      </c>
      <c r="Z205" s="36">
        <f>IFERROR(IF(Y205=0,"",ROUNDUP(Y205/H205,0)*0.01898),"")</f>
        <v>0.6643</v>
      </c>
      <c r="AA205" s="56"/>
      <c r="AB205" s="57"/>
      <c r="AC205" s="247" t="s">
        <v>331</v>
      </c>
      <c r="AG205" s="64"/>
      <c r="AJ205" s="68"/>
      <c r="AK205" s="68">
        <v>0</v>
      </c>
      <c r="BB205" s="248" t="s">
        <v>1</v>
      </c>
      <c r="BM205" s="64">
        <f t="shared" si="22"/>
        <v>317.89655172413796</v>
      </c>
      <c r="BN205" s="64">
        <f t="shared" si="23"/>
        <v>322.66500000000002</v>
      </c>
      <c r="BO205" s="64">
        <f t="shared" si="24"/>
        <v>0.53879310344827591</v>
      </c>
      <c r="BP205" s="64">
        <f t="shared" si="25"/>
        <v>0.546875</v>
      </c>
    </row>
    <row r="206" spans="1:68" ht="27" customHeight="1" x14ac:dyDescent="0.25">
      <c r="A206" s="54" t="s">
        <v>332</v>
      </c>
      <c r="B206" s="54" t="s">
        <v>333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69</v>
      </c>
      <c r="X206" s="549">
        <v>320</v>
      </c>
      <c r="Y206" s="550">
        <f t="shared" si="21"/>
        <v>321.59999999999997</v>
      </c>
      <c r="Z206" s="36">
        <f t="shared" ref="Z206:Z211" si="26">IFERROR(IF(Y206=0,"",ROUNDUP(Y206/H206,0)*0.00651),"")</f>
        <v>0.87234</v>
      </c>
      <c r="AA206" s="56"/>
      <c r="AB206" s="57"/>
      <c r="AC206" s="249" t="s">
        <v>325</v>
      </c>
      <c r="AG206" s="64"/>
      <c r="AJ206" s="68"/>
      <c r="AK206" s="68">
        <v>0</v>
      </c>
      <c r="BB206" s="250" t="s">
        <v>1</v>
      </c>
      <c r="BM206" s="64">
        <f t="shared" si="22"/>
        <v>356</v>
      </c>
      <c r="BN206" s="64">
        <f t="shared" si="23"/>
        <v>357.78</v>
      </c>
      <c r="BO206" s="64">
        <f t="shared" si="24"/>
        <v>0.73260073260073266</v>
      </c>
      <c r="BP206" s="64">
        <f t="shared" si="25"/>
        <v>0.73626373626373631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69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69</v>
      </c>
      <c r="X208" s="549">
        <v>400</v>
      </c>
      <c r="Y208" s="550">
        <f t="shared" si="21"/>
        <v>400.8</v>
      </c>
      <c r="Z208" s="36">
        <f t="shared" si="26"/>
        <v>1.08717</v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22"/>
        <v>442</v>
      </c>
      <c r="BN208" s="64">
        <f t="shared" si="23"/>
        <v>442.88400000000007</v>
      </c>
      <c r="BO208" s="64">
        <f t="shared" si="24"/>
        <v>0.91575091575091594</v>
      </c>
      <c r="BP208" s="64">
        <f t="shared" si="25"/>
        <v>0.91758241758241765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69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69</v>
      </c>
      <c r="X210" s="549">
        <v>140</v>
      </c>
      <c r="Y210" s="550">
        <f t="shared" si="21"/>
        <v>141.6</v>
      </c>
      <c r="Z210" s="36">
        <f t="shared" si="26"/>
        <v>0.38408999999999999</v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2"/>
        <v>154.70000000000002</v>
      </c>
      <c r="BN210" s="64">
        <f t="shared" si="23"/>
        <v>156.46800000000002</v>
      </c>
      <c r="BO210" s="64">
        <f t="shared" si="24"/>
        <v>0.32051282051282054</v>
      </c>
      <c r="BP210" s="64">
        <f t="shared" si="25"/>
        <v>0.32417582417582419</v>
      </c>
    </row>
    <row r="211" spans="1:68" ht="27" customHeight="1" x14ac:dyDescent="0.25">
      <c r="A211" s="54" t="s">
        <v>344</v>
      </c>
      <c r="B211" s="54" t="s">
        <v>345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69</v>
      </c>
      <c r="X211" s="549">
        <v>320</v>
      </c>
      <c r="Y211" s="550">
        <f t="shared" si="21"/>
        <v>321.59999999999997</v>
      </c>
      <c r="Z211" s="36">
        <f t="shared" si="26"/>
        <v>0.87234</v>
      </c>
      <c r="AA211" s="56"/>
      <c r="AB211" s="57"/>
      <c r="AC211" s="259" t="s">
        <v>328</v>
      </c>
      <c r="AG211" s="64"/>
      <c r="AJ211" s="68"/>
      <c r="AK211" s="68">
        <v>0</v>
      </c>
      <c r="BB211" s="260" t="s">
        <v>1</v>
      </c>
      <c r="BM211" s="64">
        <f t="shared" si="22"/>
        <v>354.4</v>
      </c>
      <c r="BN211" s="64">
        <f t="shared" si="23"/>
        <v>356.17199999999997</v>
      </c>
      <c r="BO211" s="64">
        <f t="shared" si="24"/>
        <v>0.73260073260073266</v>
      </c>
      <c r="BP211" s="64">
        <f t="shared" si="25"/>
        <v>0.73626373626373631</v>
      </c>
    </row>
    <row r="212" spans="1:68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71</v>
      </c>
      <c r="Q212" s="558"/>
      <c r="R212" s="558"/>
      <c r="S212" s="558"/>
      <c r="T212" s="558"/>
      <c r="U212" s="558"/>
      <c r="V212" s="559"/>
      <c r="W212" s="37" t="s">
        <v>72</v>
      </c>
      <c r="X212" s="551">
        <f>IFERROR(X203/H203,"0")+IFERROR(X204/H204,"0")+IFERROR(X205/H205,"0")+IFERROR(X206/H206,"0")+IFERROR(X207/H207,"0")+IFERROR(X208/H208,"0")+IFERROR(X209/H209,"0")+IFERROR(X210/H210,"0")+IFERROR(X211/H211,"0")</f>
        <v>526.14942528735628</v>
      </c>
      <c r="Y212" s="551">
        <f>IFERROR(Y203/H203,"0")+IFERROR(Y204/H204,"0")+IFERROR(Y205/H205,"0")+IFERROR(Y206/H206,"0")+IFERROR(Y207/H207,"0")+IFERROR(Y208/H208,"0")+IFERROR(Y209/H209,"0")+IFERROR(Y210/H210,"0")+IFERROR(Y211/H211,"0")</f>
        <v>529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3.8802399999999997</v>
      </c>
      <c r="AA212" s="552"/>
      <c r="AB212" s="552"/>
      <c r="AC212" s="552"/>
    </row>
    <row r="213" spans="1:68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71</v>
      </c>
      <c r="Q213" s="558"/>
      <c r="R213" s="558"/>
      <c r="S213" s="558"/>
      <c r="T213" s="558"/>
      <c r="U213" s="558"/>
      <c r="V213" s="559"/>
      <c r="W213" s="37" t="s">
        <v>69</v>
      </c>
      <c r="X213" s="551">
        <f>IFERROR(SUM(X203:X211),"0")</f>
        <v>1480</v>
      </c>
      <c r="Y213" s="551">
        <f>IFERROR(SUM(Y203:Y211),"0")</f>
        <v>1490.0999999999997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167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customHeight="1" x14ac:dyDescent="0.25">
      <c r="A215" s="54" t="s">
        <v>346</v>
      </c>
      <c r="B215" s="54" t="s">
        <v>347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69</v>
      </c>
      <c r="X215" s="549">
        <v>28</v>
      </c>
      <c r="Y215" s="550">
        <f>IFERROR(IF(X215="",0,CEILING((X215/$H215),1)*$H215),"")</f>
        <v>28.799999999999997</v>
      </c>
      <c r="Z215" s="36">
        <f>IFERROR(IF(Y215=0,"",ROUNDUP(Y215/H215,0)*0.00651),"")</f>
        <v>7.8119999999999995E-2</v>
      </c>
      <c r="AA215" s="56"/>
      <c r="AB215" s="57"/>
      <c r="AC215" s="261" t="s">
        <v>348</v>
      </c>
      <c r="AG215" s="64"/>
      <c r="AJ215" s="68"/>
      <c r="AK215" s="68">
        <v>0</v>
      </c>
      <c r="BB215" s="262" t="s">
        <v>1</v>
      </c>
      <c r="BM215" s="64">
        <f>IFERROR(X215*I215/H215,"0")</f>
        <v>30.94</v>
      </c>
      <c r="BN215" s="64">
        <f>IFERROR(Y215*I215/H215,"0")</f>
        <v>31.824000000000002</v>
      </c>
      <c r="BO215" s="64">
        <f>IFERROR(1/J215*(X215/H215),"0")</f>
        <v>6.4102564102564111E-2</v>
      </c>
      <c r="BP215" s="64">
        <f>IFERROR(1/J215*(Y215/H215),"0")</f>
        <v>6.5934065934065936E-2</v>
      </c>
    </row>
    <row r="216" spans="1:68" ht="27" customHeight="1" x14ac:dyDescent="0.25">
      <c r="A216" s="54" t="s">
        <v>349</v>
      </c>
      <c r="B216" s="54" t="s">
        <v>350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69</v>
      </c>
      <c r="X216" s="549">
        <v>56</v>
      </c>
      <c r="Y216" s="550">
        <f>IFERROR(IF(X216="",0,CEILING((X216/$H216),1)*$H216),"")</f>
        <v>57.599999999999994</v>
      </c>
      <c r="Z216" s="36">
        <f>IFERROR(IF(Y216=0,"",ROUNDUP(Y216/H216,0)*0.00651),"")</f>
        <v>0.15623999999999999</v>
      </c>
      <c r="AA216" s="56"/>
      <c r="AB216" s="57"/>
      <c r="AC216" s="263" t="s">
        <v>351</v>
      </c>
      <c r="AG216" s="64"/>
      <c r="AJ216" s="68"/>
      <c r="AK216" s="68">
        <v>0</v>
      </c>
      <c r="BB216" s="264" t="s">
        <v>1</v>
      </c>
      <c r="BM216" s="64">
        <f>IFERROR(X216*I216/H216,"0")</f>
        <v>61.88</v>
      </c>
      <c r="BN216" s="64">
        <f>IFERROR(Y216*I216/H216,"0")</f>
        <v>63.648000000000003</v>
      </c>
      <c r="BO216" s="64">
        <f>IFERROR(1/J216*(X216/H216),"0")</f>
        <v>0.12820512820512822</v>
      </c>
      <c r="BP216" s="64">
        <f>IFERROR(1/J216*(Y216/H216),"0")</f>
        <v>0.13186813186813187</v>
      </c>
    </row>
    <row r="217" spans="1:68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71</v>
      </c>
      <c r="Q217" s="558"/>
      <c r="R217" s="558"/>
      <c r="S217" s="558"/>
      <c r="T217" s="558"/>
      <c r="U217" s="558"/>
      <c r="V217" s="559"/>
      <c r="W217" s="37" t="s">
        <v>72</v>
      </c>
      <c r="X217" s="551">
        <f>IFERROR(X215/H215,"0")+IFERROR(X216/H216,"0")</f>
        <v>35</v>
      </c>
      <c r="Y217" s="551">
        <f>IFERROR(Y215/H215,"0")+IFERROR(Y216/H216,"0")</f>
        <v>36</v>
      </c>
      <c r="Z217" s="551">
        <f>IFERROR(IF(Z215="",0,Z215),"0")+IFERROR(IF(Z216="",0,Z216),"0")</f>
        <v>0.23435999999999998</v>
      </c>
      <c r="AA217" s="552"/>
      <c r="AB217" s="552"/>
      <c r="AC217" s="552"/>
    </row>
    <row r="218" spans="1:68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71</v>
      </c>
      <c r="Q218" s="558"/>
      <c r="R218" s="558"/>
      <c r="S218" s="558"/>
      <c r="T218" s="558"/>
      <c r="U218" s="558"/>
      <c r="V218" s="559"/>
      <c r="W218" s="37" t="s">
        <v>69</v>
      </c>
      <c r="X218" s="551">
        <f>IFERROR(SUM(X215:X216),"0")</f>
        <v>84</v>
      </c>
      <c r="Y218" s="551">
        <f>IFERROR(SUM(Y215:Y216),"0")</f>
        <v>86.399999999999991</v>
      </c>
      <c r="Z218" s="37"/>
      <c r="AA218" s="552"/>
      <c r="AB218" s="552"/>
      <c r="AC218" s="552"/>
    </row>
    <row r="219" spans="1:68" ht="16.5" hidden="1" customHeight="1" x14ac:dyDescent="0.25">
      <c r="A219" s="571" t="s">
        <v>352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103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customHeight="1" x14ac:dyDescent="0.25">
      <c r="A221" s="54" t="s">
        <v>353</v>
      </c>
      <c r="B221" s="54" t="s">
        <v>354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69</v>
      </c>
      <c r="X221" s="549">
        <v>20</v>
      </c>
      <c r="Y221" s="550">
        <f t="shared" ref="Y221:Y229" si="27">IFERROR(IF(X221="",0,CEILING((X221/$H221),1)*$H221),"")</f>
        <v>23.2</v>
      </c>
      <c r="Z221" s="36">
        <f>IFERROR(IF(Y221=0,"",ROUNDUP(Y221/H221,0)*0.01898),"")</f>
        <v>3.7960000000000001E-2</v>
      </c>
      <c r="AA221" s="56"/>
      <c r="AB221" s="57"/>
      <c r="AC221" s="265" t="s">
        <v>355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20.75</v>
      </c>
      <c r="BN221" s="64">
        <f t="shared" ref="BN221:BN229" si="29">IFERROR(Y221*I221/H221,"0")</f>
        <v>24.07</v>
      </c>
      <c r="BO221" s="64">
        <f t="shared" ref="BO221:BO229" si="30">IFERROR(1/J221*(X221/H221),"0")</f>
        <v>2.6939655172413795E-2</v>
      </c>
      <c r="BP221" s="64">
        <f t="shared" ref="BP221:BP229" si="31">IFERROR(1/J221*(Y221/H221),"0")</f>
        <v>3.125E-2</v>
      </c>
    </row>
    <row r="222" spans="1:68" ht="27" hidden="1" customHeight="1" x14ac:dyDescent="0.25">
      <c r="A222" s="54" t="s">
        <v>356</v>
      </c>
      <c r="B222" s="54" t="s">
        <v>357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69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359</v>
      </c>
      <c r="B223" s="54" t="s">
        <v>360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69</v>
      </c>
      <c r="X223" s="549">
        <v>90</v>
      </c>
      <c r="Y223" s="550">
        <f t="shared" si="27"/>
        <v>92.8</v>
      </c>
      <c r="Z223" s="36">
        <f>IFERROR(IF(Y223=0,"",ROUNDUP(Y223/H223,0)*0.01898),"")</f>
        <v>0.15184</v>
      </c>
      <c r="AA223" s="56"/>
      <c r="AB223" s="57"/>
      <c r="AC223" s="269" t="s">
        <v>361</v>
      </c>
      <c r="AG223" s="64"/>
      <c r="AJ223" s="68"/>
      <c r="AK223" s="68">
        <v>0</v>
      </c>
      <c r="BB223" s="270" t="s">
        <v>1</v>
      </c>
      <c r="BM223" s="64">
        <f t="shared" si="28"/>
        <v>93.375000000000014</v>
      </c>
      <c r="BN223" s="64">
        <f t="shared" si="29"/>
        <v>96.28</v>
      </c>
      <c r="BO223" s="64">
        <f t="shared" si="30"/>
        <v>0.12122844827586207</v>
      </c>
      <c r="BP223" s="64">
        <f t="shared" si="31"/>
        <v>0.125</v>
      </c>
    </row>
    <row r="224" spans="1:68" ht="27" customHeight="1" x14ac:dyDescent="0.25">
      <c r="A224" s="54" t="s">
        <v>362</v>
      </c>
      <c r="B224" s="54" t="s">
        <v>363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69</v>
      </c>
      <c r="X224" s="549">
        <v>12</v>
      </c>
      <c r="Y224" s="550">
        <f t="shared" si="27"/>
        <v>12</v>
      </c>
      <c r="Z224" s="36">
        <f t="shared" ref="Z224:Z229" si="32">IFERROR(IF(Y224=0,"",ROUNDUP(Y224/H224,0)*0.00902),"")</f>
        <v>2.7060000000000001E-2</v>
      </c>
      <c r="AA224" s="56"/>
      <c r="AB224" s="57"/>
      <c r="AC224" s="271" t="s">
        <v>355</v>
      </c>
      <c r="AG224" s="64"/>
      <c r="AJ224" s="68"/>
      <c r="AK224" s="68">
        <v>0</v>
      </c>
      <c r="BB224" s="272" t="s">
        <v>1</v>
      </c>
      <c r="BM224" s="64">
        <f t="shared" si="28"/>
        <v>12.629999999999999</v>
      </c>
      <c r="BN224" s="64">
        <f t="shared" si="29"/>
        <v>12.629999999999999</v>
      </c>
      <c r="BO224" s="64">
        <f t="shared" si="30"/>
        <v>2.2727272727272728E-2</v>
      </c>
      <c r="BP224" s="64">
        <f t="shared" si="31"/>
        <v>2.2727272727272728E-2</v>
      </c>
    </row>
    <row r="225" spans="1:68" ht="27" hidden="1" customHeight="1" x14ac:dyDescent="0.25">
      <c r="A225" s="54" t="s">
        <v>362</v>
      </c>
      <c r="B225" s="54" t="s">
        <v>364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3" t="s">
        <v>365</v>
      </c>
      <c r="Q225" s="561"/>
      <c r="R225" s="561"/>
      <c r="S225" s="561"/>
      <c r="T225" s="562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355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69</v>
      </c>
      <c r="X228" s="549">
        <v>72</v>
      </c>
      <c r="Y228" s="550">
        <f t="shared" si="27"/>
        <v>72</v>
      </c>
      <c r="Z228" s="36">
        <f t="shared" si="32"/>
        <v>0.16236</v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28"/>
        <v>75.78</v>
      </c>
      <c r="BN228" s="64">
        <f t="shared" si="29"/>
        <v>75.78</v>
      </c>
      <c r="BO228" s="64">
        <f t="shared" si="30"/>
        <v>0.13636363636363635</v>
      </c>
      <c r="BP228" s="64">
        <f t="shared" si="31"/>
        <v>0.13636363636363635</v>
      </c>
    </row>
    <row r="229" spans="1:68" ht="27" hidden="1" customHeight="1" x14ac:dyDescent="0.25">
      <c r="A229" s="54" t="s">
        <v>371</v>
      </c>
      <c r="B229" s="54" t="s">
        <v>374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7" t="s">
        <v>375</v>
      </c>
      <c r="Q229" s="561"/>
      <c r="R229" s="561"/>
      <c r="S229" s="561"/>
      <c r="T229" s="562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51">
        <f>IFERROR(X221/H221,"0")+IFERROR(X222/H222,"0")+IFERROR(X223/H223,"0")+IFERROR(X224/H224,"0")+IFERROR(X225/H225,"0")+IFERROR(X226/H226,"0")+IFERROR(X227/H227,"0")+IFERROR(X228/H228,"0")+IFERROR(X229/H229,"0")</f>
        <v>30.482758620689655</v>
      </c>
      <c r="Y230" s="551">
        <f>IFERROR(Y221/H221,"0")+IFERROR(Y222/H222,"0")+IFERROR(Y223/H223,"0")+IFERROR(Y224/H224,"0")+IFERROR(Y225/H225,"0")+IFERROR(Y226/H226,"0")+IFERROR(Y227/H227,"0")+IFERROR(Y228/H228,"0")+IFERROR(Y229/H229,"0")</f>
        <v>31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0.37922</v>
      </c>
      <c r="AA230" s="552"/>
      <c r="AB230" s="552"/>
      <c r="AC230" s="552"/>
    </row>
    <row r="231" spans="1:68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51">
        <f>IFERROR(SUM(X221:X229),"0")</f>
        <v>194</v>
      </c>
      <c r="Y231" s="551">
        <f>IFERROR(SUM(Y221:Y229),"0")</f>
        <v>200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137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hidden="1" customHeight="1" x14ac:dyDescent="0.25">
      <c r="A233" s="54" t="s">
        <v>376</v>
      </c>
      <c r="B233" s="54" t="s">
        <v>377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69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53" t="s">
        <v>379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hidden="1" customHeight="1" x14ac:dyDescent="0.25">
      <c r="A237" s="54" t="s">
        <v>380</v>
      </c>
      <c r="B237" s="54" t="s">
        <v>381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28" t="s">
        <v>382</v>
      </c>
      <c r="Q237" s="561"/>
      <c r="R237" s="561"/>
      <c r="S237" s="561"/>
      <c r="T237" s="562"/>
      <c r="U237" s="34"/>
      <c r="V237" s="34"/>
      <c r="W237" s="35" t="s">
        <v>69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383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384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385</v>
      </c>
      <c r="B241" s="54" t="s">
        <v>386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69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387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388</v>
      </c>
      <c r="B242" s="54" t="s">
        <v>389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5" t="s">
        <v>390</v>
      </c>
      <c r="Q242" s="561"/>
      <c r="R242" s="561"/>
      <c r="S242" s="561"/>
      <c r="T242" s="562"/>
      <c r="U242" s="34"/>
      <c r="V242" s="34"/>
      <c r="W242" s="35" t="s">
        <v>69</v>
      </c>
      <c r="X242" s="549">
        <v>7.0000000000000009</v>
      </c>
      <c r="Y242" s="550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69</v>
      </c>
      <c r="X243" s="549">
        <v>5.5</v>
      </c>
      <c r="Y243" s="550">
        <f>IFERROR(IF(X243="",0,CEILING((X243/$H243),1)*$H243),"")</f>
        <v>6.3</v>
      </c>
      <c r="Z243" s="36">
        <f>IFERROR(IF(Y243=0,"",ROUNDUP(Y243/H243,0)*0.0059),"")</f>
        <v>4.1299999999999996E-2</v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6.6611111111111114</v>
      </c>
      <c r="BN243" s="64">
        <f>IFERROR(Y243*I243/H243,"0")</f>
        <v>7.63</v>
      </c>
      <c r="BO243" s="64">
        <f>IFERROR(1/J243*(X243/H243),"0")</f>
        <v>2.8292181069958844E-2</v>
      </c>
      <c r="BP243" s="64">
        <f>IFERROR(1/J243*(Y243/H243),"0")</f>
        <v>3.2407407407407406E-2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395</v>
      </c>
      <c r="V244" s="34"/>
      <c r="W244" s="35" t="s">
        <v>69</v>
      </c>
      <c r="X244" s="549">
        <v>5.5</v>
      </c>
      <c r="Y244" s="550">
        <f>IFERROR(IF(X244="",0,CEILING((X244/$H244),1)*$H244),"")</f>
        <v>5.9399999999999995</v>
      </c>
      <c r="Z244" s="36">
        <f>IFERROR(IF(Y244=0,"",ROUNDUP(Y244/H244,0)*0.0059),"")</f>
        <v>3.5400000000000001E-2</v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6.5555555555555554</v>
      </c>
      <c r="BN244" s="64">
        <f>IFERROR(Y244*I244/H244,"0")</f>
        <v>7.0799999999999992</v>
      </c>
      <c r="BO244" s="64">
        <f>IFERROR(1/J244*(X244/H244),"0")</f>
        <v>2.5720164609053495E-2</v>
      </c>
      <c r="BP244" s="64">
        <f>IFERROR(1/J244*(Y244/H244),"0")</f>
        <v>2.7777777777777773E-2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1">
        <f>IFERROR(X241/H241,"0")+IFERROR(X242/H242,"0")+IFERROR(X243/H243,"0")+IFERROR(X244/H244,"0")+IFERROR(X245/H245,"0")</f>
        <v>15.555555555555555</v>
      </c>
      <c r="Y246" s="551">
        <f>IFERROR(Y241/H241,"0")+IFERROR(Y242/H242,"0")+IFERROR(Y243/H243,"0")+IFERROR(Y244/H244,"0")+IFERROR(Y245/H245,"0")</f>
        <v>17</v>
      </c>
      <c r="Z246" s="551">
        <f>IFERROR(IF(Z241="",0,Z241),"0")+IFERROR(IF(Z242="",0,Z242),"0")+IFERROR(IF(Z243="",0,Z243),"0")+IFERROR(IF(Z244="",0,Z244),"0")+IFERROR(IF(Z245="",0,Z245),"0")</f>
        <v>0.1003</v>
      </c>
      <c r="AA246" s="552"/>
      <c r="AB246" s="552"/>
      <c r="AC246" s="552"/>
    </row>
    <row r="247" spans="1:68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1">
        <f>IFERROR(SUM(X241:X245),"0")</f>
        <v>18</v>
      </c>
      <c r="Y247" s="551">
        <f>IFERROR(SUM(Y241:Y245),"0")</f>
        <v>19.439999999999998</v>
      </c>
      <c r="Z247" s="37"/>
      <c r="AA247" s="552"/>
      <c r="AB247" s="552"/>
      <c r="AC247" s="552"/>
    </row>
    <row r="248" spans="1:68" ht="16.5" hidden="1" customHeight="1" x14ac:dyDescent="0.25">
      <c r="A248" s="571" t="s">
        <v>398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399</v>
      </c>
      <c r="B250" s="54" t="s">
        <v>400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402</v>
      </c>
      <c r="B251" s="54" t="s">
        <v>403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408</v>
      </c>
      <c r="B253" s="54" t="s">
        <v>409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411</v>
      </c>
      <c r="B254" s="54" t="s">
        <v>412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414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415</v>
      </c>
      <c r="B259" s="54" t="s">
        <v>416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419</v>
      </c>
      <c r="Q260" s="561"/>
      <c r="R260" s="561"/>
      <c r="S260" s="561"/>
      <c r="T260" s="562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424</v>
      </c>
      <c r="B262" s="54" t="s">
        <v>425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9" t="s">
        <v>426</v>
      </c>
      <c r="Q262" s="561"/>
      <c r="R262" s="561"/>
      <c r="S262" s="561"/>
      <c r="T262" s="562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428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73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429</v>
      </c>
      <c r="B267" s="54" t="s">
        <v>430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69</v>
      </c>
      <c r="X268" s="549">
        <v>100</v>
      </c>
      <c r="Y268" s="550">
        <f>IFERROR(IF(X268="",0,CEILING((X268/$H268),1)*$H268),"")</f>
        <v>100.8</v>
      </c>
      <c r="Z268" s="36">
        <f>IFERROR(IF(Y268=0,"",ROUNDUP(Y268/H268,0)*0.00651),"")</f>
        <v>0.27342</v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110.5</v>
      </c>
      <c r="BN268" s="64">
        <f>IFERROR(Y268*I268/H268,"0")</f>
        <v>111.384</v>
      </c>
      <c r="BO268" s="64">
        <f>IFERROR(1/J268*(X268/H268),"0")</f>
        <v>0.22893772893772898</v>
      </c>
      <c r="BP268" s="64">
        <f>IFERROR(1/J268*(Y268/H268),"0")</f>
        <v>0.23076923076923078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114</v>
      </c>
      <c r="M269" s="33" t="s">
        <v>77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69</v>
      </c>
      <c r="X269" s="549">
        <v>240</v>
      </c>
      <c r="Y269" s="550">
        <f>IFERROR(IF(X269="",0,CEILING((X269/$H269),1)*$H269),"")</f>
        <v>240</v>
      </c>
      <c r="Z269" s="36">
        <f>IFERROR(IF(Y269=0,"",ROUNDUP(Y269/H269,0)*0.00651),"")</f>
        <v>0.65100000000000002</v>
      </c>
      <c r="AA269" s="56"/>
      <c r="AB269" s="57"/>
      <c r="AC269" s="319" t="s">
        <v>437</v>
      </c>
      <c r="AG269" s="64"/>
      <c r="AJ269" s="68" t="s">
        <v>115</v>
      </c>
      <c r="AK269" s="68">
        <v>436.8</v>
      </c>
      <c r="BB269" s="320" t="s">
        <v>1</v>
      </c>
      <c r="BM269" s="64">
        <f>IFERROR(X269*I269/H269,"0")</f>
        <v>258.00000000000006</v>
      </c>
      <c r="BN269" s="64">
        <f>IFERROR(Y269*I269/H269,"0")</f>
        <v>258.00000000000006</v>
      </c>
      <c r="BO269" s="64">
        <f>IFERROR(1/J269*(X269/H269),"0")</f>
        <v>0.5494505494505495</v>
      </c>
      <c r="BP269" s="64">
        <f>IFERROR(1/J269*(Y269/H269),"0")</f>
        <v>0.5494505494505495</v>
      </c>
    </row>
    <row r="270" spans="1:68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1">
        <f>IFERROR(X267/H267,"0")+IFERROR(X268/H268,"0")+IFERROR(X269/H269,"0")</f>
        <v>141.66666666666669</v>
      </c>
      <c r="Y270" s="551">
        <f>IFERROR(Y267/H267,"0")+IFERROR(Y268/H268,"0")+IFERROR(Y269/H269,"0")</f>
        <v>142</v>
      </c>
      <c r="Z270" s="551">
        <f>IFERROR(IF(Z267="",0,Z267),"0")+IFERROR(IF(Z268="",0,Z268),"0")+IFERROR(IF(Z269="",0,Z269),"0")</f>
        <v>0.92442000000000002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1">
        <f>IFERROR(SUM(X267:X269),"0")</f>
        <v>340</v>
      </c>
      <c r="Y271" s="551">
        <f>IFERROR(SUM(Y267:Y269),"0")</f>
        <v>340.8</v>
      </c>
      <c r="Z271" s="37"/>
      <c r="AA271" s="552"/>
      <c r="AB271" s="552"/>
      <c r="AC271" s="552"/>
    </row>
    <row r="272" spans="1:68" ht="16.5" hidden="1" customHeight="1" x14ac:dyDescent="0.25">
      <c r="A272" s="571" t="s">
        <v>438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64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439</v>
      </c>
      <c r="B274" s="54" t="s">
        <v>440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73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442</v>
      </c>
      <c r="B278" s="54" t="s">
        <v>443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445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446</v>
      </c>
      <c r="B283" s="54" t="s">
        <v>447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450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451</v>
      </c>
      <c r="B288" s="54" t="s">
        <v>452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454</v>
      </c>
      <c r="B289" s="54" t="s">
        <v>455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71</v>
      </c>
      <c r="Q293" s="558"/>
      <c r="R293" s="558"/>
      <c r="S293" s="558"/>
      <c r="T293" s="558"/>
      <c r="U293" s="558"/>
      <c r="V293" s="559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71</v>
      </c>
      <c r="Q294" s="558"/>
      <c r="R294" s="558"/>
      <c r="S294" s="558"/>
      <c r="T294" s="558"/>
      <c r="U294" s="558"/>
      <c r="V294" s="559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64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467</v>
      </c>
      <c r="B296" s="54" t="s">
        <v>468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470</v>
      </c>
      <c r="B297" s="54" t="s">
        <v>471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69</v>
      </c>
      <c r="X300" s="549">
        <v>70</v>
      </c>
      <c r="Y300" s="550">
        <f t="shared" si="33"/>
        <v>71.400000000000006</v>
      </c>
      <c r="Z300" s="36">
        <f>IFERROR(IF(Y300=0,"",ROUNDUP(Y300/H300,0)*0.00502),"")</f>
        <v>0.17068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4"/>
        <v>73.333333333333329</v>
      </c>
      <c r="BN300" s="64">
        <f t="shared" si="35"/>
        <v>74.8</v>
      </c>
      <c r="BO300" s="64">
        <f t="shared" si="36"/>
        <v>0.14245014245014245</v>
      </c>
      <c r="BP300" s="64">
        <f t="shared" si="37"/>
        <v>0.14529914529914531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69</v>
      </c>
      <c r="X302" s="549">
        <v>33</v>
      </c>
      <c r="Y302" s="550">
        <f t="shared" si="33"/>
        <v>34.200000000000003</v>
      </c>
      <c r="Z302" s="36">
        <f>IFERROR(IF(Y302=0,"",ROUNDUP(Y302/H302,0)*0.00651),"")</f>
        <v>0.12369000000000001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4"/>
        <v>37.18</v>
      </c>
      <c r="BN302" s="64">
        <f t="shared" si="35"/>
        <v>38.532000000000004</v>
      </c>
      <c r="BO302" s="64">
        <f t="shared" si="36"/>
        <v>0.10073260073260074</v>
      </c>
      <c r="BP302" s="64">
        <f t="shared" si="37"/>
        <v>0.1043956043956044</v>
      </c>
    </row>
    <row r="303" spans="1:68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71</v>
      </c>
      <c r="Q303" s="558"/>
      <c r="R303" s="558"/>
      <c r="S303" s="558"/>
      <c r="T303" s="558"/>
      <c r="U303" s="558"/>
      <c r="V303" s="559"/>
      <c r="W303" s="37" t="s">
        <v>72</v>
      </c>
      <c r="X303" s="551">
        <f>IFERROR(X296/H296,"0")+IFERROR(X297/H297,"0")+IFERROR(X298/H298,"0")+IFERROR(X299/H299,"0")+IFERROR(X300/H300,"0")+IFERROR(X301/H301,"0")+IFERROR(X302/H302,"0")</f>
        <v>51.666666666666657</v>
      </c>
      <c r="Y303" s="551">
        <f>IFERROR(Y296/H296,"0")+IFERROR(Y297/H297,"0")+IFERROR(Y298/H298,"0")+IFERROR(Y299/H299,"0")+IFERROR(Y300/H300,"0")+IFERROR(Y301/H301,"0")+IFERROR(Y302/H302,"0")</f>
        <v>53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0.29437000000000002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71</v>
      </c>
      <c r="Q304" s="558"/>
      <c r="R304" s="558"/>
      <c r="S304" s="558"/>
      <c r="T304" s="558"/>
      <c r="U304" s="558"/>
      <c r="V304" s="559"/>
      <c r="W304" s="37" t="s">
        <v>69</v>
      </c>
      <c r="X304" s="551">
        <f>IFERROR(SUM(X296:X302),"0")</f>
        <v>103</v>
      </c>
      <c r="Y304" s="551">
        <f>IFERROR(SUM(Y296:Y302),"0")</f>
        <v>105.60000000000001</v>
      </c>
      <c r="Z304" s="37"/>
      <c r="AA304" s="552"/>
      <c r="AB304" s="552"/>
      <c r="AC304" s="552"/>
    </row>
    <row r="305" spans="1:68" ht="14.25" hidden="1" customHeight="1" x14ac:dyDescent="0.25">
      <c r="A305" s="553" t="s">
        <v>73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486</v>
      </c>
      <c r="B306" s="54" t="s">
        <v>487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489</v>
      </c>
      <c r="B307" s="54" t="s">
        <v>490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71</v>
      </c>
      <c r="Q311" s="558"/>
      <c r="R311" s="558"/>
      <c r="S311" s="558"/>
      <c r="T311" s="558"/>
      <c r="U311" s="558"/>
      <c r="V311" s="559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71</v>
      </c>
      <c r="Q312" s="558"/>
      <c r="R312" s="558"/>
      <c r="S312" s="558"/>
      <c r="T312" s="558"/>
      <c r="U312" s="558"/>
      <c r="V312" s="559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167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69</v>
      </c>
      <c r="X314" s="549">
        <v>30</v>
      </c>
      <c r="Y314" s="550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69</v>
      </c>
      <c r="X315" s="549">
        <v>400</v>
      </c>
      <c r="Y315" s="550">
        <f>IFERROR(IF(X315="",0,CEILING((X315/$H315),1)*$H315),"")</f>
        <v>405.59999999999997</v>
      </c>
      <c r="Z315" s="36">
        <f>IFERROR(IF(Y315=0,"",ROUNDUP(Y315/H315,0)*0.01898),"")</f>
        <v>0.98696000000000006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426.6153846153847</v>
      </c>
      <c r="BN315" s="64">
        <f>IFERROR(Y315*I315/H315,"0")</f>
        <v>432.58800000000002</v>
      </c>
      <c r="BO315" s="64">
        <f>IFERROR(1/J315*(X315/H315),"0")</f>
        <v>0.80128205128205132</v>
      </c>
      <c r="BP315" s="64">
        <f>IFERROR(1/J315*(Y315/H315),"0")</f>
        <v>0.8125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69</v>
      </c>
      <c r="X316" s="549">
        <v>30</v>
      </c>
      <c r="Y316" s="550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71</v>
      </c>
      <c r="Q317" s="558"/>
      <c r="R317" s="558"/>
      <c r="S317" s="558"/>
      <c r="T317" s="558"/>
      <c r="U317" s="558"/>
      <c r="V317" s="559"/>
      <c r="W317" s="37" t="s">
        <v>72</v>
      </c>
      <c r="X317" s="551">
        <f>IFERROR(X314/H314,"0")+IFERROR(X315/H315,"0")+IFERROR(X316/H316,"0")</f>
        <v>58.424908424908423</v>
      </c>
      <c r="Y317" s="551">
        <f>IFERROR(Y314/H314,"0")+IFERROR(Y315/H315,"0")+IFERROR(Y316/H316,"0")</f>
        <v>60</v>
      </c>
      <c r="Z317" s="551">
        <f>IFERROR(IF(Z314="",0,Z314),"0")+IFERROR(IF(Z315="",0,Z315),"0")+IFERROR(IF(Z316="",0,Z316),"0")</f>
        <v>1.1388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71</v>
      </c>
      <c r="Q318" s="558"/>
      <c r="R318" s="558"/>
      <c r="S318" s="558"/>
      <c r="T318" s="558"/>
      <c r="U318" s="558"/>
      <c r="V318" s="559"/>
      <c r="W318" s="37" t="s">
        <v>69</v>
      </c>
      <c r="X318" s="551">
        <f>IFERROR(SUM(X314:X316),"0")</f>
        <v>460</v>
      </c>
      <c r="Y318" s="551">
        <f>IFERROR(SUM(Y314:Y316),"0")</f>
        <v>472.8</v>
      </c>
      <c r="Z318" s="37"/>
      <c r="AA318" s="552"/>
      <c r="AB318" s="552"/>
      <c r="AC318" s="552"/>
    </row>
    <row r="319" spans="1:68" ht="14.25" hidden="1" customHeight="1" x14ac:dyDescent="0.25">
      <c r="A319" s="553" t="s">
        <v>95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510</v>
      </c>
      <c r="B320" s="54" t="s">
        <v>511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9" t="s">
        <v>512</v>
      </c>
      <c r="Q320" s="561"/>
      <c r="R320" s="561"/>
      <c r="S320" s="561"/>
      <c r="T320" s="562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7" t="s">
        <v>516</v>
      </c>
      <c r="Q321" s="561"/>
      <c r="R321" s="561"/>
      <c r="S321" s="561"/>
      <c r="T321" s="562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71</v>
      </c>
      <c r="Q324" s="558"/>
      <c r="R324" s="558"/>
      <c r="S324" s="558"/>
      <c r="T324" s="558"/>
      <c r="U324" s="558"/>
      <c r="V324" s="559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71</v>
      </c>
      <c r="Q325" s="558"/>
      <c r="R325" s="558"/>
      <c r="S325" s="558"/>
      <c r="T325" s="558"/>
      <c r="U325" s="558"/>
      <c r="V325" s="559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522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523</v>
      </c>
      <c r="B327" s="54" t="s">
        <v>524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69</v>
      </c>
      <c r="X329" s="549">
        <v>15</v>
      </c>
      <c r="Y329" s="550">
        <f>IFERROR(IF(X329="",0,CEILING((X329/$H329),1)*$H329),"")</f>
        <v>16</v>
      </c>
      <c r="Z329" s="36">
        <f>IFERROR(IF(Y329=0,"",ROUNDUP(Y329/H329,0)*0.00474),"")</f>
        <v>3.7920000000000002E-2</v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16.8</v>
      </c>
      <c r="BN329" s="64">
        <f>IFERROR(Y329*I329/H329,"0")</f>
        <v>17.920000000000002</v>
      </c>
      <c r="BO329" s="64">
        <f>IFERROR(1/J329*(X329/H329),"0")</f>
        <v>3.1512605042016806E-2</v>
      </c>
      <c r="BP329" s="64">
        <f>IFERROR(1/J329*(Y329/H329),"0")</f>
        <v>3.3613445378151259E-2</v>
      </c>
    </row>
    <row r="330" spans="1:68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71</v>
      </c>
      <c r="Q330" s="558"/>
      <c r="R330" s="558"/>
      <c r="S330" s="558"/>
      <c r="T330" s="558"/>
      <c r="U330" s="558"/>
      <c r="V330" s="559"/>
      <c r="W330" s="37" t="s">
        <v>72</v>
      </c>
      <c r="X330" s="551">
        <f>IFERROR(X327/H327,"0")+IFERROR(X328/H328,"0")+IFERROR(X329/H329,"0")</f>
        <v>7.5</v>
      </c>
      <c r="Y330" s="551">
        <f>IFERROR(Y327/H327,"0")+IFERROR(Y328/H328,"0")+IFERROR(Y329/H329,"0")</f>
        <v>8</v>
      </c>
      <c r="Z330" s="551">
        <f>IFERROR(IF(Z327="",0,Z327),"0")+IFERROR(IF(Z328="",0,Z328),"0")+IFERROR(IF(Z329="",0,Z329),"0")</f>
        <v>3.7920000000000002E-2</v>
      </c>
      <c r="AA330" s="552"/>
      <c r="AB330" s="552"/>
      <c r="AC330" s="552"/>
    </row>
    <row r="331" spans="1:68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71</v>
      </c>
      <c r="Q331" s="558"/>
      <c r="R331" s="558"/>
      <c r="S331" s="558"/>
      <c r="T331" s="558"/>
      <c r="U331" s="558"/>
      <c r="V331" s="559"/>
      <c r="W331" s="37" t="s">
        <v>69</v>
      </c>
      <c r="X331" s="551">
        <f>IFERROR(SUM(X327:X329),"0")</f>
        <v>15</v>
      </c>
      <c r="Y331" s="551">
        <f>IFERROR(SUM(Y327:Y329),"0")</f>
        <v>16</v>
      </c>
      <c r="Z331" s="37"/>
      <c r="AA331" s="552"/>
      <c r="AB331" s="552"/>
      <c r="AC331" s="552"/>
    </row>
    <row r="332" spans="1:68" ht="16.5" hidden="1" customHeight="1" x14ac:dyDescent="0.25">
      <c r="A332" s="571" t="s">
        <v>531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73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532</v>
      </c>
      <c r="B334" s="54" t="s">
        <v>533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69</v>
      </c>
      <c r="X335" s="549">
        <v>979.99999999999989</v>
      </c>
      <c r="Y335" s="550">
        <f>IFERROR(IF(X335="",0,CEILING((X335/$H335),1)*$H335),"")</f>
        <v>980.7</v>
      </c>
      <c r="Z335" s="36">
        <f>IFERROR(IF(Y335=0,"",ROUNDUP(Y335/H335,0)*0.00651),"")</f>
        <v>3.0401700000000003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1097.5999999999997</v>
      </c>
      <c r="BN335" s="64">
        <f>IFERROR(Y335*I335/H335,"0")</f>
        <v>1098.384</v>
      </c>
      <c r="BO335" s="64">
        <f>IFERROR(1/J335*(X335/H335),"0")</f>
        <v>2.5641025641025639</v>
      </c>
      <c r="BP335" s="64">
        <f>IFERROR(1/J335*(Y335/H335),"0")</f>
        <v>2.5659340659340661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69</v>
      </c>
      <c r="X336" s="549">
        <v>315</v>
      </c>
      <c r="Y336" s="550">
        <f>IFERROR(IF(X336="",0,CEILING((X336/$H336),1)*$H336),"")</f>
        <v>315</v>
      </c>
      <c r="Z336" s="36">
        <f>IFERROR(IF(Y336=0,"",ROUNDUP(Y336/H336,0)*0.00651),"")</f>
        <v>0.97650000000000003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350.99999999999994</v>
      </c>
      <c r="BN336" s="64">
        <f>IFERROR(Y336*I336/H336,"0")</f>
        <v>350.99999999999994</v>
      </c>
      <c r="BO336" s="64">
        <f>IFERROR(1/J336*(X336/H336),"0")</f>
        <v>0.82417582417582425</v>
      </c>
      <c r="BP336" s="64">
        <f>IFERROR(1/J336*(Y336/H336),"0")</f>
        <v>0.82417582417582425</v>
      </c>
    </row>
    <row r="337" spans="1:68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71</v>
      </c>
      <c r="Q337" s="558"/>
      <c r="R337" s="558"/>
      <c r="S337" s="558"/>
      <c r="T337" s="558"/>
      <c r="U337" s="558"/>
      <c r="V337" s="559"/>
      <c r="W337" s="37" t="s">
        <v>72</v>
      </c>
      <c r="X337" s="551">
        <f>IFERROR(X334/H334,"0")+IFERROR(X335/H335,"0")+IFERROR(X336/H336,"0")</f>
        <v>616.66666666666652</v>
      </c>
      <c r="Y337" s="551">
        <f>IFERROR(Y334/H334,"0")+IFERROR(Y335/H335,"0")+IFERROR(Y336/H336,"0")</f>
        <v>617</v>
      </c>
      <c r="Z337" s="551">
        <f>IFERROR(IF(Z334="",0,Z334),"0")+IFERROR(IF(Z335="",0,Z335),"0")+IFERROR(IF(Z336="",0,Z336),"0")</f>
        <v>4.0166700000000004</v>
      </c>
      <c r="AA337" s="552"/>
      <c r="AB337" s="552"/>
      <c r="AC337" s="552"/>
    </row>
    <row r="338" spans="1:68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71</v>
      </c>
      <c r="Q338" s="558"/>
      <c r="R338" s="558"/>
      <c r="S338" s="558"/>
      <c r="T338" s="558"/>
      <c r="U338" s="558"/>
      <c r="V338" s="559"/>
      <c r="W338" s="37" t="s">
        <v>69</v>
      </c>
      <c r="X338" s="551">
        <f>IFERROR(SUM(X334:X336),"0")</f>
        <v>1295</v>
      </c>
      <c r="Y338" s="551">
        <f>IFERROR(SUM(Y334:Y336),"0")</f>
        <v>1295.7</v>
      </c>
      <c r="Z338" s="37"/>
      <c r="AA338" s="552"/>
      <c r="AB338" s="552"/>
      <c r="AC338" s="552"/>
    </row>
    <row r="339" spans="1:68" ht="27.75" hidden="1" customHeight="1" x14ac:dyDescent="0.2">
      <c r="A339" s="614" t="s">
        <v>541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542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103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69</v>
      </c>
      <c r="X342" s="549">
        <v>1500</v>
      </c>
      <c r="Y342" s="550">
        <f t="shared" ref="Y342:Y348" si="38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87" t="s">
        <v>545</v>
      </c>
      <c r="AG342" s="64"/>
      <c r="AJ342" s="68" t="s">
        <v>115</v>
      </c>
      <c r="AK342" s="68">
        <v>720</v>
      </c>
      <c r="BB342" s="388" t="s">
        <v>1</v>
      </c>
      <c r="BM342" s="64">
        <f t="shared" ref="BM342:BM348" si="39">IFERROR(X342*I342/H342,"0")</f>
        <v>1548</v>
      </c>
      <c r="BN342" s="64">
        <f t="shared" ref="BN342:BN348" si="40">IFERROR(Y342*I342/H342,"0")</f>
        <v>1548</v>
      </c>
      <c r="BO342" s="64">
        <f t="shared" ref="BO342:BO348" si="41">IFERROR(1/J342*(X342/H342),"0")</f>
        <v>2.083333333333333</v>
      </c>
      <c r="BP342" s="64">
        <f t="shared" ref="BP342:BP348" si="42">IFERROR(1/J342*(Y342/H342),"0")</f>
        <v>2.083333333333333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69</v>
      </c>
      <c r="X343" s="549">
        <v>800</v>
      </c>
      <c r="Y343" s="550">
        <f t="shared" si="38"/>
        <v>810</v>
      </c>
      <c r="Z343" s="36">
        <f>IFERROR(IF(Y343=0,"",ROUNDUP(Y343/H343,0)*0.02175),"")</f>
        <v>1.1744999999999999</v>
      </c>
      <c r="AA343" s="56"/>
      <c r="AB343" s="57"/>
      <c r="AC343" s="389" t="s">
        <v>548</v>
      </c>
      <c r="AG343" s="64"/>
      <c r="AJ343" s="68" t="s">
        <v>115</v>
      </c>
      <c r="AK343" s="68">
        <v>720</v>
      </c>
      <c r="BB343" s="390" t="s">
        <v>1</v>
      </c>
      <c r="BM343" s="64">
        <f t="shared" si="39"/>
        <v>825.6</v>
      </c>
      <c r="BN343" s="64">
        <f t="shared" si="40"/>
        <v>835.92000000000007</v>
      </c>
      <c r="BO343" s="64">
        <f t="shared" si="41"/>
        <v>1.1111111111111112</v>
      </c>
      <c r="BP343" s="64">
        <f t="shared" si="42"/>
        <v>1.125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7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69</v>
      </c>
      <c r="X344" s="549">
        <v>350</v>
      </c>
      <c r="Y344" s="550">
        <f t="shared" si="38"/>
        <v>360</v>
      </c>
      <c r="Z344" s="36">
        <f>IFERROR(IF(Y344=0,"",ROUNDUP(Y344/H344,0)*0.02175),"")</f>
        <v>0.52200000000000002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39"/>
        <v>361.2</v>
      </c>
      <c r="BN344" s="64">
        <f t="shared" si="40"/>
        <v>371.52000000000004</v>
      </c>
      <c r="BO344" s="64">
        <f t="shared" si="41"/>
        <v>0.48611111111111105</v>
      </c>
      <c r="BP344" s="64">
        <f t="shared" si="42"/>
        <v>0.5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8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69</v>
      </c>
      <c r="X345" s="549">
        <v>1200</v>
      </c>
      <c r="Y345" s="550">
        <f t="shared" si="38"/>
        <v>1200</v>
      </c>
      <c r="Z345" s="36">
        <f>IFERROR(IF(Y345=0,"",ROUNDUP(Y345/H345,0)*0.02175),"")</f>
        <v>1.7399999999999998</v>
      </c>
      <c r="AA345" s="56"/>
      <c r="AB345" s="57"/>
      <c r="AC345" s="393" t="s">
        <v>554</v>
      </c>
      <c r="AG345" s="64"/>
      <c r="AJ345" s="68" t="s">
        <v>115</v>
      </c>
      <c r="AK345" s="68">
        <v>720</v>
      </c>
      <c r="BB345" s="394" t="s">
        <v>1</v>
      </c>
      <c r="BM345" s="64">
        <f t="shared" si="39"/>
        <v>1238.4000000000001</v>
      </c>
      <c r="BN345" s="64">
        <f t="shared" si="40"/>
        <v>1238.4000000000001</v>
      </c>
      <c r="BO345" s="64">
        <f t="shared" si="41"/>
        <v>1.6666666666666665</v>
      </c>
      <c r="BP345" s="64">
        <f t="shared" si="42"/>
        <v>1.6666666666666665</v>
      </c>
    </row>
    <row r="346" spans="1:68" ht="27" hidden="1" customHeight="1" x14ac:dyDescent="0.25">
      <c r="A346" s="54" t="s">
        <v>555</v>
      </c>
      <c r="B346" s="54" t="s">
        <v>556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69</v>
      </c>
      <c r="X348" s="549">
        <v>15</v>
      </c>
      <c r="Y348" s="550">
        <f t="shared" si="38"/>
        <v>15</v>
      </c>
      <c r="Z348" s="36">
        <f>IFERROR(IF(Y348=0,"",ROUNDUP(Y348/H348,0)*0.00902),"")</f>
        <v>2.7060000000000001E-2</v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9"/>
        <v>15.63</v>
      </c>
      <c r="BN348" s="64">
        <f t="shared" si="40"/>
        <v>15.63</v>
      </c>
      <c r="BO348" s="64">
        <f t="shared" si="41"/>
        <v>2.2727272727272728E-2</v>
      </c>
      <c r="BP348" s="64">
        <f t="shared" si="42"/>
        <v>2.2727272727272728E-2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71</v>
      </c>
      <c r="Q349" s="558"/>
      <c r="R349" s="558"/>
      <c r="S349" s="558"/>
      <c r="T349" s="558"/>
      <c r="U349" s="558"/>
      <c r="V349" s="559"/>
      <c r="W349" s="37" t="s">
        <v>72</v>
      </c>
      <c r="X349" s="551">
        <f>IFERROR(X342/H342,"0")+IFERROR(X343/H343,"0")+IFERROR(X344/H344,"0")+IFERROR(X345/H345,"0")+IFERROR(X346/H346,"0")+IFERROR(X347/H347,"0")+IFERROR(X348/H348,"0")</f>
        <v>259.66666666666669</v>
      </c>
      <c r="Y349" s="551">
        <f>IFERROR(Y342/H342,"0")+IFERROR(Y343/H343,"0")+IFERROR(Y344/H344,"0")+IFERROR(Y345/H345,"0")+IFERROR(Y346/H346,"0")+IFERROR(Y347/H347,"0")+IFERROR(Y348/H348,"0")</f>
        <v>261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5.6385599999999991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71</v>
      </c>
      <c r="Q350" s="558"/>
      <c r="R350" s="558"/>
      <c r="S350" s="558"/>
      <c r="T350" s="558"/>
      <c r="U350" s="558"/>
      <c r="V350" s="559"/>
      <c r="W350" s="37" t="s">
        <v>69</v>
      </c>
      <c r="X350" s="551">
        <f>IFERROR(SUM(X342:X348),"0")</f>
        <v>3865</v>
      </c>
      <c r="Y350" s="551">
        <f>IFERROR(SUM(Y342:Y348),"0")</f>
        <v>3885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137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69</v>
      </c>
      <c r="X352" s="549">
        <v>1000</v>
      </c>
      <c r="Y352" s="550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564</v>
      </c>
      <c r="AG352" s="64"/>
      <c r="AJ352" s="68" t="s">
        <v>115</v>
      </c>
      <c r="AK352" s="68">
        <v>720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hidden="1" customHeight="1" x14ac:dyDescent="0.25">
      <c r="A353" s="54" t="s">
        <v>565</v>
      </c>
      <c r="B353" s="54" t="s">
        <v>566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71</v>
      </c>
      <c r="Q354" s="558"/>
      <c r="R354" s="558"/>
      <c r="S354" s="558"/>
      <c r="T354" s="558"/>
      <c r="U354" s="558"/>
      <c r="V354" s="559"/>
      <c r="W354" s="37" t="s">
        <v>72</v>
      </c>
      <c r="X354" s="551">
        <f>IFERROR(X352/H352,"0")+IFERROR(X353/H353,"0")</f>
        <v>66.666666666666671</v>
      </c>
      <c r="Y354" s="551">
        <f>IFERROR(Y352/H352,"0")+IFERROR(Y353/H353,"0")</f>
        <v>67</v>
      </c>
      <c r="Z354" s="551">
        <f>IFERROR(IF(Z352="",0,Z352),"0")+IFERROR(IF(Z353="",0,Z353),"0")</f>
        <v>1.4572499999999999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71</v>
      </c>
      <c r="Q355" s="558"/>
      <c r="R355" s="558"/>
      <c r="S355" s="558"/>
      <c r="T355" s="558"/>
      <c r="U355" s="558"/>
      <c r="V355" s="559"/>
      <c r="W355" s="37" t="s">
        <v>69</v>
      </c>
      <c r="X355" s="551">
        <f>IFERROR(SUM(X352:X353),"0")</f>
        <v>1000</v>
      </c>
      <c r="Y355" s="551">
        <f>IFERROR(SUM(Y352:Y353),"0")</f>
        <v>1005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73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567</v>
      </c>
      <c r="B357" s="54" t="s">
        <v>568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570</v>
      </c>
      <c r="B358" s="54" t="s">
        <v>571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69</v>
      </c>
      <c r="X358" s="549">
        <v>50</v>
      </c>
      <c r="Y358" s="550">
        <f>IFERROR(IF(X358="",0,CEILING((X358/$H358),1)*$H358),"")</f>
        <v>54</v>
      </c>
      <c r="Z358" s="36">
        <f>IFERROR(IF(Y358=0,"",ROUNDUP(Y358/H358,0)*0.01898),"")</f>
        <v>0.11388000000000001</v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52.883333333333333</v>
      </c>
      <c r="BN358" s="64">
        <f>IFERROR(Y358*I358/H358,"0")</f>
        <v>57.113999999999997</v>
      </c>
      <c r="BO358" s="64">
        <f>IFERROR(1/J358*(X358/H358),"0")</f>
        <v>8.6805555555555552E-2</v>
      </c>
      <c r="BP358" s="64">
        <f>IFERROR(1/J358*(Y358/H358),"0")</f>
        <v>9.375E-2</v>
      </c>
    </row>
    <row r="359" spans="1:68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71</v>
      </c>
      <c r="Q359" s="558"/>
      <c r="R359" s="558"/>
      <c r="S359" s="558"/>
      <c r="T359" s="558"/>
      <c r="U359" s="558"/>
      <c r="V359" s="559"/>
      <c r="W359" s="37" t="s">
        <v>72</v>
      </c>
      <c r="X359" s="551">
        <f>IFERROR(X357/H357,"0")+IFERROR(X358/H358,"0")</f>
        <v>5.5555555555555554</v>
      </c>
      <c r="Y359" s="551">
        <f>IFERROR(Y357/H357,"0")+IFERROR(Y358/H358,"0")</f>
        <v>6</v>
      </c>
      <c r="Z359" s="551">
        <f>IFERROR(IF(Z357="",0,Z357),"0")+IFERROR(IF(Z358="",0,Z358),"0")</f>
        <v>0.11388000000000001</v>
      </c>
      <c r="AA359" s="552"/>
      <c r="AB359" s="552"/>
      <c r="AC359" s="552"/>
    </row>
    <row r="360" spans="1:68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71</v>
      </c>
      <c r="Q360" s="558"/>
      <c r="R360" s="558"/>
      <c r="S360" s="558"/>
      <c r="T360" s="558"/>
      <c r="U360" s="558"/>
      <c r="V360" s="559"/>
      <c r="W360" s="37" t="s">
        <v>69</v>
      </c>
      <c r="X360" s="551">
        <f>IFERROR(SUM(X357:X358),"0")</f>
        <v>50</v>
      </c>
      <c r="Y360" s="551">
        <f>IFERROR(SUM(Y357:Y358),"0")</f>
        <v>54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167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6" t="s">
        <v>575</v>
      </c>
      <c r="Q362" s="561"/>
      <c r="R362" s="561"/>
      <c r="S362" s="561"/>
      <c r="T362" s="562"/>
      <c r="U362" s="34"/>
      <c r="V362" s="34"/>
      <c r="W362" s="35" t="s">
        <v>69</v>
      </c>
      <c r="X362" s="549">
        <v>40</v>
      </c>
      <c r="Y362" s="550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71</v>
      </c>
      <c r="Q363" s="558"/>
      <c r="R363" s="558"/>
      <c r="S363" s="558"/>
      <c r="T363" s="558"/>
      <c r="U363" s="558"/>
      <c r="V363" s="559"/>
      <c r="W363" s="37" t="s">
        <v>72</v>
      </c>
      <c r="X363" s="551">
        <f>IFERROR(X362/H362,"0")</f>
        <v>4.4444444444444446</v>
      </c>
      <c r="Y363" s="551">
        <f>IFERROR(Y362/H362,"0")</f>
        <v>5</v>
      </c>
      <c r="Z363" s="551">
        <f>IFERROR(IF(Z362="",0,Z362),"0")</f>
        <v>9.4899999999999998E-2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71</v>
      </c>
      <c r="Q364" s="558"/>
      <c r="R364" s="558"/>
      <c r="S364" s="558"/>
      <c r="T364" s="558"/>
      <c r="U364" s="558"/>
      <c r="V364" s="559"/>
      <c r="W364" s="37" t="s">
        <v>69</v>
      </c>
      <c r="X364" s="551">
        <f>IFERROR(SUM(X362:X362),"0")</f>
        <v>40</v>
      </c>
      <c r="Y364" s="551">
        <f>IFERROR(SUM(Y362:Y362),"0")</f>
        <v>45</v>
      </c>
      <c r="Z364" s="37"/>
      <c r="AA364" s="552"/>
      <c r="AB364" s="552"/>
      <c r="AC364" s="552"/>
    </row>
    <row r="365" spans="1:68" ht="16.5" hidden="1" customHeight="1" x14ac:dyDescent="0.25">
      <c r="A365" s="571" t="s">
        <v>577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103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578</v>
      </c>
      <c r="B367" s="54" t="s">
        <v>579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69</v>
      </c>
      <c r="X368" s="549">
        <v>40</v>
      </c>
      <c r="Y368" s="550">
        <f>IFERROR(IF(X368="",0,CEILING((X368/$H368),1)*$H368),"")</f>
        <v>48</v>
      </c>
      <c r="Z368" s="36">
        <f>IFERROR(IF(Y368=0,"",ROUNDUP(Y368/H368,0)*0.01898),"")</f>
        <v>7.5920000000000001E-2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41.45</v>
      </c>
      <c r="BN368" s="64">
        <f>IFERROR(Y368*I368/H368,"0")</f>
        <v>49.74</v>
      </c>
      <c r="BO368" s="64">
        <f>IFERROR(1/J368*(X368/H368),"0")</f>
        <v>5.2083333333333336E-2</v>
      </c>
      <c r="BP368" s="64">
        <f>IFERROR(1/J368*(Y368/H368),"0")</f>
        <v>6.25E-2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71</v>
      </c>
      <c r="Q370" s="558"/>
      <c r="R370" s="558"/>
      <c r="S370" s="558"/>
      <c r="T370" s="558"/>
      <c r="U370" s="558"/>
      <c r="V370" s="559"/>
      <c r="W370" s="37" t="s">
        <v>72</v>
      </c>
      <c r="X370" s="551">
        <f>IFERROR(X367/H367,"0")+IFERROR(X368/H368,"0")+IFERROR(X369/H369,"0")</f>
        <v>3.3333333333333335</v>
      </c>
      <c r="Y370" s="551">
        <f>IFERROR(Y367/H367,"0")+IFERROR(Y368/H368,"0")+IFERROR(Y369/H369,"0")</f>
        <v>4</v>
      </c>
      <c r="Z370" s="551">
        <f>IFERROR(IF(Z367="",0,Z367),"0")+IFERROR(IF(Z368="",0,Z368),"0")+IFERROR(IF(Z369="",0,Z369),"0")</f>
        <v>7.5920000000000001E-2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71</v>
      </c>
      <c r="Q371" s="558"/>
      <c r="R371" s="558"/>
      <c r="S371" s="558"/>
      <c r="T371" s="558"/>
      <c r="U371" s="558"/>
      <c r="V371" s="559"/>
      <c r="W371" s="37" t="s">
        <v>69</v>
      </c>
      <c r="X371" s="551">
        <f>IFERROR(SUM(X367:X369),"0")</f>
        <v>40</v>
      </c>
      <c r="Y371" s="551">
        <f>IFERROR(SUM(Y367:Y369),"0")</f>
        <v>48</v>
      </c>
      <c r="Z371" s="37"/>
      <c r="AA371" s="552"/>
      <c r="AB371" s="552"/>
      <c r="AC371" s="552"/>
    </row>
    <row r="372" spans="1:68" ht="14.25" hidden="1" customHeight="1" x14ac:dyDescent="0.25">
      <c r="A372" s="553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586</v>
      </c>
      <c r="B373" s="54" t="s">
        <v>587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71</v>
      </c>
      <c r="Q374" s="558"/>
      <c r="R374" s="558"/>
      <c r="S374" s="558"/>
      <c r="T374" s="558"/>
      <c r="U374" s="558"/>
      <c r="V374" s="559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71</v>
      </c>
      <c r="Q375" s="558"/>
      <c r="R375" s="558"/>
      <c r="S375" s="558"/>
      <c r="T375" s="558"/>
      <c r="U375" s="558"/>
      <c r="V375" s="559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73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589</v>
      </c>
      <c r="B377" s="54" t="s">
        <v>590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69</v>
      </c>
      <c r="X377" s="549">
        <v>20</v>
      </c>
      <c r="Y377" s="550">
        <f>IFERROR(IF(X377="",0,CEILING((X377/$H377),1)*$H377),"")</f>
        <v>27</v>
      </c>
      <c r="Z377" s="36">
        <f>IFERROR(IF(Y377=0,"",ROUNDUP(Y377/H377,0)*0.01898),"")</f>
        <v>5.6940000000000004E-2</v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21.153333333333332</v>
      </c>
      <c r="BN377" s="64">
        <f>IFERROR(Y377*I377/H377,"0")</f>
        <v>28.556999999999999</v>
      </c>
      <c r="BO377" s="64">
        <f>IFERROR(1/J377*(X377/H377),"0")</f>
        <v>3.4722222222222224E-2</v>
      </c>
      <c r="BP377" s="64">
        <f>IFERROR(1/J377*(Y377/H377),"0")</f>
        <v>4.6875E-2</v>
      </c>
    </row>
    <row r="378" spans="1:68" ht="27" hidden="1" customHeight="1" x14ac:dyDescent="0.25">
      <c r="A378" s="54" t="s">
        <v>592</v>
      </c>
      <c r="B378" s="54" t="s">
        <v>593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71</v>
      </c>
      <c r="Q379" s="558"/>
      <c r="R379" s="558"/>
      <c r="S379" s="558"/>
      <c r="T379" s="558"/>
      <c r="U379" s="558"/>
      <c r="V379" s="559"/>
      <c r="W379" s="37" t="s">
        <v>72</v>
      </c>
      <c r="X379" s="551">
        <f>IFERROR(X377/H377,"0")+IFERROR(X378/H378,"0")</f>
        <v>2.2222222222222223</v>
      </c>
      <c r="Y379" s="551">
        <f>IFERROR(Y377/H377,"0")+IFERROR(Y378/H378,"0")</f>
        <v>3</v>
      </c>
      <c r="Z379" s="551">
        <f>IFERROR(IF(Z377="",0,Z377),"0")+IFERROR(IF(Z378="",0,Z378),"0")</f>
        <v>5.6940000000000004E-2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71</v>
      </c>
      <c r="Q380" s="558"/>
      <c r="R380" s="558"/>
      <c r="S380" s="558"/>
      <c r="T380" s="558"/>
      <c r="U380" s="558"/>
      <c r="V380" s="559"/>
      <c r="W380" s="37" t="s">
        <v>69</v>
      </c>
      <c r="X380" s="551">
        <f>IFERROR(SUM(X377:X378),"0")</f>
        <v>20</v>
      </c>
      <c r="Y380" s="551">
        <f>IFERROR(SUM(Y377:Y378),"0")</f>
        <v>27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167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594</v>
      </c>
      <c r="B382" s="54" t="s">
        <v>595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71</v>
      </c>
      <c r="Q383" s="558"/>
      <c r="R383" s="558"/>
      <c r="S383" s="558"/>
      <c r="T383" s="558"/>
      <c r="U383" s="558"/>
      <c r="V383" s="559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71</v>
      </c>
      <c r="Q384" s="558"/>
      <c r="R384" s="558"/>
      <c r="S384" s="558"/>
      <c r="T384" s="558"/>
      <c r="U384" s="558"/>
      <c r="V384" s="559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597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598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64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599</v>
      </c>
      <c r="B388" s="54" t="s">
        <v>600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602</v>
      </c>
      <c r="B389" s="54" t="s">
        <v>603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602</v>
      </c>
      <c r="B390" s="54" t="s">
        <v>605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606</v>
      </c>
      <c r="B391" s="54" t="s">
        <v>607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69</v>
      </c>
      <c r="X393" s="549">
        <v>35</v>
      </c>
      <c r="Y393" s="550">
        <f t="shared" si="43"/>
        <v>35.700000000000003</v>
      </c>
      <c r="Z393" s="36">
        <f t="shared" si="48"/>
        <v>8.5339999999999999E-2</v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4"/>
        <v>37.166666666666664</v>
      </c>
      <c r="BN393" s="64">
        <f t="shared" si="45"/>
        <v>37.910000000000004</v>
      </c>
      <c r="BO393" s="64">
        <f t="shared" si="46"/>
        <v>7.1225071225071226E-2</v>
      </c>
      <c r="BP393" s="64">
        <f t="shared" si="47"/>
        <v>7.2649572649572655E-2</v>
      </c>
    </row>
    <row r="394" spans="1:68" ht="37.5" hidden="1" customHeight="1" x14ac:dyDescent="0.25">
      <c r="A394" s="54" t="s">
        <v>613</v>
      </c>
      <c r="B394" s="54" t="s">
        <v>614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69</v>
      </c>
      <c r="X396" s="549">
        <v>35</v>
      </c>
      <c r="Y396" s="550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hidden="1" customHeight="1" x14ac:dyDescent="0.25">
      <c r="A397" s="54" t="s">
        <v>622</v>
      </c>
      <c r="B397" s="54" t="s">
        <v>623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71</v>
      </c>
      <c r="Q398" s="558"/>
      <c r="R398" s="558"/>
      <c r="S398" s="558"/>
      <c r="T398" s="558"/>
      <c r="U398" s="558"/>
      <c r="V398" s="559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33.333333333333329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34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0.17068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71</v>
      </c>
      <c r="Q399" s="558"/>
      <c r="R399" s="558"/>
      <c r="S399" s="558"/>
      <c r="T399" s="558"/>
      <c r="U399" s="558"/>
      <c r="V399" s="559"/>
      <c r="W399" s="37" t="s">
        <v>69</v>
      </c>
      <c r="X399" s="551">
        <f>IFERROR(SUM(X388:X397),"0")</f>
        <v>70</v>
      </c>
      <c r="Y399" s="551">
        <f>IFERROR(SUM(Y388:Y397),"0")</f>
        <v>71.400000000000006</v>
      </c>
      <c r="Z399" s="37"/>
      <c r="AA399" s="552"/>
      <c r="AB399" s="552"/>
      <c r="AC399" s="552"/>
    </row>
    <row r="400" spans="1:68" ht="14.25" hidden="1" customHeight="1" x14ac:dyDescent="0.25">
      <c r="A400" s="553" t="s">
        <v>73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624</v>
      </c>
      <c r="B401" s="54" t="s">
        <v>625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627</v>
      </c>
      <c r="B402" s="54" t="s">
        <v>628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71</v>
      </c>
      <c r="Q403" s="558"/>
      <c r="R403" s="558"/>
      <c r="S403" s="558"/>
      <c r="T403" s="558"/>
      <c r="U403" s="558"/>
      <c r="V403" s="559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71</v>
      </c>
      <c r="Q404" s="558"/>
      <c r="R404" s="558"/>
      <c r="S404" s="558"/>
      <c r="T404" s="558"/>
      <c r="U404" s="558"/>
      <c r="V404" s="559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630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137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631</v>
      </c>
      <c r="B407" s="54" t="s">
        <v>632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71</v>
      </c>
      <c r="Q408" s="558"/>
      <c r="R408" s="558"/>
      <c r="S408" s="558"/>
      <c r="T408" s="558"/>
      <c r="U408" s="558"/>
      <c r="V408" s="559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71</v>
      </c>
      <c r="Q409" s="558"/>
      <c r="R409" s="558"/>
      <c r="S409" s="558"/>
      <c r="T409" s="558"/>
      <c r="U409" s="558"/>
      <c r="V409" s="559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64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634</v>
      </c>
      <c r="B411" s="54" t="s">
        <v>635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637</v>
      </c>
      <c r="B412" s="54" t="s">
        <v>638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69</v>
      </c>
      <c r="X414" s="549">
        <v>10.5</v>
      </c>
      <c r="Y414" s="550">
        <f>IFERROR(IF(X414="",0,CEILING((X414/$H414),1)*$H414),"")</f>
        <v>10.5</v>
      </c>
      <c r="Z414" s="36">
        <f>IFERROR(IF(Y414=0,"",ROUNDUP(Y414/H414,0)*0.00502),"")</f>
        <v>2.5100000000000001E-2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11.149999999999999</v>
      </c>
      <c r="BN414" s="64">
        <f>IFERROR(Y414*I414/H414,"0")</f>
        <v>11.149999999999999</v>
      </c>
      <c r="BO414" s="64">
        <f>IFERROR(1/J414*(X414/H414),"0")</f>
        <v>2.1367521367521368E-2</v>
      </c>
      <c r="BP414" s="64">
        <f>IFERROR(1/J414*(Y414/H414),"0")</f>
        <v>2.1367521367521368E-2</v>
      </c>
    </row>
    <row r="415" spans="1:68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71</v>
      </c>
      <c r="Q415" s="558"/>
      <c r="R415" s="558"/>
      <c r="S415" s="558"/>
      <c r="T415" s="558"/>
      <c r="U415" s="558"/>
      <c r="V415" s="559"/>
      <c r="W415" s="37" t="s">
        <v>72</v>
      </c>
      <c r="X415" s="551">
        <f>IFERROR(X411/H411,"0")+IFERROR(X412/H412,"0")+IFERROR(X413/H413,"0")+IFERROR(X414/H414,"0")</f>
        <v>5</v>
      </c>
      <c r="Y415" s="551">
        <f>IFERROR(Y411/H411,"0")+IFERROR(Y412/H412,"0")+IFERROR(Y413/H413,"0")+IFERROR(Y414/H414,"0")</f>
        <v>5</v>
      </c>
      <c r="Z415" s="551">
        <f>IFERROR(IF(Z411="",0,Z411),"0")+IFERROR(IF(Z412="",0,Z412),"0")+IFERROR(IF(Z413="",0,Z413),"0")+IFERROR(IF(Z414="",0,Z414),"0")</f>
        <v>2.5100000000000001E-2</v>
      </c>
      <c r="AA415" s="552"/>
      <c r="AB415" s="552"/>
      <c r="AC415" s="552"/>
    </row>
    <row r="416" spans="1:68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71</v>
      </c>
      <c r="Q416" s="558"/>
      <c r="R416" s="558"/>
      <c r="S416" s="558"/>
      <c r="T416" s="558"/>
      <c r="U416" s="558"/>
      <c r="V416" s="559"/>
      <c r="W416" s="37" t="s">
        <v>69</v>
      </c>
      <c r="X416" s="551">
        <f>IFERROR(SUM(X411:X414),"0")</f>
        <v>10.5</v>
      </c>
      <c r="Y416" s="551">
        <f>IFERROR(SUM(Y411:Y414),"0")</f>
        <v>10.5</v>
      </c>
      <c r="Z416" s="37"/>
      <c r="AA416" s="552"/>
      <c r="AB416" s="552"/>
      <c r="AC416" s="552"/>
    </row>
    <row r="417" spans="1:68" ht="16.5" hidden="1" customHeight="1" x14ac:dyDescent="0.25">
      <c r="A417" s="571" t="s">
        <v>645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64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69</v>
      </c>
      <c r="X419" s="549">
        <v>28</v>
      </c>
      <c r="Y419" s="550">
        <f>IFERROR(IF(X419="",0,CEILING((X419/$H419),1)*$H419),"")</f>
        <v>28.799999999999997</v>
      </c>
      <c r="Z419" s="36">
        <f>IFERROR(IF(Y419=0,"",ROUNDUP(Y419/H419,0)*0.00651),"")</f>
        <v>0.15623999999999999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49.000000000000007</v>
      </c>
      <c r="BN419" s="64">
        <f>IFERROR(Y419*I419/H419,"0")</f>
        <v>50.4</v>
      </c>
      <c r="BO419" s="64">
        <f>IFERROR(1/J419*(X419/H419),"0")</f>
        <v>0.12820512820512822</v>
      </c>
      <c r="BP419" s="64">
        <f>IFERROR(1/J419*(Y419/H419),"0")</f>
        <v>0.13186813186813187</v>
      </c>
    </row>
    <row r="420" spans="1:68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71</v>
      </c>
      <c r="Q420" s="558"/>
      <c r="R420" s="558"/>
      <c r="S420" s="558"/>
      <c r="T420" s="558"/>
      <c r="U420" s="558"/>
      <c r="V420" s="559"/>
      <c r="W420" s="37" t="s">
        <v>72</v>
      </c>
      <c r="X420" s="551">
        <f>IFERROR(X419/H419,"0")</f>
        <v>23.333333333333336</v>
      </c>
      <c r="Y420" s="551">
        <f>IFERROR(Y419/H419,"0")</f>
        <v>24</v>
      </c>
      <c r="Z420" s="551">
        <f>IFERROR(IF(Z419="",0,Z419),"0")</f>
        <v>0.15623999999999999</v>
      </c>
      <c r="AA420" s="552"/>
      <c r="AB420" s="552"/>
      <c r="AC420" s="552"/>
    </row>
    <row r="421" spans="1:68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71</v>
      </c>
      <c r="Q421" s="558"/>
      <c r="R421" s="558"/>
      <c r="S421" s="558"/>
      <c r="T421" s="558"/>
      <c r="U421" s="558"/>
      <c r="V421" s="559"/>
      <c r="W421" s="37" t="s">
        <v>69</v>
      </c>
      <c r="X421" s="551">
        <f>IFERROR(SUM(X419:X419),"0")</f>
        <v>28</v>
      </c>
      <c r="Y421" s="551">
        <f>IFERROR(SUM(Y419:Y419),"0")</f>
        <v>28.799999999999997</v>
      </c>
      <c r="Z421" s="37"/>
      <c r="AA421" s="552"/>
      <c r="AB421" s="552"/>
      <c r="AC421" s="552"/>
    </row>
    <row r="422" spans="1:68" ht="16.5" hidden="1" customHeight="1" x14ac:dyDescent="0.25">
      <c r="A422" s="571" t="s">
        <v>649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64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650</v>
      </c>
      <c r="B424" s="54" t="s">
        <v>651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71</v>
      </c>
      <c r="Q425" s="558"/>
      <c r="R425" s="558"/>
      <c r="S425" s="558"/>
      <c r="T425" s="558"/>
      <c r="U425" s="558"/>
      <c r="V425" s="559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71</v>
      </c>
      <c r="Q426" s="558"/>
      <c r="R426" s="558"/>
      <c r="S426" s="558"/>
      <c r="T426" s="558"/>
      <c r="U426" s="558"/>
      <c r="V426" s="559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653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653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69</v>
      </c>
      <c r="X430" s="549">
        <v>50</v>
      </c>
      <c r="Y430" s="550">
        <f t="shared" ref="Y430:Y442" si="49">IFERROR(IF(X430="",0,CEILING((X430/$H430),1)*$H430),"")</f>
        <v>52.800000000000004</v>
      </c>
      <c r="Z430" s="36">
        <f t="shared" ref="Z430:Z436" si="50">IFERROR(IF(Y430=0,"",ROUNDUP(Y430/H430,0)*0.01196),"")</f>
        <v>0.1196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53.409090909090907</v>
      </c>
      <c r="BN430" s="64">
        <f t="shared" ref="BN430:BN442" si="52">IFERROR(Y430*I430/H430,"0")</f>
        <v>56.400000000000006</v>
      </c>
      <c r="BO430" s="64">
        <f t="shared" ref="BO430:BO442" si="53">IFERROR(1/J430*(X430/H430),"0")</f>
        <v>9.1054778554778545E-2</v>
      </c>
      <c r="BP430" s="64">
        <f t="shared" ref="BP430:BP442" si="54">IFERROR(1/J430*(Y430/H430),"0")</f>
        <v>9.6153846153846159E-2</v>
      </c>
    </row>
    <row r="431" spans="1:68" ht="27" hidden="1" customHeight="1" x14ac:dyDescent="0.25">
      <c r="A431" s="54" t="s">
        <v>657</v>
      </c>
      <c r="B431" s="54" t="s">
        <v>658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69</v>
      </c>
      <c r="X432" s="549">
        <v>100</v>
      </c>
      <c r="Y432" s="550">
        <f t="shared" si="49"/>
        <v>100.32000000000001</v>
      </c>
      <c r="Z432" s="36">
        <f t="shared" si="50"/>
        <v>0.22724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1"/>
        <v>106.81818181818181</v>
      </c>
      <c r="BN432" s="64">
        <f t="shared" si="52"/>
        <v>107.16</v>
      </c>
      <c r="BO432" s="64">
        <f t="shared" si="53"/>
        <v>0.18210955710955709</v>
      </c>
      <c r="BP432" s="64">
        <f t="shared" si="54"/>
        <v>0.18269230769230771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8" t="s">
        <v>665</v>
      </c>
      <c r="Q433" s="561"/>
      <c r="R433" s="561"/>
      <c r="S433" s="561"/>
      <c r="T433" s="562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667</v>
      </c>
      <c r="B434" s="54" t="s">
        <v>668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69</v>
      </c>
      <c r="X435" s="549">
        <v>130</v>
      </c>
      <c r="Y435" s="550">
        <f t="shared" si="49"/>
        <v>132</v>
      </c>
      <c r="Z435" s="36">
        <f t="shared" si="50"/>
        <v>0.29899999999999999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1"/>
        <v>138.86363636363635</v>
      </c>
      <c r="BN435" s="64">
        <f t="shared" si="52"/>
        <v>140.99999999999997</v>
      </c>
      <c r="BO435" s="64">
        <f t="shared" si="53"/>
        <v>0.23674242424242425</v>
      </c>
      <c r="BP435" s="64">
        <f t="shared" si="54"/>
        <v>0.24038461538461539</v>
      </c>
    </row>
    <row r="436" spans="1:68" ht="16.5" hidden="1" customHeight="1" x14ac:dyDescent="0.25">
      <c r="A436" s="54" t="s">
        <v>673</v>
      </c>
      <c r="B436" s="54" t="s">
        <v>674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69</v>
      </c>
      <c r="X438" s="549">
        <v>108</v>
      </c>
      <c r="Y438" s="550">
        <f t="shared" si="49"/>
        <v>110.39999999999999</v>
      </c>
      <c r="Z438" s="36">
        <f>IFERROR(IF(Y438=0,"",ROUNDUP(Y438/H438,0)*0.00902),"")</f>
        <v>0.20746000000000001</v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1"/>
        <v>155.92499999999998</v>
      </c>
      <c r="BN438" s="64">
        <f t="shared" si="52"/>
        <v>159.38999999999999</v>
      </c>
      <c r="BO438" s="64">
        <f t="shared" si="53"/>
        <v>0.17045454545454547</v>
      </c>
      <c r="BP438" s="64">
        <f t="shared" si="54"/>
        <v>0.17424242424242425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7" t="s">
        <v>682</v>
      </c>
      <c r="Q439" s="561"/>
      <c r="R439" s="561"/>
      <c r="S439" s="561"/>
      <c r="T439" s="562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69</v>
      </c>
      <c r="X442" s="549">
        <v>144</v>
      </c>
      <c r="Y442" s="550">
        <f t="shared" si="49"/>
        <v>144</v>
      </c>
      <c r="Z442" s="36">
        <f>IFERROR(IF(Y442=0,"",ROUNDUP(Y442/H442,0)*0.00937),"")</f>
        <v>0.28110000000000002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1"/>
        <v>208.8</v>
      </c>
      <c r="BN442" s="64">
        <f t="shared" si="52"/>
        <v>208.8</v>
      </c>
      <c r="BO442" s="64">
        <f t="shared" si="53"/>
        <v>0.25</v>
      </c>
      <c r="BP442" s="64">
        <f t="shared" si="54"/>
        <v>0.25</v>
      </c>
    </row>
    <row r="443" spans="1:68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71</v>
      </c>
      <c r="Q443" s="558"/>
      <c r="R443" s="558"/>
      <c r="S443" s="558"/>
      <c r="T443" s="558"/>
      <c r="U443" s="558"/>
      <c r="V443" s="559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105.53030303030303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107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1.1343999999999999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71</v>
      </c>
      <c r="Q444" s="558"/>
      <c r="R444" s="558"/>
      <c r="S444" s="558"/>
      <c r="T444" s="558"/>
      <c r="U444" s="558"/>
      <c r="V444" s="559"/>
      <c r="W444" s="37" t="s">
        <v>69</v>
      </c>
      <c r="X444" s="551">
        <f>IFERROR(SUM(X430:X442),"0")</f>
        <v>532</v>
      </c>
      <c r="Y444" s="551">
        <f>IFERROR(SUM(Y430:Y442),"0")</f>
        <v>539.52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137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69</v>
      </c>
      <c r="X446" s="549">
        <v>150</v>
      </c>
      <c r="Y446" s="550">
        <f>IFERROR(IF(X446="",0,CEILING((X446/$H446),1)*$H446),"")</f>
        <v>153.12</v>
      </c>
      <c r="Z446" s="36">
        <f>IFERROR(IF(Y446=0,"",ROUNDUP(Y446/H446,0)*0.01196),"")</f>
        <v>0.34683999999999998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160.22727272727272</v>
      </c>
      <c r="BN446" s="64">
        <f>IFERROR(Y446*I446/H446,"0")</f>
        <v>163.56</v>
      </c>
      <c r="BO446" s="64">
        <f>IFERROR(1/J446*(X446/H446),"0")</f>
        <v>0.27316433566433568</v>
      </c>
      <c r="BP446" s="64">
        <f>IFERROR(1/J446*(Y446/H446),"0")</f>
        <v>0.27884615384615385</v>
      </c>
    </row>
    <row r="447" spans="1:68" ht="16.5" hidden="1" customHeight="1" x14ac:dyDescent="0.25">
      <c r="A447" s="54" t="s">
        <v>692</v>
      </c>
      <c r="B447" s="54" t="s">
        <v>693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71</v>
      </c>
      <c r="Q449" s="558"/>
      <c r="R449" s="558"/>
      <c r="S449" s="558"/>
      <c r="T449" s="558"/>
      <c r="U449" s="558"/>
      <c r="V449" s="559"/>
      <c r="W449" s="37" t="s">
        <v>72</v>
      </c>
      <c r="X449" s="551">
        <f>IFERROR(X446/H446,"0")+IFERROR(X447/H447,"0")+IFERROR(X448/H448,"0")</f>
        <v>28.409090909090907</v>
      </c>
      <c r="Y449" s="551">
        <f>IFERROR(Y446/H446,"0")+IFERROR(Y447/H447,"0")+IFERROR(Y448/H448,"0")</f>
        <v>29</v>
      </c>
      <c r="Z449" s="551">
        <f>IFERROR(IF(Z446="",0,Z446),"0")+IFERROR(IF(Z447="",0,Z447),"0")+IFERROR(IF(Z448="",0,Z448),"0")</f>
        <v>0.34683999999999998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71</v>
      </c>
      <c r="Q450" s="558"/>
      <c r="R450" s="558"/>
      <c r="S450" s="558"/>
      <c r="T450" s="558"/>
      <c r="U450" s="558"/>
      <c r="V450" s="559"/>
      <c r="W450" s="37" t="s">
        <v>69</v>
      </c>
      <c r="X450" s="551">
        <f>IFERROR(SUM(X446:X448),"0")</f>
        <v>150</v>
      </c>
      <c r="Y450" s="551">
        <f>IFERROR(SUM(Y446:Y448),"0")</f>
        <v>153.12</v>
      </c>
      <c r="Z450" s="37"/>
      <c r="AA450" s="552"/>
      <c r="AB450" s="552"/>
      <c r="AC450" s="552"/>
    </row>
    <row r="451" spans="1:68" ht="14.25" hidden="1" customHeight="1" x14ac:dyDescent="0.25">
      <c r="A451" s="553" t="s">
        <v>64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69</v>
      </c>
      <c r="X452" s="549">
        <v>50</v>
      </c>
      <c r="Y452" s="550">
        <f t="shared" ref="Y452:Y457" si="55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53.409090909090907</v>
      </c>
      <c r="BN452" s="64">
        <f t="shared" ref="BN452:BN457" si="57">IFERROR(Y452*I452/H452,"0")</f>
        <v>56.400000000000006</v>
      </c>
      <c r="BO452" s="64">
        <f t="shared" ref="BO452:BO457" si="58">IFERROR(1/J452*(X452/H452),"0")</f>
        <v>9.1054778554778545E-2</v>
      </c>
      <c r="BP452" s="64">
        <f t="shared" ref="BP452:BP457" si="59">IFERROR(1/J452*(Y452/H452),"0")</f>
        <v>9.6153846153846159E-2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69</v>
      </c>
      <c r="X453" s="549">
        <v>50</v>
      </c>
      <c r="Y453" s="550">
        <f t="shared" si="55"/>
        <v>52.800000000000004</v>
      </c>
      <c r="Z453" s="36">
        <f>IFERROR(IF(Y453=0,"",ROUNDUP(Y453/H453,0)*0.01196),"")</f>
        <v>0.1196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56"/>
        <v>53.409090909090907</v>
      </c>
      <c r="BN453" s="64">
        <f t="shared" si="57"/>
        <v>56.400000000000006</v>
      </c>
      <c r="BO453" s="64">
        <f t="shared" si="58"/>
        <v>9.1054778554778545E-2</v>
      </c>
      <c r="BP453" s="64">
        <f t="shared" si="59"/>
        <v>9.6153846153846159E-2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69</v>
      </c>
      <c r="X454" s="549">
        <v>120</v>
      </c>
      <c r="Y454" s="550">
        <f t="shared" si="55"/>
        <v>121.44000000000001</v>
      </c>
      <c r="Z454" s="36">
        <f>IFERROR(IF(Y454=0,"",ROUNDUP(Y454/H454,0)*0.01196),"")</f>
        <v>0.27507999999999999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56"/>
        <v>128.18181818181816</v>
      </c>
      <c r="BN454" s="64">
        <f t="shared" si="57"/>
        <v>129.72</v>
      </c>
      <c r="BO454" s="64">
        <f t="shared" si="58"/>
        <v>0.21853146853146854</v>
      </c>
      <c r="BP454" s="64">
        <f t="shared" si="59"/>
        <v>0.22115384615384617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69</v>
      </c>
      <c r="X455" s="549">
        <v>60</v>
      </c>
      <c r="Y455" s="550">
        <f t="shared" si="55"/>
        <v>62.4</v>
      </c>
      <c r="Z455" s="36">
        <f>IFERROR(IF(Y455=0,"",ROUNDUP(Y455/H455,0)*0.00902),"")</f>
        <v>0.11726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56"/>
        <v>86.625</v>
      </c>
      <c r="BN455" s="64">
        <f t="shared" si="57"/>
        <v>90.089999999999989</v>
      </c>
      <c r="BO455" s="64">
        <f t="shared" si="58"/>
        <v>9.4696969696969696E-2</v>
      </c>
      <c r="BP455" s="64">
        <f t="shared" si="59"/>
        <v>9.8484848484848481E-2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69</v>
      </c>
      <c r="X456" s="549">
        <v>12</v>
      </c>
      <c r="Y456" s="550">
        <f t="shared" si="55"/>
        <v>14.399999999999999</v>
      </c>
      <c r="Z456" s="36">
        <f>IFERROR(IF(Y456=0,"",ROUNDUP(Y456/H456,0)*0.00902),"")</f>
        <v>2.7060000000000001E-2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56"/>
        <v>16.725000000000001</v>
      </c>
      <c r="BN456" s="64">
        <f t="shared" si="57"/>
        <v>20.07</v>
      </c>
      <c r="BO456" s="64">
        <f t="shared" si="58"/>
        <v>1.893939393939394E-2</v>
      </c>
      <c r="BP456" s="64">
        <f t="shared" si="59"/>
        <v>2.2727272727272728E-2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69</v>
      </c>
      <c r="X457" s="549">
        <v>66</v>
      </c>
      <c r="Y457" s="550">
        <f t="shared" si="55"/>
        <v>67.2</v>
      </c>
      <c r="Z457" s="36">
        <f>IFERROR(IF(Y457=0,"",ROUNDUP(Y457/H457,0)*0.00902),"")</f>
        <v>0.12628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56"/>
        <v>91.987500000000011</v>
      </c>
      <c r="BN457" s="64">
        <f t="shared" si="57"/>
        <v>93.660000000000011</v>
      </c>
      <c r="BO457" s="64">
        <f t="shared" si="58"/>
        <v>0.10416666666666667</v>
      </c>
      <c r="BP457" s="64">
        <f t="shared" si="59"/>
        <v>0.10606060606060608</v>
      </c>
    </row>
    <row r="458" spans="1:68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71</v>
      </c>
      <c r="Q458" s="558"/>
      <c r="R458" s="558"/>
      <c r="S458" s="558"/>
      <c r="T458" s="558"/>
      <c r="U458" s="558"/>
      <c r="V458" s="559"/>
      <c r="W458" s="37" t="s">
        <v>72</v>
      </c>
      <c r="X458" s="551">
        <f>IFERROR(X452/H452,"0")+IFERROR(X453/H453,"0")+IFERROR(X454/H454,"0")+IFERROR(X455/H455,"0")+IFERROR(X456/H456,"0")+IFERROR(X457/H457,"0")</f>
        <v>70.416666666666657</v>
      </c>
      <c r="Y458" s="551">
        <f>IFERROR(Y452/H452,"0")+IFERROR(Y453/H453,"0")+IFERROR(Y454/H454,"0")+IFERROR(Y455/H455,"0")+IFERROR(Y456/H456,"0")+IFERROR(Y457/H457,"0")</f>
        <v>73</v>
      </c>
      <c r="Z458" s="551">
        <f>IFERROR(IF(Z452="",0,Z452),"0")+IFERROR(IF(Z453="",0,Z453),"0")+IFERROR(IF(Z454="",0,Z454),"0")+IFERROR(IF(Z455="",0,Z455),"0")+IFERROR(IF(Z456="",0,Z456),"0")+IFERROR(IF(Z457="",0,Z457),"0")</f>
        <v>0.78488000000000002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71</v>
      </c>
      <c r="Q459" s="558"/>
      <c r="R459" s="558"/>
      <c r="S459" s="558"/>
      <c r="T459" s="558"/>
      <c r="U459" s="558"/>
      <c r="V459" s="559"/>
      <c r="W459" s="37" t="s">
        <v>69</v>
      </c>
      <c r="X459" s="551">
        <f>IFERROR(SUM(X452:X457),"0")</f>
        <v>358</v>
      </c>
      <c r="Y459" s="551">
        <f>IFERROR(SUM(Y452:Y457),"0")</f>
        <v>371.03999999999996</v>
      </c>
      <c r="Z459" s="37"/>
      <c r="AA459" s="552"/>
      <c r="AB459" s="552"/>
      <c r="AC459" s="552"/>
    </row>
    <row r="460" spans="1:68" ht="14.25" hidden="1" customHeight="1" x14ac:dyDescent="0.25">
      <c r="A460" s="553" t="s">
        <v>73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711</v>
      </c>
      <c r="B461" s="54" t="s">
        <v>712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714</v>
      </c>
      <c r="B462" s="54" t="s">
        <v>715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71</v>
      </c>
      <c r="Q464" s="558"/>
      <c r="R464" s="558"/>
      <c r="S464" s="558"/>
      <c r="T464" s="558"/>
      <c r="U464" s="558"/>
      <c r="V464" s="559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71</v>
      </c>
      <c r="Q465" s="558"/>
      <c r="R465" s="558"/>
      <c r="S465" s="558"/>
      <c r="T465" s="558"/>
      <c r="U465" s="558"/>
      <c r="V465" s="559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720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720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103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721</v>
      </c>
      <c r="B469" s="54" t="s">
        <v>722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724</v>
      </c>
      <c r="B470" s="54" t="s">
        <v>725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71</v>
      </c>
      <c r="Q473" s="558"/>
      <c r="R473" s="558"/>
      <c r="S473" s="558"/>
      <c r="T473" s="558"/>
      <c r="U473" s="558"/>
      <c r="V473" s="559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71</v>
      </c>
      <c r="Q474" s="558"/>
      <c r="R474" s="558"/>
      <c r="S474" s="558"/>
      <c r="T474" s="558"/>
      <c r="U474" s="558"/>
      <c r="V474" s="559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137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732</v>
      </c>
      <c r="B476" s="54" t="s">
        <v>733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737</v>
      </c>
      <c r="Q477" s="561"/>
      <c r="R477" s="561"/>
      <c r="S477" s="561"/>
      <c r="T477" s="562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739</v>
      </c>
      <c r="B478" s="54" t="s">
        <v>740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71</v>
      </c>
      <c r="Q479" s="558"/>
      <c r="R479" s="558"/>
      <c r="S479" s="558"/>
      <c r="T479" s="558"/>
      <c r="U479" s="558"/>
      <c r="V479" s="559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71</v>
      </c>
      <c r="Q480" s="558"/>
      <c r="R480" s="558"/>
      <c r="S480" s="558"/>
      <c r="T480" s="558"/>
      <c r="U480" s="558"/>
      <c r="V480" s="559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64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742</v>
      </c>
      <c r="B482" s="54" t="s">
        <v>743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745</v>
      </c>
      <c r="B483" s="54" t="s">
        <v>746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71</v>
      </c>
      <c r="Q484" s="558"/>
      <c r="R484" s="558"/>
      <c r="S484" s="558"/>
      <c r="T484" s="558"/>
      <c r="U484" s="558"/>
      <c r="V484" s="559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71</v>
      </c>
      <c r="Q485" s="558"/>
      <c r="R485" s="558"/>
      <c r="S485" s="558"/>
      <c r="T485" s="558"/>
      <c r="U485" s="558"/>
      <c r="V485" s="559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73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69</v>
      </c>
      <c r="X487" s="549">
        <v>1100</v>
      </c>
      <c r="Y487" s="550">
        <f>IFERROR(IF(X487="",0,CEILING((X487/$H487),1)*$H487),"")</f>
        <v>1107</v>
      </c>
      <c r="Z487" s="36">
        <f>IFERROR(IF(Y487=0,"",ROUNDUP(Y487/H487,0)*0.01898),"")</f>
        <v>2.3345400000000001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1163.4333333333334</v>
      </c>
      <c r="BN487" s="64">
        <f>IFERROR(Y487*I487/H487,"0")</f>
        <v>1170.837</v>
      </c>
      <c r="BO487" s="64">
        <f>IFERROR(1/J487*(X487/H487),"0")</f>
        <v>1.9097222222222223</v>
      </c>
      <c r="BP487" s="64">
        <f>IFERROR(1/J487*(Y487/H487),"0")</f>
        <v>1.921875</v>
      </c>
    </row>
    <row r="488" spans="1:68" ht="27" hidden="1" customHeight="1" x14ac:dyDescent="0.25">
      <c r="A488" s="54" t="s">
        <v>751</v>
      </c>
      <c r="B488" s="54" t="s">
        <v>752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71</v>
      </c>
      <c r="Q489" s="558"/>
      <c r="R489" s="558"/>
      <c r="S489" s="558"/>
      <c r="T489" s="558"/>
      <c r="U489" s="558"/>
      <c r="V489" s="559"/>
      <c r="W489" s="37" t="s">
        <v>72</v>
      </c>
      <c r="X489" s="551">
        <f>IFERROR(X487/H487,"0")+IFERROR(X488/H488,"0")</f>
        <v>122.22222222222223</v>
      </c>
      <c r="Y489" s="551">
        <f>IFERROR(Y487/H487,"0")+IFERROR(Y488/H488,"0")</f>
        <v>123</v>
      </c>
      <c r="Z489" s="551">
        <f>IFERROR(IF(Z487="",0,Z487),"0")+IFERROR(IF(Z488="",0,Z488),"0")</f>
        <v>2.3345400000000001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71</v>
      </c>
      <c r="Q490" s="558"/>
      <c r="R490" s="558"/>
      <c r="S490" s="558"/>
      <c r="T490" s="558"/>
      <c r="U490" s="558"/>
      <c r="V490" s="559"/>
      <c r="W490" s="37" t="s">
        <v>69</v>
      </c>
      <c r="X490" s="551">
        <f>IFERROR(SUM(X487:X488),"0")</f>
        <v>1100</v>
      </c>
      <c r="Y490" s="551">
        <f>IFERROR(SUM(Y487:Y488),"0")</f>
        <v>1107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167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753</v>
      </c>
      <c r="B492" s="54" t="s">
        <v>754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71</v>
      </c>
      <c r="Q494" s="558"/>
      <c r="R494" s="558"/>
      <c r="S494" s="558"/>
      <c r="T494" s="558"/>
      <c r="U494" s="558"/>
      <c r="V494" s="559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71</v>
      </c>
      <c r="Q495" s="558"/>
      <c r="R495" s="558"/>
      <c r="S495" s="558"/>
      <c r="T495" s="558"/>
      <c r="U495" s="558"/>
      <c r="V495" s="559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759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137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760</v>
      </c>
      <c r="B498" s="54" t="s">
        <v>761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87" t="s">
        <v>762</v>
      </c>
      <c r="Q498" s="561"/>
      <c r="R498" s="561"/>
      <c r="S498" s="561"/>
      <c r="T498" s="562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71</v>
      </c>
      <c r="Q499" s="558"/>
      <c r="R499" s="558"/>
      <c r="S499" s="558"/>
      <c r="T499" s="558"/>
      <c r="U499" s="558"/>
      <c r="V499" s="559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71</v>
      </c>
      <c r="Q500" s="558"/>
      <c r="R500" s="558"/>
      <c r="S500" s="558"/>
      <c r="T500" s="558"/>
      <c r="U500" s="558"/>
      <c r="V500" s="559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764</v>
      </c>
      <c r="Q501" s="596"/>
      <c r="R501" s="596"/>
      <c r="S501" s="596"/>
      <c r="T501" s="596"/>
      <c r="U501" s="596"/>
      <c r="V501" s="597"/>
      <c r="W501" s="37" t="s">
        <v>69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17366.2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17544.96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765</v>
      </c>
      <c r="Q502" s="596"/>
      <c r="R502" s="596"/>
      <c r="S502" s="596"/>
      <c r="T502" s="596"/>
      <c r="U502" s="596"/>
      <c r="V502" s="597"/>
      <c r="W502" s="37" t="s">
        <v>69</v>
      </c>
      <c r="X502" s="551">
        <f>IFERROR(SUM(BM22:BM498),"0")</f>
        <v>18584.223757758842</v>
      </c>
      <c r="Y502" s="551">
        <f>IFERROR(SUM(BN22:BN498),"0")</f>
        <v>18776.658999999996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766</v>
      </c>
      <c r="Q503" s="596"/>
      <c r="R503" s="596"/>
      <c r="S503" s="596"/>
      <c r="T503" s="596"/>
      <c r="U503" s="596"/>
      <c r="V503" s="597"/>
      <c r="W503" s="37" t="s">
        <v>767</v>
      </c>
      <c r="X503" s="38">
        <f>ROUNDUP(SUM(BO22:BO498),0)</f>
        <v>32</v>
      </c>
      <c r="Y503" s="38">
        <f>ROUNDUP(SUM(BP22:BP498),0)</f>
        <v>32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768</v>
      </c>
      <c r="Q504" s="596"/>
      <c r="R504" s="596"/>
      <c r="S504" s="596"/>
      <c r="T504" s="596"/>
      <c r="U504" s="596"/>
      <c r="V504" s="597"/>
      <c r="W504" s="37" t="s">
        <v>69</v>
      </c>
      <c r="X504" s="551">
        <f>GrossWeightTotal+PalletQtyTotal*25</f>
        <v>19384.223757758842</v>
      </c>
      <c r="Y504" s="551">
        <f>GrossWeightTotalR+PalletQtyTotalR*25</f>
        <v>19576.658999999996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769</v>
      </c>
      <c r="Q505" s="596"/>
      <c r="R505" s="596"/>
      <c r="S505" s="596"/>
      <c r="T505" s="596"/>
      <c r="U505" s="596"/>
      <c r="V505" s="597"/>
      <c r="W505" s="37" t="s">
        <v>767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3787.8522046280668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3820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770</v>
      </c>
      <c r="Q506" s="596"/>
      <c r="R506" s="596"/>
      <c r="S506" s="596"/>
      <c r="T506" s="596"/>
      <c r="U506" s="596"/>
      <c r="V506" s="597"/>
      <c r="W506" s="39" t="s">
        <v>771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36.908129999999993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87" t="s">
        <v>101</v>
      </c>
      <c r="D508" s="682"/>
      <c r="E508" s="682"/>
      <c r="F508" s="682"/>
      <c r="G508" s="682"/>
      <c r="H508" s="683"/>
      <c r="I508" s="587" t="s">
        <v>251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541</v>
      </c>
      <c r="U508" s="683"/>
      <c r="V508" s="587" t="s">
        <v>597</v>
      </c>
      <c r="W508" s="682"/>
      <c r="X508" s="682"/>
      <c r="Y508" s="683"/>
      <c r="Z508" s="546" t="s">
        <v>653</v>
      </c>
      <c r="AA508" s="587" t="s">
        <v>720</v>
      </c>
      <c r="AB508" s="683"/>
      <c r="AC508" s="52"/>
      <c r="AF508" s="547"/>
    </row>
    <row r="509" spans="1:68" ht="14.25" customHeight="1" thickTop="1" x14ac:dyDescent="0.2">
      <c r="A509" s="599" t="s">
        <v>773</v>
      </c>
      <c r="B509" s="587" t="s">
        <v>63</v>
      </c>
      <c r="C509" s="587" t="s">
        <v>102</v>
      </c>
      <c r="D509" s="587" t="s">
        <v>119</v>
      </c>
      <c r="E509" s="587" t="s">
        <v>174</v>
      </c>
      <c r="F509" s="587" t="s">
        <v>194</v>
      </c>
      <c r="G509" s="587" t="s">
        <v>227</v>
      </c>
      <c r="H509" s="587" t="s">
        <v>101</v>
      </c>
      <c r="I509" s="587" t="s">
        <v>252</v>
      </c>
      <c r="J509" s="587" t="s">
        <v>292</v>
      </c>
      <c r="K509" s="587" t="s">
        <v>352</v>
      </c>
      <c r="L509" s="587" t="s">
        <v>398</v>
      </c>
      <c r="M509" s="587" t="s">
        <v>414</v>
      </c>
      <c r="N509" s="547"/>
      <c r="O509" s="587" t="s">
        <v>428</v>
      </c>
      <c r="P509" s="587" t="s">
        <v>438</v>
      </c>
      <c r="Q509" s="587" t="s">
        <v>445</v>
      </c>
      <c r="R509" s="587" t="s">
        <v>450</v>
      </c>
      <c r="S509" s="587" t="s">
        <v>531</v>
      </c>
      <c r="T509" s="587" t="s">
        <v>542</v>
      </c>
      <c r="U509" s="587" t="s">
        <v>577</v>
      </c>
      <c r="V509" s="587" t="s">
        <v>598</v>
      </c>
      <c r="W509" s="587" t="s">
        <v>630</v>
      </c>
      <c r="X509" s="587" t="s">
        <v>645</v>
      </c>
      <c r="Y509" s="587" t="s">
        <v>649</v>
      </c>
      <c r="Z509" s="587" t="s">
        <v>653</v>
      </c>
      <c r="AA509" s="587" t="s">
        <v>720</v>
      </c>
      <c r="AB509" s="587" t="s">
        <v>759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348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1053.5999999999999</v>
      </c>
      <c r="E511" s="46">
        <f>IFERROR(Y87*1,"0")+IFERROR(Y88*1,"0")+IFERROR(Y89*1,"0")+IFERROR(Y93*1,"0")+IFERROR(Y94*1,"0")+IFERROR(Y95*1,"0")+IFERROR(Y96*1,"0")</f>
        <v>1308.6000000000001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1692.8999999999999</v>
      </c>
      <c r="G511" s="46">
        <f>IFERROR(Y127*1,"0")+IFERROR(Y128*1,"0")+IFERROR(Y132*1,"0")+IFERROR(Y133*1,"0")+IFERROR(Y137*1,"0")+IFERROR(Y138*1,"0")</f>
        <v>204.48000000000002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805.56000000000006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2336.1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219.44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340.8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594.4</v>
      </c>
      <c r="S511" s="46">
        <f>IFERROR(Y334*1,"0")+IFERROR(Y335*1,"0")+IFERROR(Y336*1,"0")</f>
        <v>1295.7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4989</v>
      </c>
      <c r="U511" s="46">
        <f>IFERROR(Y367*1,"0")+IFERROR(Y368*1,"0")+IFERROR(Y369*1,"0")+IFERROR(Y373*1,"0")+IFERROR(Y377*1,"0")+IFERROR(Y378*1,"0")+IFERROR(Y382*1,"0")</f>
        <v>75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71.400000000000006</v>
      </c>
      <c r="W511" s="46">
        <f>IFERROR(Y407*1,"0")+IFERROR(Y411*1,"0")+IFERROR(Y412*1,"0")+IFERROR(Y413*1,"0")+IFERROR(Y414*1,"0")</f>
        <v>10.5</v>
      </c>
      <c r="X511" s="46">
        <f>IFERROR(Y419*1,"0")</f>
        <v>28.799999999999997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1063.6799999999998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1107</v>
      </c>
      <c r="AB511" s="46">
        <f>IFERROR(Y498*1,"0")</f>
        <v>0</v>
      </c>
      <c r="AC511" s="52"/>
      <c r="AF511" s="547"/>
    </row>
  </sheetData>
  <sheetProtection algorithmName="SHA-512" hashValue="nzn+4TZH96kzAYRqO5PbStAP+efdyfleyVGWXnJf3ADUPSs1AWy+xDLo78iFNqxQpB0zevLmDcC+AfpNcX+9bg==" saltValue="Kfjvr2Poyx7zbUpDT2u8kw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198,00"/>
        <filter val="1 200,00"/>
        <filter val="1 295,00"/>
        <filter val="1 480,00"/>
        <filter val="1 500,00"/>
        <filter val="10,50"/>
        <filter val="100,00"/>
        <filter val="103,00"/>
        <filter val="105,00"/>
        <filter val="105,53"/>
        <filter val="108,00"/>
        <filter val="110,00"/>
        <filter val="118,52"/>
        <filter val="12,00"/>
        <filter val="120,00"/>
        <filter val="122,22"/>
        <filter val="122,50"/>
        <filter val="130,00"/>
        <filter val="140,00"/>
        <filter val="141,67"/>
        <filter val="143,89"/>
        <filter val="144,00"/>
        <filter val="15,00"/>
        <filter val="15,56"/>
        <filter val="150,00"/>
        <filter val="17 366,20"/>
        <filter val="170,00"/>
        <filter val="18 584,22"/>
        <filter val="18,00"/>
        <filter val="19 384,22"/>
        <filter val="191,36"/>
        <filter val="194,00"/>
        <filter val="2,22"/>
        <filter val="20,00"/>
        <filter val="200,00"/>
        <filter val="21,79"/>
        <filter val="224,44"/>
        <filter val="23,33"/>
        <filter val="240,00"/>
        <filter val="245,00"/>
        <filter val="259,67"/>
        <filter val="279,75"/>
        <filter val="28,00"/>
        <filter val="28,41"/>
        <filter val="29,70"/>
        <filter val="3 787,85"/>
        <filter val="3 865,00"/>
        <filter val="3,33"/>
        <filter val="30,00"/>
        <filter val="30,48"/>
        <filter val="300,00"/>
        <filter val="301,19"/>
        <filter val="31,25"/>
        <filter val="315,00"/>
        <filter val="32"/>
        <filter val="320,00"/>
        <filter val="33,00"/>
        <filter val="33,33"/>
        <filter val="340,00"/>
        <filter val="35,00"/>
        <filter val="350,00"/>
        <filter val="358,00"/>
        <filter val="36,00"/>
        <filter val="37,96"/>
        <filter val="4,44"/>
        <filter val="40,00"/>
        <filter val="400,00"/>
        <filter val="405,00"/>
        <filter val="450,00"/>
        <filter val="455,00"/>
        <filter val="460,00"/>
        <filter val="48,00"/>
        <filter val="5,00"/>
        <filter val="5,50"/>
        <filter val="5,56"/>
        <filter val="50,00"/>
        <filter val="51,67"/>
        <filter val="526,15"/>
        <filter val="532,00"/>
        <filter val="56,00"/>
        <filter val="58,42"/>
        <filter val="585,00"/>
        <filter val="60,00"/>
        <filter val="616,67"/>
        <filter val="64,00"/>
        <filter val="650,00"/>
        <filter val="66,00"/>
        <filter val="66,67"/>
        <filter val="69,26"/>
        <filter val="7,00"/>
        <filter val="7,50"/>
        <filter val="70,00"/>
        <filter val="70,42"/>
        <filter val="700,00"/>
        <filter val="72,00"/>
        <filter val="735,00"/>
        <filter val="744,00"/>
        <filter val="75,00"/>
        <filter val="792,50"/>
        <filter val="800,00"/>
        <filter val="82,50"/>
        <filter val="84,00"/>
        <filter val="90,00"/>
        <filter val="94,63"/>
        <filter val="980,00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3 X89 X269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v6jrGRtW9r6+uqNjL8SsREBR25tWkABY0TwVxYbVHIa8dDcPqL1nUGHBPuCEWp/WTm937ahPTIGQCkXC89BYYQ==" saltValue="AUm5nZAk3uzTuQI3zWYH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2025-09-12T12:57:12Z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