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58376E7B-D137-44F3-9796-C94A42E3EF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Y269" i="1" s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Y222" i="1" s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Y211" i="1" s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Y183" i="1" s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8" i="1" s="1"/>
  <c r="P146" i="1"/>
  <c r="X143" i="1"/>
  <c r="Z142" i="1"/>
  <c r="X142" i="1"/>
  <c r="BO141" i="1"/>
  <c r="BM141" i="1"/>
  <c r="Z141" i="1"/>
  <c r="Y141" i="1"/>
  <c r="Y143" i="1" s="1"/>
  <c r="P141" i="1"/>
  <c r="X138" i="1"/>
  <c r="X137" i="1"/>
  <c r="BO136" i="1"/>
  <c r="BM136" i="1"/>
  <c r="Z136" i="1"/>
  <c r="Y136" i="1"/>
  <c r="Y138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1" i="1" s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29" i="1"/>
  <c r="BP129" i="1"/>
  <c r="Y132" i="1"/>
  <c r="BN136" i="1"/>
  <c r="BP136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BN163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Z205" i="1"/>
  <c r="Z291" i="1" s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H9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A299" i="1" l="1"/>
  <c r="Y288" i="1"/>
  <c r="Y290" i="1"/>
  <c r="B299" i="1" s="1"/>
  <c r="Y287" i="1"/>
  <c r="Y289" i="1" s="1"/>
  <c r="C299" i="1" l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<sst xmlns="http://schemas.openxmlformats.org/spreadsheetml/2006/main" count="1309" uniqueCount="427">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</sst>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126</v>
      </c>
      <c r="Y28" s="279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28</v>
      </c>
      <c r="Y29" s="27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154</v>
      </c>
      <c r="Y30" s="280">
        <f>IFERROR(SUM(Y28:Y29),"0")</f>
        <v>154</v>
      </c>
      <c r="Z30" s="280">
        <f>IFERROR(IF(Z28="",0,Z28),"0")+IFERROR(IF(Z29="",0,Z29),"0")</f>
        <v>1.4491399999999999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231</v>
      </c>
      <c r="Y31" s="280">
        <f>IFERROR(SUMPRODUCT(Y28:Y29*H28:H29),"0")</f>
        <v>231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24</v>
      </c>
      <c r="Y41" s="27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72</v>
      </c>
      <c r="Y42" s="279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108</v>
      </c>
      <c r="Y45" s="280">
        <f>IFERROR(SUM(Y41:Y44),"0")</f>
        <v>108</v>
      </c>
      <c r="Z45" s="280">
        <f>IFERROR(IF(Z41="",0,Z41),"0")+IFERROR(IF(Z42="",0,Z42),"0")+IFERROR(IF(Z43="",0,Z43),"0")+IFERROR(IF(Z44="",0,Z44),"0")</f>
        <v>1.6739999999999999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756</v>
      </c>
      <c r="Y46" s="280">
        <f>IFERROR(SUMPRODUCT(Y41:Y44*H41:H44),"0")</f>
        <v>756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144</v>
      </c>
      <c r="Y74" s="27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144</v>
      </c>
      <c r="Y75" s="280">
        <f>IFERROR(SUM(Y73:Y74),"0")</f>
        <v>144</v>
      </c>
      <c r="Z75" s="280">
        <f>IFERROR(IF(Z73="",0,Z73),"0")+IFERROR(IF(Z74="",0,Z74),"0")</f>
        <v>1.2470399999999999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720</v>
      </c>
      <c r="Y76" s="280">
        <f>IFERROR(SUMPRODUCT(Y73:Y74*H73:H74),"0")</f>
        <v>720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112</v>
      </c>
      <c r="Y84" s="279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84</v>
      </c>
      <c r="Y85" s="27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196</v>
      </c>
      <c r="Y86" s="280">
        <f>IFERROR(SUM(Y84:Y85),"0")</f>
        <v>196</v>
      </c>
      <c r="Z86" s="280">
        <f>IFERROR(IF(Z84="",0,Z84),"0")+IFERROR(IF(Z85="",0,Z85),"0")</f>
        <v>3.50448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705.6</v>
      </c>
      <c r="Y87" s="280">
        <f>IFERROR(SUMPRODUCT(Y84:Y85*H84:H85),"0")</f>
        <v>705.6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14</v>
      </c>
      <c r="Y92" s="279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28</v>
      </c>
      <c r="Y96" s="280">
        <f>IFERROR(SUM(Y90:Y95),"0")</f>
        <v>28</v>
      </c>
      <c r="Z96" s="280">
        <f>IFERROR(IF(Z90="",0,Z90),"0")+IFERROR(IF(Z91="",0,Z91),"0")+IFERROR(IF(Z92="",0,Z92),"0")+IFERROR(IF(Z93="",0,Z93),"0")+IFERROR(IF(Z94="",0,Z94),"0")+IFERROR(IF(Z95="",0,Z95),"0")</f>
        <v>0.50063999999999997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94.08</v>
      </c>
      <c r="Y97" s="280">
        <f>IFERROR(SUMPRODUCT(Y90:Y95*H90:H95),"0")</f>
        <v>94.08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14</v>
      </c>
      <c r="Y100" s="27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14</v>
      </c>
      <c r="Y102" s="280">
        <f>IFERROR(SUM(Y100:Y101),"0")</f>
        <v>14</v>
      </c>
      <c r="Z102" s="280">
        <f>IFERROR(IF(Z100="",0,Z100),"0")+IFERROR(IF(Z101="",0,Z101),"0")</f>
        <v>0.13103999999999999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30.240000000000002</v>
      </c>
      <c r="Y103" s="280">
        <f>IFERROR(SUMPRODUCT(Y100:Y101*H100:H101),"0")</f>
        <v>30.240000000000002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24</v>
      </c>
      <c r="Y107" s="27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84</v>
      </c>
      <c r="Y110" s="279">
        <f>IFERROR(IF(X110="","",X110),"")</f>
        <v>84</v>
      </c>
      <c r="Z110" s="36">
        <f>IFERROR(IF(X110="","",X110*0.0155),"")</f>
        <v>1.302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613.19999999999993</v>
      </c>
      <c r="BN110" s="67">
        <f>IFERROR(Y110*I110,"0")</f>
        <v>613.19999999999993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120</v>
      </c>
      <c r="Y111" s="280">
        <f>IFERROR(SUM(Y106:Y110),"0")</f>
        <v>120</v>
      </c>
      <c r="Z111" s="280">
        <f>IFERROR(IF(Z106="",0,Z106),"0")+IFERROR(IF(Z107="",0,Z107),"0")+IFERROR(IF(Z108="",0,Z108),"0")+IFERROR(IF(Z109="",0,Z109),"0")+IFERROR(IF(Z110="",0,Z110),"0")</f>
        <v>1.86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818.40000000000009</v>
      </c>
      <c r="Y112" s="280">
        <f>IFERROR(SUMPRODUCT(Y106:Y110*H106:H110),"0")</f>
        <v>818.40000000000009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56</v>
      </c>
      <c r="Y123" s="27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56</v>
      </c>
      <c r="Y124" s="27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42</v>
      </c>
      <c r="Y129" s="279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42</v>
      </c>
      <c r="Y130" s="27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84</v>
      </c>
      <c r="Y131" s="280">
        <f>IFERROR(SUM(Y129:Y130),"0")</f>
        <v>84</v>
      </c>
      <c r="Z131" s="280">
        <f>IFERROR(IF(Z129="",0,Z129),"0")+IFERROR(IF(Z130="",0,Z130),"0")</f>
        <v>1.5019199999999999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252</v>
      </c>
      <c r="Y132" s="280">
        <f>IFERROR(SUMPRODUCT(Y129:Y130*H129:H130),"0")</f>
        <v>252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84</v>
      </c>
      <c r="Y156" s="27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84</v>
      </c>
      <c r="Y157" s="280">
        <f>IFERROR(SUM(Y156:Y156),"0")</f>
        <v>84</v>
      </c>
      <c r="Z157" s="280">
        <f>IFERROR(IF(Z156="",0,Z156),"0")</f>
        <v>0.79044000000000003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141.12</v>
      </c>
      <c r="Y158" s="280">
        <f>IFERROR(SUMPRODUCT(Y156:Y156*H156:H156),"0")</f>
        <v>141.12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216</v>
      </c>
      <c r="Y163" s="279">
        <f>IFERROR(IF(X163="","",X163),"")</f>
        <v>216</v>
      </c>
      <c r="Z163" s="36">
        <f>IFERROR(IF(X163="","",X163*0.00866),"")</f>
        <v>1.8705599999999998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1126.0511999999999</v>
      </c>
      <c r="BN163" s="67">
        <f>IFERROR(Y163*I163,"0")</f>
        <v>1126.0511999999999</v>
      </c>
      <c r="BO163" s="67">
        <f>IFERROR(X163/J163,"0")</f>
        <v>1.5</v>
      </c>
      <c r="BP163" s="67">
        <f>IFERROR(Y163/J163,"0")</f>
        <v>1.5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216</v>
      </c>
      <c r="Y164" s="280">
        <f>IFERROR(SUM(Y162:Y163),"0")</f>
        <v>216</v>
      </c>
      <c r="Z164" s="280">
        <f>IFERROR(IF(Z162="",0,Z162),"0")+IFERROR(IF(Z163="",0,Z163),"0")</f>
        <v>1.8705599999999998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1080</v>
      </c>
      <c r="Y165" s="280">
        <f>IFERROR(SUMPRODUCT(Y162:Y163*H162:H163),"0")</f>
        <v>1080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14</v>
      </c>
      <c r="Y170" s="27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42</v>
      </c>
      <c r="Y172" s="280">
        <f>IFERROR(SUM(Y169:Y171),"0")</f>
        <v>42</v>
      </c>
      <c r="Z172" s="280">
        <f>IFERROR(IF(Z169="",0,Z169),"0")+IFERROR(IF(Z170="",0,Z170),"0")+IFERROR(IF(Z171="",0,Z171),"0")</f>
        <v>0.75095999999999996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126</v>
      </c>
      <c r="Y173" s="280">
        <f>IFERROR(SUMPRODUCT(Y169:Y171*H169:H171),"0")</f>
        <v>126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12</v>
      </c>
      <c r="Y194" s="279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12</v>
      </c>
      <c r="Y197" s="280">
        <f>IFERROR(SUM(Y193:Y196),"0")</f>
        <v>12</v>
      </c>
      <c r="Z197" s="280">
        <f>IFERROR(IF(Z193="",0,Z193),"0")+IFERROR(IF(Z194="",0,Z194),"0")+IFERROR(IF(Z195="",0,Z195),"0")+IFERROR(IF(Z196="",0,Z196),"0")</f>
        <v>0.186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67.199999999999989</v>
      </c>
      <c r="Y198" s="280">
        <f>IFERROR(SUMPRODUCT(Y193:Y196*H193:H196),"0")</f>
        <v>67.199999999999989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12</v>
      </c>
      <c r="Y204" s="279">
        <f>IFERROR(IF(X204="","",X204),"")</f>
        <v>12</v>
      </c>
      <c r="Z204" s="36">
        <f>IFERROR(IF(X204="","",X204*0.0155),"")</f>
        <v>0.186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12</v>
      </c>
      <c r="Y205" s="280">
        <f>IFERROR(SUM(Y201:Y204),"0")</f>
        <v>12</v>
      </c>
      <c r="Z205" s="280">
        <f>IFERROR(IF(Z201="",0,Z201),"0")+IFERROR(IF(Z202="",0,Z202),"0")+IFERROR(IF(Z203="",0,Z203),"0")+IFERROR(IF(Z204="",0,Z204),"0")</f>
        <v>0.186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86.4</v>
      </c>
      <c r="Y206" s="280">
        <f>IFERROR(SUMPRODUCT(Y201:Y204*H201:H204),"0")</f>
        <v>86.4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36</v>
      </c>
      <c r="Y209" s="279">
        <f>IFERROR(IF(X209="","",X209),"")</f>
        <v>36</v>
      </c>
      <c r="Z209" s="36">
        <f>IFERROR(IF(X209="","",X209*0.0155),"")</f>
        <v>0.55800000000000005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188.28000000000003</v>
      </c>
      <c r="BN209" s="67">
        <f>IFERROR(Y209*I209,"0")</f>
        <v>188.28000000000003</v>
      </c>
      <c r="BO209" s="67">
        <f>IFERROR(X209/J209,"0")</f>
        <v>0.42857142857142855</v>
      </c>
      <c r="BP209" s="67">
        <f>IFERROR(Y209/J209,"0")</f>
        <v>0.42857142857142855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36</v>
      </c>
      <c r="Y210" s="280">
        <f>IFERROR(SUM(Y209:Y209),"0")</f>
        <v>36</v>
      </c>
      <c r="Z210" s="280">
        <f>IFERROR(IF(Z209="",0,Z209),"0")</f>
        <v>0.55800000000000005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180</v>
      </c>
      <c r="Y211" s="280">
        <f>IFERROR(SUMPRODUCT(Y209:Y209*H209:H209),"0")</f>
        <v>180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48</v>
      </c>
      <c r="Y255" s="279">
        <f>IFERROR(IF(X255="","",X255),"")</f>
        <v>48</v>
      </c>
      <c r="Z255" s="36">
        <f>IFERROR(IF(X255="","",X255*0.0155),"")</f>
        <v>0.74399999999999999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349.44</v>
      </c>
      <c r="BN255" s="67">
        <f>IFERROR(Y255*I255,"0")</f>
        <v>349.44</v>
      </c>
      <c r="BO255" s="67">
        <f>IFERROR(X255/J255,"0")</f>
        <v>0.5714285714285714</v>
      </c>
      <c r="BP255" s="67">
        <f>IFERROR(Y255/J255,"0")</f>
        <v>0.5714285714285714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48</v>
      </c>
      <c r="Y257" s="280">
        <f>IFERROR(SUM(Y254:Y256),"0")</f>
        <v>48</v>
      </c>
      <c r="Z257" s="280">
        <f>IFERROR(IF(Z254="",0,Z254),"0")+IFERROR(IF(Z255="",0,Z255),"0")+IFERROR(IF(Z256="",0,Z256),"0")</f>
        <v>0.74399999999999999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336</v>
      </c>
      <c r="Y258" s="280">
        <f>IFERROR(SUMPRODUCT(Y254:Y256*H254:H256),"0")</f>
        <v>336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84</v>
      </c>
      <c r="Y260" s="279">
        <f>IFERROR(IF(X260="","",X260),"")</f>
        <v>84</v>
      </c>
      <c r="Z260" s="36">
        <f>IFERROR(IF(X260="","",X260*0.0155),"")</f>
        <v>1.302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525.84</v>
      </c>
      <c r="BN260" s="67">
        <f>IFERROR(Y260*I260,"0")</f>
        <v>525.84</v>
      </c>
      <c r="BO260" s="67">
        <f>IFERROR(X260/J260,"0")</f>
        <v>1</v>
      </c>
      <c r="BP260" s="67">
        <f>IFERROR(Y260/J260,"0")</f>
        <v>1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84</v>
      </c>
      <c r="Y262" s="280">
        <f>IFERROR(SUM(Y260:Y261),"0")</f>
        <v>84</v>
      </c>
      <c r="Z262" s="280">
        <f>IFERROR(IF(Z260="",0,Z260),"0")+IFERROR(IF(Z261="",0,Z261),"0")</f>
        <v>1.302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504</v>
      </c>
      <c r="Y263" s="280">
        <f>IFERROR(SUMPRODUCT(Y260:Y261*H260:H261),"0")</f>
        <v>504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84</v>
      </c>
      <c r="Y266" s="279">
        <f>IFERROR(IF(X266="","",X266),"")</f>
        <v>84</v>
      </c>
      <c r="Z266" s="36">
        <f>IFERROR(IF(X266="","",X266*0.0155),"")</f>
        <v>1.302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439.74</v>
      </c>
      <c r="BN266" s="67">
        <f>IFERROR(Y266*I266,"0")</f>
        <v>439.74</v>
      </c>
      <c r="BO266" s="67">
        <f>IFERROR(X266/J266,"0")</f>
        <v>1</v>
      </c>
      <c r="BP266" s="67">
        <f>IFERROR(Y266/J266,"0")</f>
        <v>1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84</v>
      </c>
      <c r="Y268" s="280">
        <f>IFERROR(SUM(Y265:Y267),"0")</f>
        <v>84</v>
      </c>
      <c r="Z268" s="280">
        <f>IFERROR(IF(Z265="",0,Z265),"0")+IFERROR(IF(Z266="",0,Z266),"0")+IFERROR(IF(Z267="",0,Z267),"0")</f>
        <v>1.302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420</v>
      </c>
      <c r="Y269" s="280">
        <f>IFERROR(SUMPRODUCT(Y265:Y267*H265:H267),"0")</f>
        <v>420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28</v>
      </c>
      <c r="Y272" s="279">
        <f t="shared" si="6"/>
        <v>28</v>
      </c>
      <c r="Z272" s="36">
        <f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108.976</v>
      </c>
      <c r="BN272" s="67">
        <f t="shared" si="8"/>
        <v>108.976</v>
      </c>
      <c r="BO272" s="67">
        <f t="shared" si="9"/>
        <v>0.22222222222222221</v>
      </c>
      <c r="BP272" s="67">
        <f t="shared" si="10"/>
        <v>0.22222222222222221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28</v>
      </c>
      <c r="Y284" s="280">
        <f>IFERROR(SUM(Y271:Y283),"0")</f>
        <v>28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0.26207999999999998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103.60000000000001</v>
      </c>
      <c r="Y285" s="280">
        <f>IFERROR(SUMPRODUCT(Y271:Y283*H271:H283),"0")</f>
        <v>103.60000000000001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7059.88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7059.88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7713.5203999999994</v>
      </c>
      <c r="Y287" s="280">
        <f>IFERROR(SUM(BN22:BN283),"0")</f>
        <v>7713.5203999999994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18</v>
      </c>
      <c r="Y288" s="38">
        <f>ROUNDUP(SUM(BP22:BP283),0)</f>
        <v>18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8163.5203999999994</v>
      </c>
      <c r="Y289" s="280">
        <f>GrossWeightTotalR+PalletQtyTotalR*25</f>
        <v>8163.5203999999994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1634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1634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22.323499999999999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231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756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720</v>
      </c>
      <c r="H296" s="46">
        <f>IFERROR(X79*H79,"0")</f>
        <v>0</v>
      </c>
      <c r="I296" s="46">
        <f>IFERROR(X84*H84,"0")+IFERROR(X85*H85,"0")</f>
        <v>705.6</v>
      </c>
      <c r="J296" s="46">
        <f>IFERROR(X90*H90,"0")+IFERROR(X91*H91,"0")+IFERROR(X92*H92,"0")+IFERROR(X93*H93,"0")+IFERROR(X94*H94,"0")+IFERROR(X95*H95,"0")</f>
        <v>94.08</v>
      </c>
      <c r="K296" s="46">
        <f>IFERROR(X100*H100,"0")+IFERROR(X101*H101,"0")</f>
        <v>30.240000000000002</v>
      </c>
      <c r="L296" s="46">
        <f>IFERROR(X106*H106,"0")+IFERROR(X107*H107,"0")+IFERROR(X108*H108,"0")+IFERROR(X109*H109,"0")+IFERROR(X110*H110,"0")+IFERROR(X114*H114,"0")+IFERROR(X118*H118,"0")</f>
        <v>818.40000000000009</v>
      </c>
      <c r="M296" s="46">
        <f>IFERROR(X123*H123,"0")+IFERROR(X124*H124,"0")</f>
        <v>336</v>
      </c>
      <c r="N296" s="276"/>
      <c r="O296" s="46">
        <f>IFERROR(X129*H129,"0")+IFERROR(X130*H130,"0")</f>
        <v>252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141.12</v>
      </c>
      <c r="U296" s="46">
        <f>IFERROR(X162*H162,"0")+IFERROR(X163*H163,"0")</f>
        <v>1080</v>
      </c>
      <c r="V296" s="46">
        <f>IFERROR(X169*H169,"0")+IFERROR(X170*H170,"0")+IFERROR(X171*H171,"0")+IFERROR(X175*H175,"0")</f>
        <v>126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67.199999999999989</v>
      </c>
      <c r="Y296" s="46">
        <f>IFERROR(X201*H201,"0")+IFERROR(X202*H202,"0")+IFERROR(X203*H203,"0")+IFERROR(X204*H204,"0")</f>
        <v>86.4</v>
      </c>
      <c r="Z296" s="46">
        <f>IFERROR(X209*H209,"0")</f>
        <v>180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1363.6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4043.9999999999995</v>
      </c>
      <c r="B299" s="60">
        <f>SUMPRODUCT(--(BB:BB="ПГП"),--(W:W="кор"),H:H,Y:Y)+SUMPRODUCT(--(BB:BB="ПГП"),--(W:W="кг"),Y:Y)</f>
        <v>3015.8800000000006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2025-09-12T09:14:22Z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