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D915E37-368B-46C8-9947-823222E8A3ED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 refMode="R1C1"/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AB517" i="1" s="1"/>
  <c r="X501" i="1"/>
  <c r="X500" i="1"/>
  <c r="BO499" i="1"/>
  <c r="BM499" i="1"/>
  <c r="Y499" i="1"/>
  <c r="BP499" i="1" s="1"/>
  <c r="BO498" i="1"/>
  <c r="BM498" i="1"/>
  <c r="Y498" i="1"/>
  <c r="BN498" i="1" s="1"/>
  <c r="X496" i="1"/>
  <c r="X495" i="1"/>
  <c r="BO494" i="1"/>
  <c r="BM494" i="1"/>
  <c r="Y494" i="1"/>
  <c r="BP494" i="1" s="1"/>
  <c r="BO493" i="1"/>
  <c r="BM493" i="1"/>
  <c r="Y493" i="1"/>
  <c r="Z493" i="1" s="1"/>
  <c r="X491" i="1"/>
  <c r="X490" i="1"/>
  <c r="BO489" i="1"/>
  <c r="BM489" i="1"/>
  <c r="Y489" i="1"/>
  <c r="BP489" i="1" s="1"/>
  <c r="BO488" i="1"/>
  <c r="BM488" i="1"/>
  <c r="Y488" i="1"/>
  <c r="X486" i="1"/>
  <c r="X485" i="1"/>
  <c r="BO484" i="1"/>
  <c r="BM484" i="1"/>
  <c r="Y484" i="1"/>
  <c r="BP484" i="1" s="1"/>
  <c r="BO483" i="1"/>
  <c r="BM483" i="1"/>
  <c r="Y483" i="1"/>
  <c r="Z483" i="1" s="1"/>
  <c r="BO482" i="1"/>
  <c r="BN482" i="1"/>
  <c r="BM482" i="1"/>
  <c r="Y482" i="1"/>
  <c r="Z482" i="1" s="1"/>
  <c r="BO481" i="1"/>
  <c r="BM481" i="1"/>
  <c r="Y481" i="1"/>
  <c r="X479" i="1"/>
  <c r="X478" i="1"/>
  <c r="BO477" i="1"/>
  <c r="BM477" i="1"/>
  <c r="Y477" i="1"/>
  <c r="BP477" i="1" s="1"/>
  <c r="BO476" i="1"/>
  <c r="BM476" i="1"/>
  <c r="Y476" i="1"/>
  <c r="BN476" i="1" s="1"/>
  <c r="BO475" i="1"/>
  <c r="BM475" i="1"/>
  <c r="Y475" i="1"/>
  <c r="BP475" i="1" s="1"/>
  <c r="BO474" i="1"/>
  <c r="BM474" i="1"/>
  <c r="Y474" i="1"/>
  <c r="X470" i="1"/>
  <c r="X469" i="1"/>
  <c r="BO468" i="1"/>
  <c r="BM468" i="1"/>
  <c r="Y468" i="1"/>
  <c r="BP468" i="1" s="1"/>
  <c r="P468" i="1"/>
  <c r="BO467" i="1"/>
  <c r="BM467" i="1"/>
  <c r="Y467" i="1"/>
  <c r="BN467" i="1" s="1"/>
  <c r="P467" i="1"/>
  <c r="BO466" i="1"/>
  <c r="BN466" i="1"/>
  <c r="BM466" i="1"/>
  <c r="Y466" i="1"/>
  <c r="P466" i="1"/>
  <c r="X464" i="1"/>
  <c r="X463" i="1"/>
  <c r="BO462" i="1"/>
  <c r="BM462" i="1"/>
  <c r="Y462" i="1"/>
  <c r="BN462" i="1" s="1"/>
  <c r="P462" i="1"/>
  <c r="BO461" i="1"/>
  <c r="BM461" i="1"/>
  <c r="Y461" i="1"/>
  <c r="Z461" i="1" s="1"/>
  <c r="P461" i="1"/>
  <c r="BO460" i="1"/>
  <c r="BM460" i="1"/>
  <c r="Y460" i="1"/>
  <c r="Z460" i="1" s="1"/>
  <c r="P460" i="1"/>
  <c r="BO459" i="1"/>
  <c r="BM459" i="1"/>
  <c r="Y459" i="1"/>
  <c r="BP459" i="1" s="1"/>
  <c r="P459" i="1"/>
  <c r="BO458" i="1"/>
  <c r="BM458" i="1"/>
  <c r="Y458" i="1"/>
  <c r="Z458" i="1" s="1"/>
  <c r="P458" i="1"/>
  <c r="BO457" i="1"/>
  <c r="BM457" i="1"/>
  <c r="Y457" i="1"/>
  <c r="BP457" i="1" s="1"/>
  <c r="P457" i="1"/>
  <c r="BO456" i="1"/>
  <c r="BM456" i="1"/>
  <c r="Y456" i="1"/>
  <c r="Z456" i="1" s="1"/>
  <c r="P456" i="1"/>
  <c r="X454" i="1"/>
  <c r="X453" i="1"/>
  <c r="BO452" i="1"/>
  <c r="BM452" i="1"/>
  <c r="Y452" i="1"/>
  <c r="Z452" i="1" s="1"/>
  <c r="P452" i="1"/>
  <c r="BO451" i="1"/>
  <c r="BM451" i="1"/>
  <c r="Y451" i="1"/>
  <c r="BP451" i="1" s="1"/>
  <c r="P451" i="1"/>
  <c r="BO450" i="1"/>
  <c r="BM450" i="1"/>
  <c r="Y450" i="1"/>
  <c r="P450" i="1"/>
  <c r="X448" i="1"/>
  <c r="X447" i="1"/>
  <c r="BO446" i="1"/>
  <c r="BM446" i="1"/>
  <c r="Y446" i="1"/>
  <c r="BN446" i="1" s="1"/>
  <c r="P446" i="1"/>
  <c r="BO445" i="1"/>
  <c r="BM445" i="1"/>
  <c r="Z445" i="1"/>
  <c r="Y445" i="1"/>
  <c r="BP445" i="1" s="1"/>
  <c r="P445" i="1"/>
  <c r="BP444" i="1"/>
  <c r="BO444" i="1"/>
  <c r="BM444" i="1"/>
  <c r="Y444" i="1"/>
  <c r="Z444" i="1" s="1"/>
  <c r="P444" i="1"/>
  <c r="BO443" i="1"/>
  <c r="BM443" i="1"/>
  <c r="Y443" i="1"/>
  <c r="BP443" i="1" s="1"/>
  <c r="P443" i="1"/>
  <c r="BO442" i="1"/>
  <c r="BM442" i="1"/>
  <c r="Y442" i="1"/>
  <c r="Z442" i="1" s="1"/>
  <c r="BO441" i="1"/>
  <c r="BM441" i="1"/>
  <c r="Y441" i="1"/>
  <c r="Z441" i="1" s="1"/>
  <c r="P441" i="1"/>
  <c r="BO440" i="1"/>
  <c r="BM440" i="1"/>
  <c r="Y440" i="1"/>
  <c r="BP440" i="1" s="1"/>
  <c r="P440" i="1"/>
  <c r="BO439" i="1"/>
  <c r="BM439" i="1"/>
  <c r="Y439" i="1"/>
  <c r="Z439" i="1" s="1"/>
  <c r="P439" i="1"/>
  <c r="BO438" i="1"/>
  <c r="BM438" i="1"/>
  <c r="Y438" i="1"/>
  <c r="BP438" i="1" s="1"/>
  <c r="P438" i="1"/>
  <c r="BO437" i="1"/>
  <c r="BM437" i="1"/>
  <c r="Y437" i="1"/>
  <c r="BP437" i="1" s="1"/>
  <c r="P437" i="1"/>
  <c r="BO436" i="1"/>
  <c r="BM436" i="1"/>
  <c r="Z436" i="1"/>
  <c r="Y436" i="1"/>
  <c r="BP436" i="1" s="1"/>
  <c r="P436" i="1"/>
  <c r="BO435" i="1"/>
  <c r="BM435" i="1"/>
  <c r="Y435" i="1"/>
  <c r="BP435" i="1" s="1"/>
  <c r="BO434" i="1"/>
  <c r="BM434" i="1"/>
  <c r="Y434" i="1"/>
  <c r="BP434" i="1" s="1"/>
  <c r="P434" i="1"/>
  <c r="BO433" i="1"/>
  <c r="BN433" i="1"/>
  <c r="BM433" i="1"/>
  <c r="Y433" i="1"/>
  <c r="BP433" i="1" s="1"/>
  <c r="P433" i="1"/>
  <c r="BO432" i="1"/>
  <c r="BM432" i="1"/>
  <c r="Y432" i="1"/>
  <c r="Z432" i="1" s="1"/>
  <c r="P432" i="1"/>
  <c r="X428" i="1"/>
  <c r="X427" i="1"/>
  <c r="BO426" i="1"/>
  <c r="BM426" i="1"/>
  <c r="Y426" i="1"/>
  <c r="Z426" i="1" s="1"/>
  <c r="Z427" i="1" s="1"/>
  <c r="P426" i="1"/>
  <c r="X423" i="1"/>
  <c r="X422" i="1"/>
  <c r="BO421" i="1"/>
  <c r="BM421" i="1"/>
  <c r="Y421" i="1"/>
  <c r="X517" i="1" s="1"/>
  <c r="P421" i="1"/>
  <c r="X418" i="1"/>
  <c r="X417" i="1"/>
  <c r="BO416" i="1"/>
  <c r="BM416" i="1"/>
  <c r="Y416" i="1"/>
  <c r="BP416" i="1" s="1"/>
  <c r="P416" i="1"/>
  <c r="BP415" i="1"/>
  <c r="BO415" i="1"/>
  <c r="BN415" i="1"/>
  <c r="BM415" i="1"/>
  <c r="Y415" i="1"/>
  <c r="Z415" i="1" s="1"/>
  <c r="P415" i="1"/>
  <c r="BO414" i="1"/>
  <c r="BM414" i="1"/>
  <c r="Y414" i="1"/>
  <c r="P414" i="1"/>
  <c r="BO413" i="1"/>
  <c r="BN413" i="1"/>
  <c r="BM413" i="1"/>
  <c r="Y413" i="1"/>
  <c r="Z413" i="1" s="1"/>
  <c r="P413" i="1"/>
  <c r="X411" i="1"/>
  <c r="X410" i="1"/>
  <c r="BO409" i="1"/>
  <c r="BM409" i="1"/>
  <c r="Y409" i="1"/>
  <c r="BP409" i="1" s="1"/>
  <c r="P409" i="1"/>
  <c r="BO408" i="1"/>
  <c r="BM408" i="1"/>
  <c r="Y408" i="1"/>
  <c r="BP408" i="1" s="1"/>
  <c r="P408" i="1"/>
  <c r="X405" i="1"/>
  <c r="X404" i="1"/>
  <c r="BO403" i="1"/>
  <c r="BM403" i="1"/>
  <c r="Y403" i="1"/>
  <c r="BP403" i="1" s="1"/>
  <c r="P403" i="1"/>
  <c r="BO402" i="1"/>
  <c r="BM402" i="1"/>
  <c r="Z402" i="1"/>
  <c r="Y402" i="1"/>
  <c r="BP402" i="1" s="1"/>
  <c r="P402" i="1"/>
  <c r="X400" i="1"/>
  <c r="X399" i="1"/>
  <c r="BO398" i="1"/>
  <c r="BM398" i="1"/>
  <c r="Y398" i="1"/>
  <c r="BP398" i="1" s="1"/>
  <c r="P398" i="1"/>
  <c r="BO397" i="1"/>
  <c r="BM397" i="1"/>
  <c r="Y397" i="1"/>
  <c r="BN397" i="1" s="1"/>
  <c r="P397" i="1"/>
  <c r="BO396" i="1"/>
  <c r="BM396" i="1"/>
  <c r="Y396" i="1"/>
  <c r="BP396" i="1" s="1"/>
  <c r="P396" i="1"/>
  <c r="BO395" i="1"/>
  <c r="BM395" i="1"/>
  <c r="Z395" i="1"/>
  <c r="Y395" i="1"/>
  <c r="BP395" i="1" s="1"/>
  <c r="P395" i="1"/>
  <c r="BO394" i="1"/>
  <c r="BM394" i="1"/>
  <c r="Y394" i="1"/>
  <c r="BP394" i="1" s="1"/>
  <c r="P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P391" i="1" s="1"/>
  <c r="P391" i="1"/>
  <c r="BO390" i="1"/>
  <c r="BM390" i="1"/>
  <c r="Y390" i="1"/>
  <c r="BP390" i="1" s="1"/>
  <c r="P390" i="1"/>
  <c r="BP389" i="1"/>
  <c r="BO389" i="1"/>
  <c r="BM389" i="1"/>
  <c r="Y389" i="1"/>
  <c r="P389" i="1"/>
  <c r="X385" i="1"/>
  <c r="X384" i="1"/>
  <c r="BO383" i="1"/>
  <c r="BM383" i="1"/>
  <c r="Y383" i="1"/>
  <c r="Y385" i="1" s="1"/>
  <c r="P383" i="1"/>
  <c r="X381" i="1"/>
  <c r="X380" i="1"/>
  <c r="BO379" i="1"/>
  <c r="BM379" i="1"/>
  <c r="Y379" i="1"/>
  <c r="BN379" i="1" s="1"/>
  <c r="P379" i="1"/>
  <c r="BO378" i="1"/>
  <c r="BM378" i="1"/>
  <c r="Y378" i="1"/>
  <c r="BP378" i="1" s="1"/>
  <c r="P378" i="1"/>
  <c r="X376" i="1"/>
  <c r="X375" i="1"/>
  <c r="BO374" i="1"/>
  <c r="BN374" i="1"/>
  <c r="BM374" i="1"/>
  <c r="Y374" i="1"/>
  <c r="Y376" i="1" s="1"/>
  <c r="P374" i="1"/>
  <c r="X372" i="1"/>
  <c r="X371" i="1"/>
  <c r="BO370" i="1"/>
  <c r="BM370" i="1"/>
  <c r="Y370" i="1"/>
  <c r="BP370" i="1" s="1"/>
  <c r="P370" i="1"/>
  <c r="BO369" i="1"/>
  <c r="BM369" i="1"/>
  <c r="Y369" i="1"/>
  <c r="Z369" i="1" s="1"/>
  <c r="P369" i="1"/>
  <c r="BO368" i="1"/>
  <c r="BM368" i="1"/>
  <c r="Y368" i="1"/>
  <c r="BP368" i="1" s="1"/>
  <c r="P368" i="1"/>
  <c r="BO367" i="1"/>
  <c r="BM367" i="1"/>
  <c r="Z367" i="1"/>
  <c r="Y367" i="1"/>
  <c r="BP367" i="1" s="1"/>
  <c r="P367" i="1"/>
  <c r="X364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M358" i="1"/>
  <c r="Y358" i="1"/>
  <c r="BN358" i="1" s="1"/>
  <c r="P358" i="1"/>
  <c r="BO357" i="1"/>
  <c r="BM357" i="1"/>
  <c r="Y357" i="1"/>
  <c r="Z357" i="1" s="1"/>
  <c r="P357" i="1"/>
  <c r="X355" i="1"/>
  <c r="X354" i="1"/>
  <c r="BO353" i="1"/>
  <c r="BM353" i="1"/>
  <c r="Y353" i="1"/>
  <c r="BP353" i="1" s="1"/>
  <c r="P353" i="1"/>
  <c r="BO352" i="1"/>
  <c r="BM352" i="1"/>
  <c r="Y352" i="1"/>
  <c r="BP352" i="1" s="1"/>
  <c r="P352" i="1"/>
  <c r="X350" i="1"/>
  <c r="X349" i="1"/>
  <c r="BO348" i="1"/>
  <c r="BM348" i="1"/>
  <c r="Z348" i="1"/>
  <c r="Y348" i="1"/>
  <c r="BP348" i="1" s="1"/>
  <c r="P348" i="1"/>
  <c r="BO347" i="1"/>
  <c r="BM347" i="1"/>
  <c r="Y347" i="1"/>
  <c r="BN347" i="1" s="1"/>
  <c r="P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Z344" i="1"/>
  <c r="Y344" i="1"/>
  <c r="BP344" i="1" s="1"/>
  <c r="P344" i="1"/>
  <c r="BO343" i="1"/>
  <c r="BM343" i="1"/>
  <c r="Y343" i="1"/>
  <c r="Z343" i="1" s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BN334" i="1" s="1"/>
  <c r="P334" i="1"/>
  <c r="X331" i="1"/>
  <c r="X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BP327" i="1" s="1"/>
  <c r="P327" i="1"/>
  <c r="X325" i="1"/>
  <c r="X324" i="1"/>
  <c r="BO323" i="1"/>
  <c r="BM323" i="1"/>
  <c r="Y323" i="1"/>
  <c r="BN323" i="1" s="1"/>
  <c r="P323" i="1"/>
  <c r="BO322" i="1"/>
  <c r="BM322" i="1"/>
  <c r="Y322" i="1"/>
  <c r="BP322" i="1" s="1"/>
  <c r="P322" i="1"/>
  <c r="BO321" i="1"/>
  <c r="BM321" i="1"/>
  <c r="Y321" i="1"/>
  <c r="BP321" i="1" s="1"/>
  <c r="BO320" i="1"/>
  <c r="BM320" i="1"/>
  <c r="Y320" i="1"/>
  <c r="BN320" i="1" s="1"/>
  <c r="X318" i="1"/>
  <c r="X317" i="1"/>
  <c r="BO316" i="1"/>
  <c r="BM316" i="1"/>
  <c r="Y316" i="1"/>
  <c r="BP316" i="1" s="1"/>
  <c r="P316" i="1"/>
  <c r="BO315" i="1"/>
  <c r="BM315" i="1"/>
  <c r="Y315" i="1"/>
  <c r="Z315" i="1" s="1"/>
  <c r="P315" i="1"/>
  <c r="BO314" i="1"/>
  <c r="BM314" i="1"/>
  <c r="Y314" i="1"/>
  <c r="BP314" i="1" s="1"/>
  <c r="P314" i="1"/>
  <c r="X312" i="1"/>
  <c r="X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Z307" i="1" s="1"/>
  <c r="P307" i="1"/>
  <c r="BO306" i="1"/>
  <c r="BM306" i="1"/>
  <c r="Y306" i="1"/>
  <c r="BP306" i="1" s="1"/>
  <c r="P306" i="1"/>
  <c r="X304" i="1"/>
  <c r="X303" i="1"/>
  <c r="BO302" i="1"/>
  <c r="BM302" i="1"/>
  <c r="Y302" i="1"/>
  <c r="BP302" i="1" s="1"/>
  <c r="P302" i="1"/>
  <c r="BO301" i="1"/>
  <c r="BM301" i="1"/>
  <c r="Y301" i="1"/>
  <c r="Z301" i="1" s="1"/>
  <c r="P301" i="1"/>
  <c r="BO300" i="1"/>
  <c r="BN300" i="1"/>
  <c r="BM300" i="1"/>
  <c r="Y300" i="1"/>
  <c r="BP300" i="1" s="1"/>
  <c r="P300" i="1"/>
  <c r="BO299" i="1"/>
  <c r="BM299" i="1"/>
  <c r="Y299" i="1"/>
  <c r="Z299" i="1" s="1"/>
  <c r="P299" i="1"/>
  <c r="BO298" i="1"/>
  <c r="BM298" i="1"/>
  <c r="Y298" i="1"/>
  <c r="BP298" i="1" s="1"/>
  <c r="P298" i="1"/>
  <c r="BO297" i="1"/>
  <c r="BM297" i="1"/>
  <c r="Z297" i="1"/>
  <c r="Y297" i="1"/>
  <c r="BN297" i="1" s="1"/>
  <c r="P297" i="1"/>
  <c r="BO296" i="1"/>
  <c r="BM296" i="1"/>
  <c r="Y296" i="1"/>
  <c r="BP296" i="1" s="1"/>
  <c r="P296" i="1"/>
  <c r="X294" i="1"/>
  <c r="X293" i="1"/>
  <c r="BO292" i="1"/>
  <c r="BM292" i="1"/>
  <c r="Y292" i="1"/>
  <c r="BP292" i="1" s="1"/>
  <c r="P292" i="1"/>
  <c r="BO291" i="1"/>
  <c r="BM291" i="1"/>
  <c r="Y291" i="1"/>
  <c r="Z291" i="1" s="1"/>
  <c r="P291" i="1"/>
  <c r="BO290" i="1"/>
  <c r="BM290" i="1"/>
  <c r="Y290" i="1"/>
  <c r="BP290" i="1" s="1"/>
  <c r="P290" i="1"/>
  <c r="BP289" i="1"/>
  <c r="BO289" i="1"/>
  <c r="BM289" i="1"/>
  <c r="Y289" i="1"/>
  <c r="BN289" i="1" s="1"/>
  <c r="P289" i="1"/>
  <c r="BO288" i="1"/>
  <c r="BM288" i="1"/>
  <c r="Z288" i="1"/>
  <c r="Y288" i="1"/>
  <c r="BP288" i="1" s="1"/>
  <c r="P288" i="1"/>
  <c r="BO287" i="1"/>
  <c r="BM287" i="1"/>
  <c r="Y287" i="1"/>
  <c r="BN287" i="1" s="1"/>
  <c r="P287" i="1"/>
  <c r="X284" i="1"/>
  <c r="X283" i="1"/>
  <c r="BO282" i="1"/>
  <c r="BM282" i="1"/>
  <c r="Y282" i="1"/>
  <c r="Q517" i="1" s="1"/>
  <c r="P282" i="1"/>
  <c r="X279" i="1"/>
  <c r="X278" i="1"/>
  <c r="BO277" i="1"/>
  <c r="BM277" i="1"/>
  <c r="Y277" i="1"/>
  <c r="Y278" i="1" s="1"/>
  <c r="P277" i="1"/>
  <c r="X275" i="1"/>
  <c r="X274" i="1"/>
  <c r="BO273" i="1"/>
  <c r="BM273" i="1"/>
  <c r="Y273" i="1"/>
  <c r="Y275" i="1" s="1"/>
  <c r="P273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X263" i="1"/>
  <c r="X262" i="1"/>
  <c r="BO261" i="1"/>
  <c r="BM261" i="1"/>
  <c r="Y261" i="1"/>
  <c r="BN261" i="1" s="1"/>
  <c r="BO260" i="1"/>
  <c r="BM260" i="1"/>
  <c r="Y260" i="1"/>
  <c r="BN260" i="1" s="1"/>
  <c r="P260" i="1"/>
  <c r="BP259" i="1"/>
  <c r="BO259" i="1"/>
  <c r="BM259" i="1"/>
  <c r="Y259" i="1"/>
  <c r="BN259" i="1" s="1"/>
  <c r="P259" i="1"/>
  <c r="BO258" i="1"/>
  <c r="BM258" i="1"/>
  <c r="Y258" i="1"/>
  <c r="BN258" i="1" s="1"/>
  <c r="P258" i="1"/>
  <c r="X255" i="1"/>
  <c r="X254" i="1"/>
  <c r="BO253" i="1"/>
  <c r="BM253" i="1"/>
  <c r="Z253" i="1"/>
  <c r="Y253" i="1"/>
  <c r="BN253" i="1" s="1"/>
  <c r="P253" i="1"/>
  <c r="BO252" i="1"/>
  <c r="BM252" i="1"/>
  <c r="Y252" i="1"/>
  <c r="BP252" i="1" s="1"/>
  <c r="P252" i="1"/>
  <c r="BO251" i="1"/>
  <c r="BM251" i="1"/>
  <c r="Y251" i="1"/>
  <c r="BN251" i="1" s="1"/>
  <c r="P251" i="1"/>
  <c r="BO250" i="1"/>
  <c r="BM250" i="1"/>
  <c r="Y250" i="1"/>
  <c r="BN250" i="1" s="1"/>
  <c r="P250" i="1"/>
  <c r="BO249" i="1"/>
  <c r="BM249" i="1"/>
  <c r="Y249" i="1"/>
  <c r="BN249" i="1" s="1"/>
  <c r="P249" i="1"/>
  <c r="X246" i="1"/>
  <c r="X245" i="1"/>
  <c r="BO244" i="1"/>
  <c r="BM244" i="1"/>
  <c r="Y244" i="1"/>
  <c r="BN244" i="1" s="1"/>
  <c r="P244" i="1"/>
  <c r="BO243" i="1"/>
  <c r="BM243" i="1"/>
  <c r="Y243" i="1"/>
  <c r="BP243" i="1" s="1"/>
  <c r="P243" i="1"/>
  <c r="BO242" i="1"/>
  <c r="BM242" i="1"/>
  <c r="Y242" i="1"/>
  <c r="BN242" i="1" s="1"/>
  <c r="P242" i="1"/>
  <c r="BO241" i="1"/>
  <c r="BM241" i="1"/>
  <c r="Y241" i="1"/>
  <c r="BN241" i="1" s="1"/>
  <c r="P241" i="1"/>
  <c r="BO240" i="1"/>
  <c r="BM240" i="1"/>
  <c r="Y240" i="1"/>
  <c r="Z240" i="1" s="1"/>
  <c r="BP239" i="1"/>
  <c r="BO239" i="1"/>
  <c r="BM239" i="1"/>
  <c r="Z239" i="1"/>
  <c r="Y239" i="1"/>
  <c r="P239" i="1"/>
  <c r="X237" i="1"/>
  <c r="X236" i="1"/>
  <c r="BO235" i="1"/>
  <c r="BM235" i="1"/>
  <c r="Y235" i="1"/>
  <c r="Z235" i="1" s="1"/>
  <c r="Z236" i="1" s="1"/>
  <c r="X233" i="1"/>
  <c r="X232" i="1"/>
  <c r="BP231" i="1"/>
  <c r="BO231" i="1"/>
  <c r="BM231" i="1"/>
  <c r="Y231" i="1"/>
  <c r="BN231" i="1" s="1"/>
  <c r="P231" i="1"/>
  <c r="BP230" i="1"/>
  <c r="BO230" i="1"/>
  <c r="BM230" i="1"/>
  <c r="Y230" i="1"/>
  <c r="P230" i="1"/>
  <c r="X228" i="1"/>
  <c r="X227" i="1"/>
  <c r="BO226" i="1"/>
  <c r="BN226" i="1"/>
  <c r="BM226" i="1"/>
  <c r="Y226" i="1"/>
  <c r="BP226" i="1" s="1"/>
  <c r="P226" i="1"/>
  <c r="BO225" i="1"/>
  <c r="BM225" i="1"/>
  <c r="Y225" i="1"/>
  <c r="BN225" i="1" s="1"/>
  <c r="P225" i="1"/>
  <c r="BO224" i="1"/>
  <c r="BM224" i="1"/>
  <c r="Y224" i="1"/>
  <c r="BP224" i="1" s="1"/>
  <c r="P224" i="1"/>
  <c r="BO223" i="1"/>
  <c r="BM223" i="1"/>
  <c r="Z223" i="1"/>
  <c r="Y223" i="1"/>
  <c r="BP223" i="1" s="1"/>
  <c r="P223" i="1"/>
  <c r="BP222" i="1"/>
  <c r="BO222" i="1"/>
  <c r="BM222" i="1"/>
  <c r="Y222" i="1"/>
  <c r="BN222" i="1" s="1"/>
  <c r="P222" i="1"/>
  <c r="BO221" i="1"/>
  <c r="BM221" i="1"/>
  <c r="Y221" i="1"/>
  <c r="BP221" i="1" s="1"/>
  <c r="P221" i="1"/>
  <c r="BO220" i="1"/>
  <c r="BM220" i="1"/>
  <c r="Y220" i="1"/>
  <c r="Z220" i="1" s="1"/>
  <c r="P220" i="1"/>
  <c r="X217" i="1"/>
  <c r="X216" i="1"/>
  <c r="BP215" i="1"/>
  <c r="BO215" i="1"/>
  <c r="BM215" i="1"/>
  <c r="Y215" i="1"/>
  <c r="Z215" i="1" s="1"/>
  <c r="P215" i="1"/>
  <c r="BO214" i="1"/>
  <c r="BM214" i="1"/>
  <c r="Y214" i="1"/>
  <c r="BP214" i="1" s="1"/>
  <c r="P214" i="1"/>
  <c r="X212" i="1"/>
  <c r="X211" i="1"/>
  <c r="BP210" i="1"/>
  <c r="BO210" i="1"/>
  <c r="BN210" i="1"/>
  <c r="BM210" i="1"/>
  <c r="Z210" i="1"/>
  <c r="Y210" i="1"/>
  <c r="P210" i="1"/>
  <c r="BO209" i="1"/>
  <c r="BN209" i="1"/>
  <c r="BM209" i="1"/>
  <c r="Y209" i="1"/>
  <c r="BP209" i="1" s="1"/>
  <c r="P209" i="1"/>
  <c r="BO208" i="1"/>
  <c r="BM208" i="1"/>
  <c r="Y208" i="1"/>
  <c r="BN208" i="1" s="1"/>
  <c r="P208" i="1"/>
  <c r="BO207" i="1"/>
  <c r="BM207" i="1"/>
  <c r="Y207" i="1"/>
  <c r="BP207" i="1" s="1"/>
  <c r="P207" i="1"/>
  <c r="BP206" i="1"/>
  <c r="BO206" i="1"/>
  <c r="BM206" i="1"/>
  <c r="Y206" i="1"/>
  <c r="BN206" i="1" s="1"/>
  <c r="P206" i="1"/>
  <c r="BO205" i="1"/>
  <c r="BM205" i="1"/>
  <c r="Y205" i="1"/>
  <c r="Z205" i="1" s="1"/>
  <c r="P205" i="1"/>
  <c r="BO204" i="1"/>
  <c r="BN204" i="1"/>
  <c r="BM204" i="1"/>
  <c r="Z204" i="1"/>
  <c r="Y204" i="1"/>
  <c r="BP204" i="1" s="1"/>
  <c r="P204" i="1"/>
  <c r="BO203" i="1"/>
  <c r="BM203" i="1"/>
  <c r="Y203" i="1"/>
  <c r="Z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Z197" i="1" s="1"/>
  <c r="P197" i="1"/>
  <c r="BO196" i="1"/>
  <c r="BM196" i="1"/>
  <c r="Y196" i="1"/>
  <c r="BP196" i="1" s="1"/>
  <c r="P196" i="1"/>
  <c r="BO195" i="1"/>
  <c r="BM195" i="1"/>
  <c r="Y195" i="1"/>
  <c r="Z195" i="1" s="1"/>
  <c r="P195" i="1"/>
  <c r="BO194" i="1"/>
  <c r="BM194" i="1"/>
  <c r="Y194" i="1"/>
  <c r="BP194" i="1" s="1"/>
  <c r="P194" i="1"/>
  <c r="BO193" i="1"/>
  <c r="BM193" i="1"/>
  <c r="Y193" i="1"/>
  <c r="Z193" i="1" s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Z187" i="1" s="1"/>
  <c r="P187" i="1"/>
  <c r="BO186" i="1"/>
  <c r="BM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P181" i="1"/>
  <c r="Y178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Z172" i="1" s="1"/>
  <c r="P172" i="1"/>
  <c r="BO171" i="1"/>
  <c r="BM171" i="1"/>
  <c r="Y171" i="1"/>
  <c r="BP171" i="1" s="1"/>
  <c r="P171" i="1"/>
  <c r="BO170" i="1"/>
  <c r="BN170" i="1"/>
  <c r="BM170" i="1"/>
  <c r="Z170" i="1"/>
  <c r="Y170" i="1"/>
  <c r="BP170" i="1" s="1"/>
  <c r="P170" i="1"/>
  <c r="X168" i="1"/>
  <c r="X167" i="1"/>
  <c r="BO166" i="1"/>
  <c r="BM166" i="1"/>
  <c r="Y166" i="1"/>
  <c r="BN166" i="1" s="1"/>
  <c r="P166" i="1"/>
  <c r="BO165" i="1"/>
  <c r="BM165" i="1"/>
  <c r="Y165" i="1"/>
  <c r="BN165" i="1" s="1"/>
  <c r="P165" i="1"/>
  <c r="BO164" i="1"/>
  <c r="BM164" i="1"/>
  <c r="Y164" i="1"/>
  <c r="Z164" i="1" s="1"/>
  <c r="P164" i="1"/>
  <c r="BO163" i="1"/>
  <c r="BM163" i="1"/>
  <c r="Y163" i="1"/>
  <c r="BP163" i="1" s="1"/>
  <c r="P163" i="1"/>
  <c r="BO162" i="1"/>
  <c r="BM162" i="1"/>
  <c r="Z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Z158" i="1"/>
  <c r="Y158" i="1"/>
  <c r="BP158" i="1" s="1"/>
  <c r="P158" i="1"/>
  <c r="X156" i="1"/>
  <c r="X155" i="1"/>
  <c r="BO154" i="1"/>
  <c r="BM154" i="1"/>
  <c r="Y154" i="1"/>
  <c r="BP154" i="1" s="1"/>
  <c r="P154" i="1"/>
  <c r="X150" i="1"/>
  <c r="X149" i="1"/>
  <c r="BP148" i="1"/>
  <c r="BO148" i="1"/>
  <c r="BM148" i="1"/>
  <c r="Z148" i="1"/>
  <c r="Y148" i="1"/>
  <c r="BN148" i="1" s="1"/>
  <c r="P148" i="1"/>
  <c r="BO147" i="1"/>
  <c r="BM147" i="1"/>
  <c r="Y147" i="1"/>
  <c r="BN147" i="1" s="1"/>
  <c r="P147" i="1"/>
  <c r="BO146" i="1"/>
  <c r="BM146" i="1"/>
  <c r="Y146" i="1"/>
  <c r="Y149" i="1" s="1"/>
  <c r="P146" i="1"/>
  <c r="X144" i="1"/>
  <c r="X143" i="1"/>
  <c r="BO142" i="1"/>
  <c r="BM142" i="1"/>
  <c r="Y142" i="1"/>
  <c r="BN142" i="1" s="1"/>
  <c r="P142" i="1"/>
  <c r="X139" i="1"/>
  <c r="X138" i="1"/>
  <c r="BO137" i="1"/>
  <c r="BM137" i="1"/>
  <c r="Y137" i="1"/>
  <c r="Z137" i="1" s="1"/>
  <c r="P137" i="1"/>
  <c r="BO136" i="1"/>
  <c r="BM136" i="1"/>
  <c r="Y136" i="1"/>
  <c r="BP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Z126" i="1"/>
  <c r="Y126" i="1"/>
  <c r="P126" i="1"/>
  <c r="BP125" i="1"/>
  <c r="BO125" i="1"/>
  <c r="BN125" i="1"/>
  <c r="BM125" i="1"/>
  <c r="Z125" i="1"/>
  <c r="Z127" i="1" s="1"/>
  <c r="Y125" i="1"/>
  <c r="Y127" i="1" s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P118" i="1"/>
  <c r="BO118" i="1"/>
  <c r="BM118" i="1"/>
  <c r="Z118" i="1"/>
  <c r="Y118" i="1"/>
  <c r="P118" i="1"/>
  <c r="X116" i="1"/>
  <c r="X115" i="1"/>
  <c r="BO114" i="1"/>
  <c r="BN114" i="1"/>
  <c r="BM114" i="1"/>
  <c r="Y114" i="1"/>
  <c r="BP114" i="1" s="1"/>
  <c r="P114" i="1"/>
  <c r="BO113" i="1"/>
  <c r="BM113" i="1"/>
  <c r="Z113" i="1"/>
  <c r="Y113" i="1"/>
  <c r="BP113" i="1" s="1"/>
  <c r="P113" i="1"/>
  <c r="BO112" i="1"/>
  <c r="BM112" i="1"/>
  <c r="Y112" i="1"/>
  <c r="BP112" i="1" s="1"/>
  <c r="P112" i="1"/>
  <c r="X110" i="1"/>
  <c r="X109" i="1"/>
  <c r="BO108" i="1"/>
  <c r="BM108" i="1"/>
  <c r="Y108" i="1"/>
  <c r="Z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BN105" i="1" s="1"/>
  <c r="P105" i="1"/>
  <c r="X102" i="1"/>
  <c r="X101" i="1"/>
  <c r="BP100" i="1"/>
  <c r="BO100" i="1"/>
  <c r="BM100" i="1"/>
  <c r="Y100" i="1"/>
  <c r="BN100" i="1" s="1"/>
  <c r="P100" i="1"/>
  <c r="BO99" i="1"/>
  <c r="BM99" i="1"/>
  <c r="Y99" i="1"/>
  <c r="Z99" i="1" s="1"/>
  <c r="P99" i="1"/>
  <c r="BO98" i="1"/>
  <c r="BM98" i="1"/>
  <c r="Y98" i="1"/>
  <c r="BP98" i="1" s="1"/>
  <c r="P98" i="1"/>
  <c r="BO97" i="1"/>
  <c r="BM97" i="1"/>
  <c r="Z97" i="1"/>
  <c r="Y97" i="1"/>
  <c r="BP97" i="1" s="1"/>
  <c r="P97" i="1"/>
  <c r="BO96" i="1"/>
  <c r="BN96" i="1"/>
  <c r="BM96" i="1"/>
  <c r="Y96" i="1"/>
  <c r="BP96" i="1" s="1"/>
  <c r="P96" i="1"/>
  <c r="BO95" i="1"/>
  <c r="BN95" i="1"/>
  <c r="BM95" i="1"/>
  <c r="Y95" i="1"/>
  <c r="X93" i="1"/>
  <c r="X92" i="1"/>
  <c r="BO91" i="1"/>
  <c r="BM91" i="1"/>
  <c r="Y91" i="1"/>
  <c r="BP91" i="1" s="1"/>
  <c r="P91" i="1"/>
  <c r="BP90" i="1"/>
  <c r="BO90" i="1"/>
  <c r="BM90" i="1"/>
  <c r="Z90" i="1"/>
  <c r="Y90" i="1"/>
  <c r="BN90" i="1" s="1"/>
  <c r="P90" i="1"/>
  <c r="BO89" i="1"/>
  <c r="BM89" i="1"/>
  <c r="Y89" i="1"/>
  <c r="P89" i="1"/>
  <c r="X86" i="1"/>
  <c r="X85" i="1"/>
  <c r="BO84" i="1"/>
  <c r="BM84" i="1"/>
  <c r="Y84" i="1"/>
  <c r="BN84" i="1" s="1"/>
  <c r="P84" i="1"/>
  <c r="BO83" i="1"/>
  <c r="BM83" i="1"/>
  <c r="Y83" i="1"/>
  <c r="BN83" i="1" s="1"/>
  <c r="P83" i="1"/>
  <c r="X81" i="1"/>
  <c r="X80" i="1"/>
  <c r="BO79" i="1"/>
  <c r="BM79" i="1"/>
  <c r="Y79" i="1"/>
  <c r="Z79" i="1" s="1"/>
  <c r="P79" i="1"/>
  <c r="BO78" i="1"/>
  <c r="BM78" i="1"/>
  <c r="Y78" i="1"/>
  <c r="BP78" i="1" s="1"/>
  <c r="P78" i="1"/>
  <c r="BO77" i="1"/>
  <c r="BM77" i="1"/>
  <c r="Y77" i="1"/>
  <c r="Z77" i="1" s="1"/>
  <c r="P77" i="1"/>
  <c r="BO76" i="1"/>
  <c r="BM76" i="1"/>
  <c r="Y76" i="1"/>
  <c r="BP76" i="1" s="1"/>
  <c r="P76" i="1"/>
  <c r="BO75" i="1"/>
  <c r="BM75" i="1"/>
  <c r="Y75" i="1"/>
  <c r="BN75" i="1" s="1"/>
  <c r="P75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Z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N57" i="1"/>
  <c r="BM57" i="1"/>
  <c r="Y57" i="1"/>
  <c r="Z57" i="1" s="1"/>
  <c r="P57" i="1"/>
  <c r="BO56" i="1"/>
  <c r="BM56" i="1"/>
  <c r="Y56" i="1"/>
  <c r="BP56" i="1" s="1"/>
  <c r="P56" i="1"/>
  <c r="BO55" i="1"/>
  <c r="BM55" i="1"/>
  <c r="Y55" i="1"/>
  <c r="Z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M43" i="1"/>
  <c r="Y43" i="1"/>
  <c r="BN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BP35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N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Z22" i="1"/>
  <c r="Z23" i="1" s="1"/>
  <c r="Y22" i="1"/>
  <c r="Y23" i="1" s="1"/>
  <c r="H10" i="1"/>
  <c r="A9" i="1"/>
  <c r="A10" i="1" s="1"/>
  <c r="D7" i="1"/>
  <c r="Q6" i="1"/>
  <c r="P2" i="1"/>
  <c r="BN26" i="1" l="1"/>
  <c r="Z132" i="1"/>
  <c r="Y200" i="1"/>
  <c r="BN252" i="1"/>
  <c r="BN296" i="1"/>
  <c r="Z390" i="1"/>
  <c r="Z394" i="1"/>
  <c r="Z435" i="1"/>
  <c r="BP462" i="1"/>
  <c r="Z31" i="1"/>
  <c r="Z207" i="1"/>
  <c r="Z224" i="1"/>
  <c r="BN408" i="1"/>
  <c r="Y72" i="1"/>
  <c r="BN132" i="1"/>
  <c r="BN394" i="1"/>
  <c r="Z475" i="1"/>
  <c r="BN97" i="1"/>
  <c r="BN160" i="1"/>
  <c r="BN207" i="1"/>
  <c r="Z221" i="1"/>
  <c r="BN224" i="1"/>
  <c r="BN301" i="1"/>
  <c r="BN308" i="1"/>
  <c r="BN445" i="1"/>
  <c r="Y470" i="1"/>
  <c r="Z91" i="1"/>
  <c r="BN221" i="1"/>
  <c r="BP301" i="1"/>
  <c r="Z391" i="1"/>
  <c r="BP452" i="1"/>
  <c r="BN54" i="1"/>
  <c r="BN154" i="1"/>
  <c r="BP241" i="1"/>
  <c r="Z273" i="1"/>
  <c r="Z274" i="1" s="1"/>
  <c r="Z309" i="1"/>
  <c r="Z334" i="1"/>
  <c r="Y355" i="1"/>
  <c r="BN391" i="1"/>
  <c r="Z416" i="1"/>
  <c r="BN106" i="1"/>
  <c r="BN113" i="1"/>
  <c r="BN161" i="1"/>
  <c r="BP165" i="1"/>
  <c r="BN343" i="1"/>
  <c r="Y363" i="1"/>
  <c r="BN395" i="1"/>
  <c r="BN402" i="1"/>
  <c r="BN460" i="1"/>
  <c r="BP498" i="1"/>
  <c r="BN28" i="1"/>
  <c r="BN136" i="1"/>
  <c r="Y188" i="1"/>
  <c r="BP208" i="1"/>
  <c r="BN273" i="1"/>
  <c r="BP347" i="1"/>
  <c r="BN416" i="1"/>
  <c r="BN120" i="1"/>
  <c r="Y156" i="1"/>
  <c r="BN193" i="1"/>
  <c r="BN266" i="1"/>
  <c r="BP343" i="1"/>
  <c r="BP446" i="1"/>
  <c r="BP460" i="1"/>
  <c r="BN22" i="1"/>
  <c r="Y37" i="1"/>
  <c r="BP205" i="1"/>
  <c r="Y274" i="1"/>
  <c r="Y486" i="1"/>
  <c r="C517" i="1"/>
  <c r="Z121" i="1"/>
  <c r="BN137" i="1"/>
  <c r="BP147" i="1"/>
  <c r="BN162" i="1"/>
  <c r="Z243" i="1"/>
  <c r="Z267" i="1"/>
  <c r="Z321" i="1"/>
  <c r="Z328" i="1"/>
  <c r="BN403" i="1"/>
  <c r="Z481" i="1"/>
  <c r="Y134" i="1"/>
  <c r="Y212" i="1"/>
  <c r="Z206" i="1"/>
  <c r="Y216" i="1"/>
  <c r="BN288" i="1"/>
  <c r="BN344" i="1"/>
  <c r="BP461" i="1"/>
  <c r="BN121" i="1"/>
  <c r="BP137" i="1"/>
  <c r="BN243" i="1"/>
  <c r="BN267" i="1"/>
  <c r="BN321" i="1"/>
  <c r="BN328" i="1"/>
  <c r="Y338" i="1"/>
  <c r="Z26" i="1"/>
  <c r="Y138" i="1"/>
  <c r="Y189" i="1"/>
  <c r="Z252" i="1"/>
  <c r="Z296" i="1"/>
  <c r="Y102" i="1"/>
  <c r="BN444" i="1"/>
  <c r="BN461" i="1"/>
  <c r="BP467" i="1"/>
  <c r="BP476" i="1"/>
  <c r="BN494" i="1"/>
  <c r="Y245" i="1"/>
  <c r="Y354" i="1"/>
  <c r="E517" i="1"/>
  <c r="Z182" i="1"/>
  <c r="Z198" i="1"/>
  <c r="Z287" i="1"/>
  <c r="Z329" i="1"/>
  <c r="Z517" i="1"/>
  <c r="Z468" i="1"/>
  <c r="BN30" i="1"/>
  <c r="Z75" i="1"/>
  <c r="BN79" i="1"/>
  <c r="Y128" i="1"/>
  <c r="Z166" i="1"/>
  <c r="BN182" i="1"/>
  <c r="BN195" i="1"/>
  <c r="BN198" i="1"/>
  <c r="Z242" i="1"/>
  <c r="Z260" i="1"/>
  <c r="BP297" i="1"/>
  <c r="BN329" i="1"/>
  <c r="Y404" i="1"/>
  <c r="BN41" i="1"/>
  <c r="BN55" i="1"/>
  <c r="BP89" i="1"/>
  <c r="BN158" i="1"/>
  <c r="BN220" i="1"/>
  <c r="BN223" i="1"/>
  <c r="BP287" i="1"/>
  <c r="BN348" i="1"/>
  <c r="BN390" i="1"/>
  <c r="BP413" i="1"/>
  <c r="BN436" i="1"/>
  <c r="BN468" i="1"/>
  <c r="Y491" i="1"/>
  <c r="Z498" i="1"/>
  <c r="BP79" i="1"/>
  <c r="Z96" i="1"/>
  <c r="Z114" i="1"/>
  <c r="Z142" i="1"/>
  <c r="Z143" i="1" s="1"/>
  <c r="BP195" i="1"/>
  <c r="Y485" i="1"/>
  <c r="BP41" i="1"/>
  <c r="BP55" i="1"/>
  <c r="BN62" i="1"/>
  <c r="BP75" i="1"/>
  <c r="BN126" i="1"/>
  <c r="Y133" i="1"/>
  <c r="BP166" i="1"/>
  <c r="Z214" i="1"/>
  <c r="Z216" i="1" s="1"/>
  <c r="BP220" i="1"/>
  <c r="Y228" i="1"/>
  <c r="BP242" i="1"/>
  <c r="BP260" i="1"/>
  <c r="Z268" i="1"/>
  <c r="BN277" i="1"/>
  <c r="BN309" i="1"/>
  <c r="BN316" i="1"/>
  <c r="Y350" i="1"/>
  <c r="BN357" i="1"/>
  <c r="BN370" i="1"/>
  <c r="W517" i="1"/>
  <c r="Y418" i="1"/>
  <c r="BN441" i="1"/>
  <c r="Z408" i="1"/>
  <c r="Z433" i="1"/>
  <c r="BN452" i="1"/>
  <c r="B517" i="1"/>
  <c r="Y45" i="1"/>
  <c r="BP126" i="1"/>
  <c r="BP142" i="1"/>
  <c r="Y167" i="1"/>
  <c r="BN176" i="1"/>
  <c r="BN192" i="1"/>
  <c r="Z196" i="1"/>
  <c r="BN205" i="1"/>
  <c r="BN214" i="1"/>
  <c r="Y233" i="1"/>
  <c r="Y246" i="1"/>
  <c r="BP253" i="1"/>
  <c r="BN268" i="1"/>
  <c r="BP277" i="1"/>
  <c r="BN292" i="1"/>
  <c r="S517" i="1"/>
  <c r="BN342" i="1"/>
  <c r="BP357" i="1"/>
  <c r="BN414" i="1"/>
  <c r="BN421" i="1"/>
  <c r="Z437" i="1"/>
  <c r="BP441" i="1"/>
  <c r="AA517" i="1"/>
  <c r="BN489" i="1"/>
  <c r="X508" i="1"/>
  <c r="BN42" i="1"/>
  <c r="Z83" i="1"/>
  <c r="Y143" i="1"/>
  <c r="BN196" i="1"/>
  <c r="BN230" i="1"/>
  <c r="BP250" i="1"/>
  <c r="Y254" i="1"/>
  <c r="BP342" i="1"/>
  <c r="Z352" i="1"/>
  <c r="Y360" i="1"/>
  <c r="U517" i="1"/>
  <c r="Y405" i="1"/>
  <c r="BP414" i="1"/>
  <c r="BP421" i="1"/>
  <c r="Y469" i="1"/>
  <c r="BN63" i="1"/>
  <c r="BN70" i="1"/>
  <c r="F517" i="1"/>
  <c r="Y279" i="1"/>
  <c r="Z404" i="1"/>
  <c r="Z30" i="1"/>
  <c r="X509" i="1"/>
  <c r="Z105" i="1"/>
  <c r="Y122" i="1"/>
  <c r="Y144" i="1"/>
  <c r="Z154" i="1"/>
  <c r="Z155" i="1" s="1"/>
  <c r="Y217" i="1"/>
  <c r="BN352" i="1"/>
  <c r="Z374" i="1"/>
  <c r="Z375" i="1" s="1"/>
  <c r="BP83" i="1"/>
  <c r="G517" i="1"/>
  <c r="Z251" i="1"/>
  <c r="P517" i="1"/>
  <c r="Z289" i="1"/>
  <c r="BP334" i="1"/>
  <c r="Y423" i="1"/>
  <c r="Z434" i="1"/>
  <c r="Y464" i="1"/>
  <c r="Z41" i="1"/>
  <c r="Y184" i="1"/>
  <c r="Z43" i="1"/>
  <c r="BN91" i="1"/>
  <c r="BN112" i="1"/>
  <c r="BN118" i="1"/>
  <c r="BN131" i="1"/>
  <c r="BN187" i="1"/>
  <c r="BP193" i="1"/>
  <c r="BN203" i="1"/>
  <c r="BN215" i="1"/>
  <c r="Y227" i="1"/>
  <c r="Z231" i="1"/>
  <c r="Z244" i="1"/>
  <c r="Y337" i="1"/>
  <c r="Z347" i="1"/>
  <c r="V517" i="1"/>
  <c r="BN483" i="1"/>
  <c r="BN493" i="1"/>
  <c r="BP63" i="1"/>
  <c r="X507" i="1"/>
  <c r="BP57" i="1"/>
  <c r="Y81" i="1"/>
  <c r="BN181" i="1"/>
  <c r="BN197" i="1"/>
  <c r="BP251" i="1"/>
  <c r="Z467" i="1"/>
  <c r="X511" i="1"/>
  <c r="BP131" i="1"/>
  <c r="Y155" i="1"/>
  <c r="BP187" i="1"/>
  <c r="BP203" i="1"/>
  <c r="BN389" i="1"/>
  <c r="Y453" i="1"/>
  <c r="BP483" i="1"/>
  <c r="Z29" i="1"/>
  <c r="Y24" i="1"/>
  <c r="Y36" i="1"/>
  <c r="BN78" i="1"/>
  <c r="Z106" i="1"/>
  <c r="Z161" i="1"/>
  <c r="BP181" i="1"/>
  <c r="BP197" i="1"/>
  <c r="BP225" i="1"/>
  <c r="BP244" i="1"/>
  <c r="BP273" i="1"/>
  <c r="Y284" i="1"/>
  <c r="BP335" i="1"/>
  <c r="Z403" i="1"/>
  <c r="Y411" i="1"/>
  <c r="Y506" i="1"/>
  <c r="BN146" i="1"/>
  <c r="Z282" i="1"/>
  <c r="Z283" i="1" s="1"/>
  <c r="F10" i="1"/>
  <c r="BP29" i="1"/>
  <c r="Z47" i="1"/>
  <c r="Z48" i="1" s="1"/>
  <c r="Z64" i="1"/>
  <c r="BP105" i="1"/>
  <c r="Y168" i="1"/>
  <c r="Z186" i="1"/>
  <c r="Z188" i="1" s="1"/>
  <c r="Z302" i="1"/>
  <c r="Z310" i="1"/>
  <c r="H517" i="1"/>
  <c r="Y85" i="1"/>
  <c r="Z53" i="1"/>
  <c r="Y80" i="1"/>
  <c r="Z191" i="1"/>
  <c r="Z56" i="1"/>
  <c r="Y150" i="1"/>
  <c r="Z194" i="1"/>
  <c r="Z202" i="1"/>
  <c r="BN53" i="1"/>
  <c r="BN61" i="1"/>
  <c r="BN69" i="1"/>
  <c r="BP108" i="1"/>
  <c r="BP164" i="1"/>
  <c r="BP172" i="1"/>
  <c r="BN191" i="1"/>
  <c r="Z222" i="1"/>
  <c r="Z230" i="1"/>
  <c r="Z232" i="1" s="1"/>
  <c r="BN235" i="1"/>
  <c r="BP240" i="1"/>
  <c r="BP249" i="1"/>
  <c r="BP258" i="1"/>
  <c r="BP261" i="1"/>
  <c r="BN282" i="1"/>
  <c r="BN291" i="1"/>
  <c r="BN299" i="1"/>
  <c r="BN307" i="1"/>
  <c r="BN315" i="1"/>
  <c r="BP320" i="1"/>
  <c r="BP323" i="1"/>
  <c r="Z342" i="1"/>
  <c r="Z358" i="1"/>
  <c r="Z359" i="1" s="1"/>
  <c r="BN369" i="1"/>
  <c r="BP379" i="1"/>
  <c r="Z389" i="1"/>
  <c r="BP397" i="1"/>
  <c r="Z414" i="1"/>
  <c r="Y417" i="1"/>
  <c r="BN426" i="1"/>
  <c r="BN439" i="1"/>
  <c r="BN442" i="1"/>
  <c r="BN450" i="1"/>
  <c r="BN458" i="1"/>
  <c r="I517" i="1"/>
  <c r="Z42" i="1"/>
  <c r="BN77" i="1"/>
  <c r="Y86" i="1"/>
  <c r="BP99" i="1"/>
  <c r="BP146" i="1"/>
  <c r="Z181" i="1"/>
  <c r="Z183" i="1" s="1"/>
  <c r="Z27" i="1"/>
  <c r="Z35" i="1"/>
  <c r="Z36" i="1" s="1"/>
  <c r="BN47" i="1"/>
  <c r="BN56" i="1"/>
  <c r="BN64" i="1"/>
  <c r="BP74" i="1"/>
  <c r="Z119" i="1"/>
  <c r="Y139" i="1"/>
  <c r="Z159" i="1"/>
  <c r="BN186" i="1"/>
  <c r="BN194" i="1"/>
  <c r="BN202" i="1"/>
  <c r="Z208" i="1"/>
  <c r="Y211" i="1"/>
  <c r="Z225" i="1"/>
  <c r="BN302" i="1"/>
  <c r="BN310" i="1"/>
  <c r="Z335" i="1"/>
  <c r="Z345" i="1"/>
  <c r="Z353" i="1"/>
  <c r="Z354" i="1" s="1"/>
  <c r="BP374" i="1"/>
  <c r="Z392" i="1"/>
  <c r="Z409" i="1"/>
  <c r="Z410" i="1" s="1"/>
  <c r="Y454" i="1"/>
  <c r="Z477" i="1"/>
  <c r="Z488" i="1"/>
  <c r="Z499" i="1"/>
  <c r="Z500" i="1" s="1"/>
  <c r="J517" i="1"/>
  <c r="Z61" i="1"/>
  <c r="Z69" i="1"/>
  <c r="BN99" i="1"/>
  <c r="BN164" i="1"/>
  <c r="BN172" i="1"/>
  <c r="BN240" i="1"/>
  <c r="BP77" i="1"/>
  <c r="Y262" i="1"/>
  <c r="BP291" i="1"/>
  <c r="BP299" i="1"/>
  <c r="BP315" i="1"/>
  <c r="Y324" i="1"/>
  <c r="Y380" i="1"/>
  <c r="BP426" i="1"/>
  <c r="BP439" i="1"/>
  <c r="BP442" i="1"/>
  <c r="BP450" i="1"/>
  <c r="BP458" i="1"/>
  <c r="BP466" i="1"/>
  <c r="BP482" i="1"/>
  <c r="BP493" i="1"/>
  <c r="K517" i="1"/>
  <c r="F9" i="1"/>
  <c r="Y59" i="1"/>
  <c r="Y33" i="1"/>
  <c r="BN108" i="1"/>
  <c r="BP61" i="1"/>
  <c r="Y109" i="1"/>
  <c r="Y173" i="1"/>
  <c r="BP191" i="1"/>
  <c r="BP235" i="1"/>
  <c r="BP282" i="1"/>
  <c r="BP307" i="1"/>
  <c r="BP369" i="1"/>
  <c r="BN27" i="1"/>
  <c r="BN35" i="1"/>
  <c r="BP47" i="1"/>
  <c r="Z89" i="1"/>
  <c r="Z92" i="1" s="1"/>
  <c r="Y92" i="1"/>
  <c r="Z100" i="1"/>
  <c r="BN119" i="1"/>
  <c r="Z147" i="1"/>
  <c r="BN159" i="1"/>
  <c r="Z165" i="1"/>
  <c r="BP186" i="1"/>
  <c r="BP202" i="1"/>
  <c r="Z241" i="1"/>
  <c r="Z250" i="1"/>
  <c r="Z259" i="1"/>
  <c r="BN335" i="1"/>
  <c r="BN345" i="1"/>
  <c r="BN353" i="1"/>
  <c r="Y375" i="1"/>
  <c r="BN392" i="1"/>
  <c r="Z398" i="1"/>
  <c r="BN409" i="1"/>
  <c r="Z474" i="1"/>
  <c r="BN477" i="1"/>
  <c r="BN488" i="1"/>
  <c r="BN499" i="1"/>
  <c r="L517" i="1"/>
  <c r="Z494" i="1"/>
  <c r="Z495" i="1" s="1"/>
  <c r="M517" i="1"/>
  <c r="Y32" i="1"/>
  <c r="Y236" i="1"/>
  <c r="Y48" i="1"/>
  <c r="Z54" i="1"/>
  <c r="Z62" i="1"/>
  <c r="Y65" i="1"/>
  <c r="Z70" i="1"/>
  <c r="Z78" i="1"/>
  <c r="Z136" i="1"/>
  <c r="Z138" i="1" s="1"/>
  <c r="Y174" i="1"/>
  <c r="Z192" i="1"/>
  <c r="Y263" i="1"/>
  <c r="Z292" i="1"/>
  <c r="Z300" i="1"/>
  <c r="Y303" i="1"/>
  <c r="Z308" i="1"/>
  <c r="Y311" i="1"/>
  <c r="Z316" i="1"/>
  <c r="Y325" i="1"/>
  <c r="Z370" i="1"/>
  <c r="Y381" i="1"/>
  <c r="BN398" i="1"/>
  <c r="Z440" i="1"/>
  <c r="Z443" i="1"/>
  <c r="Z451" i="1"/>
  <c r="Z459" i="1"/>
  <c r="BN474" i="1"/>
  <c r="BP488" i="1"/>
  <c r="O517" i="1"/>
  <c r="BP68" i="1"/>
  <c r="BP84" i="1"/>
  <c r="J9" i="1"/>
  <c r="Y123" i="1"/>
  <c r="Y283" i="1"/>
  <c r="Y427" i="1"/>
  <c r="BN89" i="1"/>
  <c r="Y110" i="1"/>
  <c r="BP159" i="1"/>
  <c r="BP22" i="1"/>
  <c r="Y93" i="1"/>
  <c r="Z131" i="1"/>
  <c r="Z133" i="1" s="1"/>
  <c r="Z277" i="1"/>
  <c r="Z278" i="1" s="1"/>
  <c r="Y359" i="1"/>
  <c r="BN367" i="1"/>
  <c r="Z421" i="1"/>
  <c r="Z422" i="1" s="1"/>
  <c r="BN434" i="1"/>
  <c r="BN437" i="1"/>
  <c r="Z446" i="1"/>
  <c r="BN456" i="1"/>
  <c r="Z462" i="1"/>
  <c r="Y410" i="1"/>
  <c r="Y428" i="1"/>
  <c r="BN440" i="1"/>
  <c r="BN443" i="1"/>
  <c r="BN451" i="1"/>
  <c r="BN459" i="1"/>
  <c r="BP474" i="1"/>
  <c r="Y478" i="1"/>
  <c r="Z489" i="1"/>
  <c r="Y500" i="1"/>
  <c r="Y237" i="1"/>
  <c r="Z28" i="1"/>
  <c r="Z95" i="1"/>
  <c r="Z112" i="1"/>
  <c r="Z115" i="1" s="1"/>
  <c r="Y115" i="1"/>
  <c r="Z120" i="1"/>
  <c r="Z160" i="1"/>
  <c r="Z176" i="1"/>
  <c r="Z177" i="1" s="1"/>
  <c r="Z209" i="1"/>
  <c r="Z226" i="1"/>
  <c r="Z266" i="1"/>
  <c r="Y269" i="1"/>
  <c r="Y304" i="1"/>
  <c r="Y312" i="1"/>
  <c r="Z327" i="1"/>
  <c r="Y330" i="1"/>
  <c r="Z336" i="1"/>
  <c r="Z346" i="1"/>
  <c r="Y349" i="1"/>
  <c r="Z383" i="1"/>
  <c r="Z384" i="1" s="1"/>
  <c r="Z393" i="1"/>
  <c r="BP456" i="1"/>
  <c r="R517" i="1"/>
  <c r="Z98" i="1"/>
  <c r="Y101" i="1"/>
  <c r="Z107" i="1"/>
  <c r="Z163" i="1"/>
  <c r="Z171" i="1"/>
  <c r="Z173" i="1" s="1"/>
  <c r="Z322" i="1"/>
  <c r="Z378" i="1"/>
  <c r="Z396" i="1"/>
  <c r="Y399" i="1"/>
  <c r="Y479" i="1"/>
  <c r="Z484" i="1"/>
  <c r="Y495" i="1"/>
  <c r="Y501" i="1"/>
  <c r="T517" i="1"/>
  <c r="BN327" i="1"/>
  <c r="BN336" i="1"/>
  <c r="BN346" i="1"/>
  <c r="BN383" i="1"/>
  <c r="BN393" i="1"/>
  <c r="BN31" i="1"/>
  <c r="Z52" i="1"/>
  <c r="Z68" i="1"/>
  <c r="Y71" i="1"/>
  <c r="Z76" i="1"/>
  <c r="Z80" i="1" s="1"/>
  <c r="Z84" i="1"/>
  <c r="BN98" i="1"/>
  <c r="BN107" i="1"/>
  <c r="Y116" i="1"/>
  <c r="BN163" i="1"/>
  <c r="BN171" i="1"/>
  <c r="Y270" i="1"/>
  <c r="Z290" i="1"/>
  <c r="Z293" i="1" s="1"/>
  <c r="Y293" i="1"/>
  <c r="Z298" i="1"/>
  <c r="Z306" i="1"/>
  <c r="Z314" i="1"/>
  <c r="Z317" i="1" s="1"/>
  <c r="Y317" i="1"/>
  <c r="BN322" i="1"/>
  <c r="Y331" i="1"/>
  <c r="Z368" i="1"/>
  <c r="Y371" i="1"/>
  <c r="BN378" i="1"/>
  <c r="BN396" i="1"/>
  <c r="Z438" i="1"/>
  <c r="Z447" i="1" s="1"/>
  <c r="Z457" i="1"/>
  <c r="BN475" i="1"/>
  <c r="Y58" i="1"/>
  <c r="BP95" i="1"/>
  <c r="BP176" i="1"/>
  <c r="BN239" i="1"/>
  <c r="BP336" i="1"/>
  <c r="BP383" i="1"/>
  <c r="Y400" i="1"/>
  <c r="Y422" i="1"/>
  <c r="BN432" i="1"/>
  <c r="BN435" i="1"/>
  <c r="Y447" i="1"/>
  <c r="Y463" i="1"/>
  <c r="BN484" i="1"/>
  <c r="Z504" i="1"/>
  <c r="Z505" i="1" s="1"/>
  <c r="Y44" i="1"/>
  <c r="BN52" i="1"/>
  <c r="BN68" i="1"/>
  <c r="BN76" i="1"/>
  <c r="Y183" i="1"/>
  <c r="Y199" i="1"/>
  <c r="Y232" i="1"/>
  <c r="Y255" i="1"/>
  <c r="BN290" i="1"/>
  <c r="BN298" i="1"/>
  <c r="BN306" i="1"/>
  <c r="BN314" i="1"/>
  <c r="BN368" i="1"/>
  <c r="BN438" i="1"/>
  <c r="BN457" i="1"/>
  <c r="Y490" i="1"/>
  <c r="Y496" i="1"/>
  <c r="Y294" i="1"/>
  <c r="Y318" i="1"/>
  <c r="Y372" i="1"/>
  <c r="Y384" i="1"/>
  <c r="BP432" i="1"/>
  <c r="BN481" i="1"/>
  <c r="BN504" i="1"/>
  <c r="Y448" i="1"/>
  <c r="Z476" i="1"/>
  <c r="D517" i="1"/>
  <c r="Y517" i="1"/>
  <c r="H9" i="1"/>
  <c r="Z146" i="1"/>
  <c r="Z249" i="1"/>
  <c r="Z258" i="1"/>
  <c r="Z261" i="1"/>
  <c r="Z320" i="1"/>
  <c r="Z323" i="1"/>
  <c r="Z379" i="1"/>
  <c r="Z397" i="1"/>
  <c r="BP481" i="1"/>
  <c r="BP504" i="1"/>
  <c r="Z450" i="1"/>
  <c r="Z466" i="1"/>
  <c r="Z469" i="1" s="1"/>
  <c r="Y505" i="1"/>
  <c r="Z417" i="1" l="1"/>
  <c r="Z330" i="1"/>
  <c r="Z269" i="1"/>
  <c r="Z85" i="1"/>
  <c r="Z303" i="1"/>
  <c r="Z485" i="1"/>
  <c r="Z245" i="1"/>
  <c r="X510" i="1"/>
  <c r="Z227" i="1"/>
  <c r="Z149" i="1"/>
  <c r="Y508" i="1"/>
  <c r="Z32" i="1"/>
  <c r="Z463" i="1"/>
  <c r="Z109" i="1"/>
  <c r="Z122" i="1"/>
  <c r="Z71" i="1"/>
  <c r="Z44" i="1"/>
  <c r="Z324" i="1"/>
  <c r="Y507" i="1"/>
  <c r="Z371" i="1"/>
  <c r="Z101" i="1"/>
  <c r="Y511" i="1"/>
  <c r="Z58" i="1"/>
  <c r="Z199" i="1"/>
  <c r="Y509" i="1"/>
  <c r="Z453" i="1"/>
  <c r="Z311" i="1"/>
  <c r="Z65" i="1"/>
  <c r="Z167" i="1"/>
  <c r="Z490" i="1"/>
  <c r="Z254" i="1"/>
  <c r="Z478" i="1"/>
  <c r="Z399" i="1"/>
  <c r="Z262" i="1"/>
  <c r="Z380" i="1"/>
  <c r="Z349" i="1"/>
  <c r="Z211" i="1"/>
  <c r="Z337" i="1"/>
  <c r="Y510" i="1" l="1"/>
  <c r="Z512" i="1"/>
</calcChain>
</file>

<file path=xl/sharedStrings.xml><?xml version="1.0" encoding="utf-8"?>
<sst xmlns="http://schemas.openxmlformats.org/spreadsheetml/2006/main" count="2278" uniqueCount="816">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</sst>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7" t="s">
        <v>0</v>
      </c>
      <c r="E1" s="601"/>
      <c r="F1" s="601"/>
      <c r="G1" s="14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0"/>
      <c r="Q3" s="580"/>
      <c r="R3" s="580"/>
      <c r="S3" s="580"/>
      <c r="T3" s="580"/>
      <c r="U3" s="580"/>
      <c r="V3" s="580"/>
      <c r="W3" s="58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815</v>
      </c>
      <c r="I5" s="824"/>
      <c r="J5" s="824"/>
      <c r="K5" s="824"/>
      <c r="L5" s="824"/>
      <c r="M5" s="666"/>
      <c r="N5" s="69"/>
      <c r="P5" s="26" t="s">
        <v>10</v>
      </c>
      <c r="Q5" s="876">
        <v>45853</v>
      </c>
      <c r="R5" s="694"/>
      <c r="T5" s="735" t="s">
        <v>11</v>
      </c>
      <c r="U5" s="608"/>
      <c r="V5" s="737" t="s">
        <v>12</v>
      </c>
      <c r="W5" s="694"/>
      <c r="AB5" s="57"/>
      <c r="AC5" s="57"/>
      <c r="AD5" s="57"/>
      <c r="AE5" s="57"/>
    </row>
    <row r="6" spans="1:32" s="17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70"/>
      <c r="P6" s="26" t="s">
        <v>15</v>
      </c>
      <c r="Q6" s="881" t="str">
        <f>IF(Q5=0," ",CHOOSE(WEEKDAY(Q5,2),"Понедельник","Вторник","Среда","Четверг","Пятница","Суббота","Воскресенье"))</f>
        <v>Вторник</v>
      </c>
      <c r="R6" s="572"/>
      <c r="T6" s="747" t="s">
        <v>16</v>
      </c>
      <c r="U6" s="608"/>
      <c r="V6" s="815" t="s">
        <v>17</v>
      </c>
      <c r="W6" s="628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71"/>
      <c r="P7" s="26"/>
      <c r="Q7" s="46"/>
      <c r="R7" s="46"/>
      <c r="T7" s="580"/>
      <c r="U7" s="608"/>
      <c r="V7" s="816"/>
      <c r="W7" s="817"/>
      <c r="AB7" s="57"/>
      <c r="AC7" s="57"/>
      <c r="AD7" s="57"/>
      <c r="AE7" s="57"/>
    </row>
    <row r="8" spans="1:32" s="17" customFormat="1" ht="25.5" customHeight="1" x14ac:dyDescent="0.2">
      <c r="A8" s="903" t="s">
        <v>18</v>
      </c>
      <c r="B8" s="582"/>
      <c r="C8" s="583"/>
      <c r="D8" s="654" t="s">
        <v>19</v>
      </c>
      <c r="E8" s="655"/>
      <c r="F8" s="655"/>
      <c r="G8" s="655"/>
      <c r="H8" s="655"/>
      <c r="I8" s="655"/>
      <c r="J8" s="655"/>
      <c r="K8" s="655"/>
      <c r="L8" s="655"/>
      <c r="M8" s="656"/>
      <c r="N8" s="72"/>
      <c r="P8" s="26" t="s">
        <v>20</v>
      </c>
      <c r="Q8" s="743">
        <v>0.41666666666666669</v>
      </c>
      <c r="R8" s="648"/>
      <c r="T8" s="580"/>
      <c r="U8" s="608"/>
      <c r="V8" s="816"/>
      <c r="W8" s="817"/>
      <c r="AB8" s="57"/>
      <c r="AC8" s="57"/>
      <c r="AD8" s="57"/>
      <c r="AE8" s="57"/>
    </row>
    <row r="9" spans="1:32" s="17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67"/>
      <c r="P9" s="29" t="s">
        <v>21</v>
      </c>
      <c r="Q9" s="691"/>
      <c r="R9" s="692"/>
      <c r="T9" s="580"/>
      <c r="U9" s="608"/>
      <c r="V9" s="818"/>
      <c r="W9" s="81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68"/>
      <c r="P10" s="29" t="s">
        <v>22</v>
      </c>
      <c r="Q10" s="754"/>
      <c r="R10" s="755"/>
      <c r="U10" s="26" t="s">
        <v>23</v>
      </c>
      <c r="V10" s="627" t="s">
        <v>24</v>
      </c>
      <c r="W10" s="628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25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26</v>
      </c>
      <c r="Q11" s="693"/>
      <c r="R11" s="694"/>
      <c r="U11" s="26" t="s">
        <v>27</v>
      </c>
      <c r="V11" s="845" t="s">
        <v>28</v>
      </c>
      <c r="W11" s="69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99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73"/>
      <c r="P12" s="26" t="s">
        <v>30</v>
      </c>
      <c r="Q12" s="743"/>
      <c r="R12" s="648"/>
      <c r="S12" s="27"/>
      <c r="U12" s="26"/>
      <c r="V12" s="601"/>
      <c r="W12" s="580"/>
      <c r="AB12" s="57"/>
      <c r="AC12" s="57"/>
      <c r="AD12" s="57"/>
      <c r="AE12" s="57"/>
    </row>
    <row r="13" spans="1:32" s="17" customFormat="1" ht="23.25" customHeight="1" x14ac:dyDescent="0.2">
      <c r="A13" s="699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73"/>
      <c r="O13" s="29"/>
      <c r="P13" s="29" t="s">
        <v>32</v>
      </c>
      <c r="Q13" s="845"/>
      <c r="R13" s="69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99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59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74"/>
      <c r="P15" s="696" t="s">
        <v>35</v>
      </c>
      <c r="Q15" s="601"/>
      <c r="R15" s="601"/>
      <c r="S15" s="601"/>
      <c r="T15" s="60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97"/>
      <c r="Q16" s="697"/>
      <c r="R16" s="697"/>
      <c r="S16" s="697"/>
      <c r="T16" s="6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4" t="s">
        <v>36</v>
      </c>
      <c r="B17" s="614" t="s">
        <v>37</v>
      </c>
      <c r="C17" s="742" t="s">
        <v>38</v>
      </c>
      <c r="D17" s="614" t="s">
        <v>39</v>
      </c>
      <c r="E17" s="678"/>
      <c r="F17" s="614" t="s">
        <v>40</v>
      </c>
      <c r="G17" s="614" t="s">
        <v>41</v>
      </c>
      <c r="H17" s="614" t="s">
        <v>42</v>
      </c>
      <c r="I17" s="614" t="s">
        <v>43</v>
      </c>
      <c r="J17" s="614" t="s">
        <v>44</v>
      </c>
      <c r="K17" s="614" t="s">
        <v>45</v>
      </c>
      <c r="L17" s="614" t="s">
        <v>46</v>
      </c>
      <c r="M17" s="614" t="s">
        <v>47</v>
      </c>
      <c r="N17" s="614" t="s">
        <v>48</v>
      </c>
      <c r="O17" s="614" t="s">
        <v>49</v>
      </c>
      <c r="P17" s="614" t="s">
        <v>50</v>
      </c>
      <c r="Q17" s="677"/>
      <c r="R17" s="677"/>
      <c r="S17" s="677"/>
      <c r="T17" s="678"/>
      <c r="U17" s="900" t="s">
        <v>51</v>
      </c>
      <c r="V17" s="597"/>
      <c r="W17" s="614" t="s">
        <v>52</v>
      </c>
      <c r="X17" s="614" t="s">
        <v>53</v>
      </c>
      <c r="Y17" s="901" t="s">
        <v>54</v>
      </c>
      <c r="Z17" s="821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58"/>
      <c r="AF17" s="859"/>
      <c r="AG17" s="77"/>
      <c r="BD17" s="76" t="s">
        <v>60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78" t="s">
        <v>61</v>
      </c>
      <c r="V18" s="78" t="s">
        <v>62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77"/>
      <c r="BD18" s="76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52"/>
      <c r="AB19" s="52"/>
      <c r="AC19" s="52"/>
    </row>
    <row r="20" spans="1:68" ht="16.5" hidden="1" customHeight="1" x14ac:dyDescent="0.25">
      <c r="A20" s="587" t="s">
        <v>63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62"/>
      <c r="AB20" s="62"/>
      <c r="AC20" s="62"/>
    </row>
    <row r="21" spans="1:68" ht="14.25" hidden="1" customHeight="1" x14ac:dyDescent="0.25">
      <c r="A21" s="579" t="s">
        <v>64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63"/>
      <c r="AB21" s="63"/>
      <c r="AC21" s="63"/>
    </row>
    <row r="22" spans="1:68" ht="27" hidden="1" customHeight="1" x14ac:dyDescent="0.25">
      <c r="A22" s="60" t="s">
        <v>65</v>
      </c>
      <c r="B22" s="60" t="s">
        <v>66</v>
      </c>
      <c r="C22" s="34">
        <v>4301031278</v>
      </c>
      <c r="D22" s="571">
        <v>4680115886643</v>
      </c>
      <c r="E22" s="572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67</v>
      </c>
      <c r="L22" s="35"/>
      <c r="M22" s="36" t="s">
        <v>68</v>
      </c>
      <c r="N22" s="36"/>
      <c r="O22" s="35">
        <v>40</v>
      </c>
      <c r="P22" s="804" t="s">
        <v>69</v>
      </c>
      <c r="Q22" s="574"/>
      <c r="R22" s="574"/>
      <c r="S22" s="574"/>
      <c r="T22" s="575"/>
      <c r="U22" s="37"/>
      <c r="V22" s="37"/>
      <c r="W22" s="38" t="s">
        <v>70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71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72</v>
      </c>
      <c r="Q23" s="582"/>
      <c r="R23" s="582"/>
      <c r="S23" s="582"/>
      <c r="T23" s="582"/>
      <c r="U23" s="582"/>
      <c r="V23" s="583"/>
      <c r="W23" s="40" t="s">
        <v>73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72</v>
      </c>
      <c r="Q24" s="582"/>
      <c r="R24" s="582"/>
      <c r="S24" s="582"/>
      <c r="T24" s="582"/>
      <c r="U24" s="582"/>
      <c r="V24" s="583"/>
      <c r="W24" s="40" t="s">
        <v>70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79" t="s">
        <v>74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63"/>
      <c r="AB25" s="63"/>
      <c r="AC25" s="63"/>
    </row>
    <row r="26" spans="1:68" ht="27" hidden="1" customHeight="1" x14ac:dyDescent="0.25">
      <c r="A26" s="60" t="s">
        <v>75</v>
      </c>
      <c r="B26" s="60" t="s">
        <v>76</v>
      </c>
      <c r="C26" s="34">
        <v>4301051866</v>
      </c>
      <c r="D26" s="571">
        <v>4680115885912</v>
      </c>
      <c r="E26" s="572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77</v>
      </c>
      <c r="L26" s="35"/>
      <c r="M26" s="36" t="s">
        <v>78</v>
      </c>
      <c r="N26" s="36"/>
      <c r="O26" s="35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7"/>
      <c r="V26" s="37"/>
      <c r="W26" s="38" t="s">
        <v>70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79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80</v>
      </c>
      <c r="B27" s="60" t="s">
        <v>81</v>
      </c>
      <c r="C27" s="34">
        <v>4301051556</v>
      </c>
      <c r="D27" s="571">
        <v>4607091388237</v>
      </c>
      <c r="E27" s="572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77</v>
      </c>
      <c r="L27" s="35"/>
      <c r="M27" s="36" t="s">
        <v>78</v>
      </c>
      <c r="N27" s="36"/>
      <c r="O27" s="35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7"/>
      <c r="V27" s="37"/>
      <c r="W27" s="38" t="s">
        <v>70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79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82</v>
      </c>
      <c r="B28" s="60" t="s">
        <v>83</v>
      </c>
      <c r="C28" s="34">
        <v>4301051907</v>
      </c>
      <c r="D28" s="571">
        <v>4680115886230</v>
      </c>
      <c r="E28" s="572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77</v>
      </c>
      <c r="L28" s="35"/>
      <c r="M28" s="36" t="s">
        <v>68</v>
      </c>
      <c r="N28" s="36"/>
      <c r="O28" s="35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7"/>
      <c r="V28" s="37"/>
      <c r="W28" s="38" t="s">
        <v>70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84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85</v>
      </c>
      <c r="B29" s="60" t="s">
        <v>86</v>
      </c>
      <c r="C29" s="34">
        <v>4301051909</v>
      </c>
      <c r="D29" s="571">
        <v>4680115886247</v>
      </c>
      <c r="E29" s="572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77</v>
      </c>
      <c r="L29" s="35"/>
      <c r="M29" s="36" t="s">
        <v>68</v>
      </c>
      <c r="N29" s="36"/>
      <c r="O29" s="35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7"/>
      <c r="V29" s="37"/>
      <c r="W29" s="38" t="s">
        <v>70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87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88</v>
      </c>
      <c r="B30" s="60" t="s">
        <v>89</v>
      </c>
      <c r="C30" s="34">
        <v>4301051861</v>
      </c>
      <c r="D30" s="571">
        <v>4680115885905</v>
      </c>
      <c r="E30" s="572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77</v>
      </c>
      <c r="L30" s="35"/>
      <c r="M30" s="36" t="s">
        <v>68</v>
      </c>
      <c r="N30" s="36"/>
      <c r="O30" s="35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7"/>
      <c r="V30" s="37"/>
      <c r="W30" s="38" t="s">
        <v>70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90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91</v>
      </c>
      <c r="B31" s="60" t="s">
        <v>92</v>
      </c>
      <c r="C31" s="34">
        <v>4301051595</v>
      </c>
      <c r="D31" s="571">
        <v>4607091388244</v>
      </c>
      <c r="E31" s="572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77</v>
      </c>
      <c r="L31" s="35"/>
      <c r="M31" s="36" t="s">
        <v>93</v>
      </c>
      <c r="N31" s="36"/>
      <c r="O31" s="35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7"/>
      <c r="V31" s="37"/>
      <c r="W31" s="38" t="s">
        <v>70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94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72</v>
      </c>
      <c r="Q32" s="582"/>
      <c r="R32" s="582"/>
      <c r="S32" s="582"/>
      <c r="T32" s="582"/>
      <c r="U32" s="582"/>
      <c r="V32" s="583"/>
      <c r="W32" s="40" t="s">
        <v>73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72</v>
      </c>
      <c r="Q33" s="582"/>
      <c r="R33" s="582"/>
      <c r="S33" s="582"/>
      <c r="T33" s="582"/>
      <c r="U33" s="582"/>
      <c r="V33" s="583"/>
      <c r="W33" s="40" t="s">
        <v>70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79" t="s">
        <v>95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63"/>
      <c r="AB34" s="63"/>
      <c r="AC34" s="63"/>
    </row>
    <row r="35" spans="1:68" ht="27" hidden="1" customHeight="1" x14ac:dyDescent="0.25">
      <c r="A35" s="60" t="s">
        <v>96</v>
      </c>
      <c r="B35" s="60" t="s">
        <v>97</v>
      </c>
      <c r="C35" s="34">
        <v>4301032013</v>
      </c>
      <c r="D35" s="571">
        <v>4607091388503</v>
      </c>
      <c r="E35" s="572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77</v>
      </c>
      <c r="L35" s="35"/>
      <c r="M35" s="36" t="s">
        <v>98</v>
      </c>
      <c r="N35" s="36"/>
      <c r="O35" s="35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7"/>
      <c r="V35" s="37"/>
      <c r="W35" s="38" t="s">
        <v>70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99</v>
      </c>
      <c r="AG35" s="75"/>
      <c r="AJ35" s="79"/>
      <c r="AK35" s="79">
        <v>0</v>
      </c>
      <c r="BB35" s="96" t="s">
        <v>100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72</v>
      </c>
      <c r="Q36" s="582"/>
      <c r="R36" s="582"/>
      <c r="S36" s="582"/>
      <c r="T36" s="582"/>
      <c r="U36" s="582"/>
      <c r="V36" s="583"/>
      <c r="W36" s="40" t="s">
        <v>73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72</v>
      </c>
      <c r="Q37" s="582"/>
      <c r="R37" s="582"/>
      <c r="S37" s="582"/>
      <c r="T37" s="582"/>
      <c r="U37" s="582"/>
      <c r="V37" s="583"/>
      <c r="W37" s="40" t="s">
        <v>70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38" t="s">
        <v>101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52"/>
      <c r="AB38" s="52"/>
      <c r="AC38" s="52"/>
    </row>
    <row r="39" spans="1:68" ht="16.5" hidden="1" customHeight="1" x14ac:dyDescent="0.25">
      <c r="A39" s="587" t="s">
        <v>102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62"/>
      <c r="AB39" s="62"/>
      <c r="AC39" s="62"/>
    </row>
    <row r="40" spans="1:68" ht="14.25" hidden="1" customHeight="1" x14ac:dyDescent="0.25">
      <c r="A40" s="579" t="s">
        <v>103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63"/>
      <c r="AB40" s="63"/>
      <c r="AC40" s="63"/>
    </row>
    <row r="41" spans="1:68" ht="16.5" customHeight="1" x14ac:dyDescent="0.25">
      <c r="A41" s="60" t="s">
        <v>104</v>
      </c>
      <c r="B41" s="60" t="s">
        <v>105</v>
      </c>
      <c r="C41" s="34">
        <v>4301011380</v>
      </c>
      <c r="D41" s="571">
        <v>4607091385670</v>
      </c>
      <c r="E41" s="572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106</v>
      </c>
      <c r="L41" s="35"/>
      <c r="M41" s="36" t="s">
        <v>107</v>
      </c>
      <c r="N41" s="36"/>
      <c r="O41" s="35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7"/>
      <c r="V41" s="37"/>
      <c r="W41" s="38" t="s">
        <v>70</v>
      </c>
      <c r="X41" s="56">
        <v>865</v>
      </c>
      <c r="Y41" s="53">
        <f>IFERROR(IF(X41="",0,CEILING((X41/$H41),1)*$H41),"")</f>
        <v>874.80000000000007</v>
      </c>
      <c r="Z41" s="39">
        <f>IFERROR(IF(Y41=0,"",ROUNDUP(Y41/H41,0)*0.01898),"")</f>
        <v>1.53738</v>
      </c>
      <c r="AA41" s="65"/>
      <c r="AB41" s="66"/>
      <c r="AC41" s="97" t="s">
        <v>108</v>
      </c>
      <c r="AG41" s="75"/>
      <c r="AJ41" s="79"/>
      <c r="AK41" s="79">
        <v>0</v>
      </c>
      <c r="BB41" s="98" t="s">
        <v>1</v>
      </c>
      <c r="BM41" s="75">
        <f>IFERROR(X41*I41/H41,"0")</f>
        <v>899.84027777777771</v>
      </c>
      <c r="BN41" s="75">
        <f>IFERROR(Y41*I41/H41,"0")</f>
        <v>910.03499999999997</v>
      </c>
      <c r="BO41" s="75">
        <f>IFERROR(1/J41*(X41/H41),"0")</f>
        <v>1.2514467592592591</v>
      </c>
      <c r="BP41" s="75">
        <f>IFERROR(1/J41*(Y41/H41),"0")</f>
        <v>1.265625</v>
      </c>
    </row>
    <row r="42" spans="1:68" ht="27" hidden="1" customHeight="1" x14ac:dyDescent="0.25">
      <c r="A42" s="60" t="s">
        <v>109</v>
      </c>
      <c r="B42" s="60" t="s">
        <v>110</v>
      </c>
      <c r="C42" s="34">
        <v>4301011382</v>
      </c>
      <c r="D42" s="571">
        <v>4607091385687</v>
      </c>
      <c r="E42" s="572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111</v>
      </c>
      <c r="L42" s="35" t="s">
        <v>112</v>
      </c>
      <c r="M42" s="36" t="s">
        <v>78</v>
      </c>
      <c r="N42" s="36"/>
      <c r="O42" s="35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7"/>
      <c r="V42" s="37"/>
      <c r="W42" s="38" t="s">
        <v>70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108</v>
      </c>
      <c r="AG42" s="75"/>
      <c r="AJ42" s="79" t="s">
        <v>113</v>
      </c>
      <c r="AK42" s="79">
        <v>48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114</v>
      </c>
      <c r="B43" s="60" t="s">
        <v>115</v>
      </c>
      <c r="C43" s="34">
        <v>4301011565</v>
      </c>
      <c r="D43" s="571">
        <v>4680115882539</v>
      </c>
      <c r="E43" s="572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111</v>
      </c>
      <c r="L43" s="35"/>
      <c r="M43" s="36" t="s">
        <v>78</v>
      </c>
      <c r="N43" s="36"/>
      <c r="O43" s="35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7"/>
      <c r="V43" s="37"/>
      <c r="W43" s="38" t="s">
        <v>70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108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72</v>
      </c>
      <c r="Q44" s="582"/>
      <c r="R44" s="582"/>
      <c r="S44" s="582"/>
      <c r="T44" s="582"/>
      <c r="U44" s="582"/>
      <c r="V44" s="583"/>
      <c r="W44" s="40" t="s">
        <v>73</v>
      </c>
      <c r="X44" s="41">
        <f>IFERROR(X41/H41,"0")+IFERROR(X42/H42,"0")+IFERROR(X43/H43,"0")</f>
        <v>80.092592592592581</v>
      </c>
      <c r="Y44" s="41">
        <f>IFERROR(Y41/H41,"0")+IFERROR(Y42/H42,"0")+IFERROR(Y43/H43,"0")</f>
        <v>81</v>
      </c>
      <c r="Z44" s="41">
        <f>IFERROR(IF(Z41="",0,Z41),"0")+IFERROR(IF(Z42="",0,Z42),"0")+IFERROR(IF(Z43="",0,Z43),"0")</f>
        <v>1.53738</v>
      </c>
      <c r="AA44" s="64"/>
      <c r="AB44" s="64"/>
      <c r="AC44" s="64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72</v>
      </c>
      <c r="Q45" s="582"/>
      <c r="R45" s="582"/>
      <c r="S45" s="582"/>
      <c r="T45" s="582"/>
      <c r="U45" s="582"/>
      <c r="V45" s="583"/>
      <c r="W45" s="40" t="s">
        <v>70</v>
      </c>
      <c r="X45" s="41">
        <f>IFERROR(SUM(X41:X43),"0")</f>
        <v>865</v>
      </c>
      <c r="Y45" s="41">
        <f>IFERROR(SUM(Y41:Y43),"0")</f>
        <v>874.80000000000007</v>
      </c>
      <c r="Z45" s="40"/>
      <c r="AA45" s="64"/>
      <c r="AB45" s="64"/>
      <c r="AC45" s="64"/>
    </row>
    <row r="46" spans="1:68" ht="14.25" hidden="1" customHeight="1" x14ac:dyDescent="0.25">
      <c r="A46" s="579" t="s">
        <v>74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63"/>
      <c r="AB46" s="63"/>
      <c r="AC46" s="63"/>
    </row>
    <row r="47" spans="1:68" ht="16.5" hidden="1" customHeight="1" x14ac:dyDescent="0.25">
      <c r="A47" s="60" t="s">
        <v>116</v>
      </c>
      <c r="B47" s="60" t="s">
        <v>117</v>
      </c>
      <c r="C47" s="34">
        <v>4301051820</v>
      </c>
      <c r="D47" s="571">
        <v>4680115884915</v>
      </c>
      <c r="E47" s="572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77</v>
      </c>
      <c r="L47" s="35"/>
      <c r="M47" s="36" t="s">
        <v>78</v>
      </c>
      <c r="N47" s="36"/>
      <c r="O47" s="35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7"/>
      <c r="V47" s="37"/>
      <c r="W47" s="38" t="s">
        <v>70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118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72</v>
      </c>
      <c r="Q48" s="582"/>
      <c r="R48" s="582"/>
      <c r="S48" s="582"/>
      <c r="T48" s="582"/>
      <c r="U48" s="582"/>
      <c r="V48" s="583"/>
      <c r="W48" s="40" t="s">
        <v>73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72</v>
      </c>
      <c r="Q49" s="582"/>
      <c r="R49" s="582"/>
      <c r="S49" s="582"/>
      <c r="T49" s="582"/>
      <c r="U49" s="582"/>
      <c r="V49" s="583"/>
      <c r="W49" s="40" t="s">
        <v>70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587" t="s">
        <v>119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62"/>
      <c r="AB50" s="62"/>
      <c r="AC50" s="62"/>
    </row>
    <row r="51" spans="1:68" ht="14.25" hidden="1" customHeight="1" x14ac:dyDescent="0.25">
      <c r="A51" s="579" t="s">
        <v>103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63"/>
      <c r="AB51" s="63"/>
      <c r="AC51" s="63"/>
    </row>
    <row r="52" spans="1:68" ht="27" customHeight="1" x14ac:dyDescent="0.25">
      <c r="A52" s="60" t="s">
        <v>120</v>
      </c>
      <c r="B52" s="60" t="s">
        <v>121</v>
      </c>
      <c r="C52" s="34">
        <v>4301012030</v>
      </c>
      <c r="D52" s="571">
        <v>4680115885882</v>
      </c>
      <c r="E52" s="572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106</v>
      </c>
      <c r="L52" s="35"/>
      <c r="M52" s="36" t="s">
        <v>78</v>
      </c>
      <c r="N52" s="36"/>
      <c r="O52" s="35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7"/>
      <c r="V52" s="37"/>
      <c r="W52" s="38" t="s">
        <v>70</v>
      </c>
      <c r="X52" s="56">
        <v>710</v>
      </c>
      <c r="Y52" s="53">
        <f t="shared" ref="Y52:Y57" si="6">IFERROR(IF(X52="",0,CEILING((X52/$H52),1)*$H52),"")</f>
        <v>716.8</v>
      </c>
      <c r="Z52" s="39">
        <f>IFERROR(IF(Y52=0,"",ROUNDUP(Y52/H52,0)*0.01898),"")</f>
        <v>1.21472</v>
      </c>
      <c r="AA52" s="65"/>
      <c r="AB52" s="66"/>
      <c r="AC52" s="105" t="s">
        <v>122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737.57589285714289</v>
      </c>
      <c r="BN52" s="75">
        <f t="shared" ref="BN52:BN57" si="8">IFERROR(Y52*I52/H52,"0")</f>
        <v>744.64</v>
      </c>
      <c r="BO52" s="75">
        <f t="shared" ref="BO52:BO57" si="9">IFERROR(1/J52*(X52/H52),"0")</f>
        <v>0.9905133928571429</v>
      </c>
      <c r="BP52" s="75">
        <f t="shared" ref="BP52:BP57" si="10">IFERROR(1/J52*(Y52/H52),"0")</f>
        <v>1</v>
      </c>
    </row>
    <row r="53" spans="1:68" ht="27" hidden="1" customHeight="1" x14ac:dyDescent="0.25">
      <c r="A53" s="60" t="s">
        <v>123</v>
      </c>
      <c r="B53" s="60" t="s">
        <v>124</v>
      </c>
      <c r="C53" s="34">
        <v>4301011816</v>
      </c>
      <c r="D53" s="571">
        <v>4680115881426</v>
      </c>
      <c r="E53" s="572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106</v>
      </c>
      <c r="L53" s="35" t="s">
        <v>125</v>
      </c>
      <c r="M53" s="36" t="s">
        <v>107</v>
      </c>
      <c r="N53" s="36"/>
      <c r="O53" s="35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7"/>
      <c r="V53" s="37"/>
      <c r="W53" s="38" t="s">
        <v>70</v>
      </c>
      <c r="X53" s="56">
        <v>0</v>
      </c>
      <c r="Y53" s="53">
        <f t="shared" si="6"/>
        <v>0</v>
      </c>
      <c r="Z53" s="39" t="str">
        <f>IFERROR(IF(Y53=0,"",ROUNDUP(Y53/H53,0)*0.01898),"")</f>
        <v/>
      </c>
      <c r="AA53" s="65"/>
      <c r="AB53" s="66"/>
      <c r="AC53" s="107" t="s">
        <v>126</v>
      </c>
      <c r="AG53" s="75"/>
      <c r="AJ53" s="79" t="s">
        <v>127</v>
      </c>
      <c r="AK53" s="79">
        <v>691.2</v>
      </c>
      <c r="BB53" s="108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128</v>
      </c>
      <c r="B54" s="60" t="s">
        <v>129</v>
      </c>
      <c r="C54" s="34">
        <v>4301011386</v>
      </c>
      <c r="D54" s="571">
        <v>4680115880283</v>
      </c>
      <c r="E54" s="572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111</v>
      </c>
      <c r="L54" s="35"/>
      <c r="M54" s="36" t="s">
        <v>107</v>
      </c>
      <c r="N54" s="36"/>
      <c r="O54" s="35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7"/>
      <c r="V54" s="37"/>
      <c r="W54" s="38" t="s">
        <v>70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130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131</v>
      </c>
      <c r="B55" s="60" t="s">
        <v>132</v>
      </c>
      <c r="C55" s="34">
        <v>4301011806</v>
      </c>
      <c r="D55" s="571">
        <v>4680115881525</v>
      </c>
      <c r="E55" s="572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111</v>
      </c>
      <c r="L55" s="35"/>
      <c r="M55" s="36" t="s">
        <v>107</v>
      </c>
      <c r="N55" s="36"/>
      <c r="O55" s="35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7"/>
      <c r="V55" s="37"/>
      <c r="W55" s="38" t="s">
        <v>70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126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133</v>
      </c>
      <c r="B56" s="60" t="s">
        <v>134</v>
      </c>
      <c r="C56" s="34">
        <v>4301011589</v>
      </c>
      <c r="D56" s="571">
        <v>4680115885899</v>
      </c>
      <c r="E56" s="572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77</v>
      </c>
      <c r="L56" s="35"/>
      <c r="M56" s="36" t="s">
        <v>93</v>
      </c>
      <c r="N56" s="36"/>
      <c r="O56" s="35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7"/>
      <c r="V56" s="37"/>
      <c r="W56" s="38" t="s">
        <v>70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135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136</v>
      </c>
      <c r="B57" s="60" t="s">
        <v>137</v>
      </c>
      <c r="C57" s="34">
        <v>4301011801</v>
      </c>
      <c r="D57" s="571">
        <v>4680115881419</v>
      </c>
      <c r="E57" s="572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111</v>
      </c>
      <c r="L57" s="35" t="s">
        <v>125</v>
      </c>
      <c r="M57" s="36" t="s">
        <v>107</v>
      </c>
      <c r="N57" s="36"/>
      <c r="O57" s="35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7"/>
      <c r="V57" s="37"/>
      <c r="W57" s="38" t="s">
        <v>70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138</v>
      </c>
      <c r="AG57" s="75"/>
      <c r="AJ57" s="79" t="s">
        <v>127</v>
      </c>
      <c r="AK57" s="79">
        <v>594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72</v>
      </c>
      <c r="Q58" s="582"/>
      <c r="R58" s="582"/>
      <c r="S58" s="582"/>
      <c r="T58" s="582"/>
      <c r="U58" s="582"/>
      <c r="V58" s="583"/>
      <c r="W58" s="40" t="s">
        <v>73</v>
      </c>
      <c r="X58" s="41">
        <f>IFERROR(X52/H52,"0")+IFERROR(X53/H53,"0")+IFERROR(X54/H54,"0")+IFERROR(X55/H55,"0")+IFERROR(X56/H56,"0")+IFERROR(X57/H57,"0")</f>
        <v>63.392857142857146</v>
      </c>
      <c r="Y58" s="41">
        <f>IFERROR(Y52/H52,"0")+IFERROR(Y53/H53,"0")+IFERROR(Y54/H54,"0")+IFERROR(Y55/H55,"0")+IFERROR(Y56/H56,"0")+IFERROR(Y57/H57,"0")</f>
        <v>64</v>
      </c>
      <c r="Z58" s="41">
        <f>IFERROR(IF(Z52="",0,Z52),"0")+IFERROR(IF(Z53="",0,Z53),"0")+IFERROR(IF(Z54="",0,Z54),"0")+IFERROR(IF(Z55="",0,Z55),"0")+IFERROR(IF(Z56="",0,Z56),"0")+IFERROR(IF(Z57="",0,Z57),"0")</f>
        <v>1.21472</v>
      </c>
      <c r="AA58" s="64"/>
      <c r="AB58" s="64"/>
      <c r="AC58" s="64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72</v>
      </c>
      <c r="Q59" s="582"/>
      <c r="R59" s="582"/>
      <c r="S59" s="582"/>
      <c r="T59" s="582"/>
      <c r="U59" s="582"/>
      <c r="V59" s="583"/>
      <c r="W59" s="40" t="s">
        <v>70</v>
      </c>
      <c r="X59" s="41">
        <f>IFERROR(SUM(X52:X57),"0")</f>
        <v>710</v>
      </c>
      <c r="Y59" s="41">
        <f>IFERROR(SUM(Y52:Y57),"0")</f>
        <v>716.8</v>
      </c>
      <c r="Z59" s="40"/>
      <c r="AA59" s="64"/>
      <c r="AB59" s="64"/>
      <c r="AC59" s="64"/>
    </row>
    <row r="60" spans="1:68" ht="14.25" hidden="1" customHeight="1" x14ac:dyDescent="0.25">
      <c r="A60" s="579" t="s">
        <v>139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63"/>
      <c r="AB60" s="63"/>
      <c r="AC60" s="63"/>
    </row>
    <row r="61" spans="1:68" ht="16.5" hidden="1" customHeight="1" x14ac:dyDescent="0.25">
      <c r="A61" s="60" t="s">
        <v>140</v>
      </c>
      <c r="B61" s="60" t="s">
        <v>141</v>
      </c>
      <c r="C61" s="34">
        <v>4301020298</v>
      </c>
      <c r="D61" s="571">
        <v>4680115881440</v>
      </c>
      <c r="E61" s="572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106</v>
      </c>
      <c r="L61" s="35"/>
      <c r="M61" s="36" t="s">
        <v>107</v>
      </c>
      <c r="N61" s="36"/>
      <c r="O61" s="35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7"/>
      <c r="V61" s="37"/>
      <c r="W61" s="38" t="s">
        <v>70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142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hidden="1" customHeight="1" x14ac:dyDescent="0.25">
      <c r="A62" s="60" t="s">
        <v>143</v>
      </c>
      <c r="B62" s="60" t="s">
        <v>144</v>
      </c>
      <c r="C62" s="34">
        <v>4301020228</v>
      </c>
      <c r="D62" s="571">
        <v>4680115882751</v>
      </c>
      <c r="E62" s="572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111</v>
      </c>
      <c r="L62" s="35"/>
      <c r="M62" s="36" t="s">
        <v>107</v>
      </c>
      <c r="N62" s="36"/>
      <c r="O62" s="35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7"/>
      <c r="V62" s="37"/>
      <c r="W62" s="38" t="s">
        <v>70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145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146</v>
      </c>
      <c r="B63" s="60" t="s">
        <v>147</v>
      </c>
      <c r="C63" s="34">
        <v>4301020358</v>
      </c>
      <c r="D63" s="571">
        <v>4680115885950</v>
      </c>
      <c r="E63" s="572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77</v>
      </c>
      <c r="L63" s="35"/>
      <c r="M63" s="36" t="s">
        <v>78</v>
      </c>
      <c r="N63" s="36"/>
      <c r="O63" s="35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7"/>
      <c r="V63" s="37"/>
      <c r="W63" s="38" t="s">
        <v>70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142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148</v>
      </c>
      <c r="B64" s="60" t="s">
        <v>149</v>
      </c>
      <c r="C64" s="34">
        <v>4301020296</v>
      </c>
      <c r="D64" s="571">
        <v>4680115881433</v>
      </c>
      <c r="E64" s="572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77</v>
      </c>
      <c r="L64" s="35" t="s">
        <v>125</v>
      </c>
      <c r="M64" s="36" t="s">
        <v>107</v>
      </c>
      <c r="N64" s="36"/>
      <c r="O64" s="35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7"/>
      <c r="V64" s="37"/>
      <c r="W64" s="38" t="s">
        <v>70</v>
      </c>
      <c r="X64" s="56">
        <v>144</v>
      </c>
      <c r="Y64" s="53">
        <f>IFERROR(IF(X64="",0,CEILING((X64/$H64),1)*$H64),"")</f>
        <v>145.80000000000001</v>
      </c>
      <c r="Z64" s="39">
        <f>IFERROR(IF(Y64=0,"",ROUNDUP(Y64/H64,0)*0.00651),"")</f>
        <v>0.35154000000000002</v>
      </c>
      <c r="AA64" s="65"/>
      <c r="AB64" s="66"/>
      <c r="AC64" s="123" t="s">
        <v>142</v>
      </c>
      <c r="AG64" s="75"/>
      <c r="AJ64" s="79" t="s">
        <v>127</v>
      </c>
      <c r="AK64" s="79">
        <v>491.4</v>
      </c>
      <c r="BB64" s="124" t="s">
        <v>1</v>
      </c>
      <c r="BM64" s="75">
        <f>IFERROR(X64*I64/H64,"0")</f>
        <v>153.59999999999997</v>
      </c>
      <c r="BN64" s="75">
        <f>IFERROR(Y64*I64/H64,"0")</f>
        <v>155.51999999999998</v>
      </c>
      <c r="BO64" s="75">
        <f>IFERROR(1/J64*(X64/H64),"0")</f>
        <v>0.29304029304029305</v>
      </c>
      <c r="BP64" s="75">
        <f>IFERROR(1/J64*(Y64/H64),"0")</f>
        <v>0.2967032967032967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72</v>
      </c>
      <c r="Q65" s="582"/>
      <c r="R65" s="582"/>
      <c r="S65" s="582"/>
      <c r="T65" s="582"/>
      <c r="U65" s="582"/>
      <c r="V65" s="583"/>
      <c r="W65" s="40" t="s">
        <v>73</v>
      </c>
      <c r="X65" s="41">
        <f>IFERROR(X61/H61,"0")+IFERROR(X62/H62,"0")+IFERROR(X63/H63,"0")+IFERROR(X64/H64,"0")</f>
        <v>53.333333333333329</v>
      </c>
      <c r="Y65" s="41">
        <f>IFERROR(Y61/H61,"0")+IFERROR(Y62/H62,"0")+IFERROR(Y63/H63,"0")+IFERROR(Y64/H64,"0")</f>
        <v>54</v>
      </c>
      <c r="Z65" s="41">
        <f>IFERROR(IF(Z61="",0,Z61),"0")+IFERROR(IF(Z62="",0,Z62),"0")+IFERROR(IF(Z63="",0,Z63),"0")+IFERROR(IF(Z64="",0,Z64),"0")</f>
        <v>0.35154000000000002</v>
      </c>
      <c r="AA65" s="64"/>
      <c r="AB65" s="64"/>
      <c r="AC65" s="64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72</v>
      </c>
      <c r="Q66" s="582"/>
      <c r="R66" s="582"/>
      <c r="S66" s="582"/>
      <c r="T66" s="582"/>
      <c r="U66" s="582"/>
      <c r="V66" s="583"/>
      <c r="W66" s="40" t="s">
        <v>70</v>
      </c>
      <c r="X66" s="41">
        <f>IFERROR(SUM(X61:X64),"0")</f>
        <v>144</v>
      </c>
      <c r="Y66" s="41">
        <f>IFERROR(SUM(Y61:Y64),"0")</f>
        <v>145.80000000000001</v>
      </c>
      <c r="Z66" s="40"/>
      <c r="AA66" s="64"/>
      <c r="AB66" s="64"/>
      <c r="AC66" s="64"/>
    </row>
    <row r="67" spans="1:68" ht="14.25" hidden="1" customHeight="1" x14ac:dyDescent="0.25">
      <c r="A67" s="579" t="s">
        <v>64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63"/>
      <c r="AB67" s="63"/>
      <c r="AC67" s="63"/>
    </row>
    <row r="68" spans="1:68" ht="27" hidden="1" customHeight="1" x14ac:dyDescent="0.25">
      <c r="A68" s="60" t="s">
        <v>150</v>
      </c>
      <c r="B68" s="60" t="s">
        <v>151</v>
      </c>
      <c r="C68" s="34">
        <v>4301031243</v>
      </c>
      <c r="D68" s="571">
        <v>4680115885073</v>
      </c>
      <c r="E68" s="572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67</v>
      </c>
      <c r="L68" s="35"/>
      <c r="M68" s="36" t="s">
        <v>68</v>
      </c>
      <c r="N68" s="36"/>
      <c r="O68" s="35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7"/>
      <c r="V68" s="37"/>
      <c r="W68" s="38" t="s">
        <v>70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152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153</v>
      </c>
      <c r="B69" s="60" t="s">
        <v>154</v>
      </c>
      <c r="C69" s="34">
        <v>4301031241</v>
      </c>
      <c r="D69" s="571">
        <v>4680115885059</v>
      </c>
      <c r="E69" s="572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67</v>
      </c>
      <c r="L69" s="35"/>
      <c r="M69" s="36" t="s">
        <v>68</v>
      </c>
      <c r="N69" s="36"/>
      <c r="O69" s="35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7"/>
      <c r="V69" s="37"/>
      <c r="W69" s="38" t="s">
        <v>70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155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156</v>
      </c>
      <c r="B70" s="60" t="s">
        <v>157</v>
      </c>
      <c r="C70" s="34">
        <v>4301031316</v>
      </c>
      <c r="D70" s="571">
        <v>4680115885097</v>
      </c>
      <c r="E70" s="572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67</v>
      </c>
      <c r="L70" s="35"/>
      <c r="M70" s="36" t="s">
        <v>68</v>
      </c>
      <c r="N70" s="36"/>
      <c r="O70" s="35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7"/>
      <c r="V70" s="37"/>
      <c r="W70" s="38" t="s">
        <v>70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158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72</v>
      </c>
      <c r="Q71" s="582"/>
      <c r="R71" s="582"/>
      <c r="S71" s="582"/>
      <c r="T71" s="582"/>
      <c r="U71" s="582"/>
      <c r="V71" s="583"/>
      <c r="W71" s="40" t="s">
        <v>73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72</v>
      </c>
      <c r="Q72" s="582"/>
      <c r="R72" s="582"/>
      <c r="S72" s="582"/>
      <c r="T72" s="582"/>
      <c r="U72" s="582"/>
      <c r="V72" s="583"/>
      <c r="W72" s="40" t="s">
        <v>70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79" t="s">
        <v>74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63"/>
      <c r="AB73" s="63"/>
      <c r="AC73" s="63"/>
    </row>
    <row r="74" spans="1:68" ht="16.5" hidden="1" customHeight="1" x14ac:dyDescent="0.25">
      <c r="A74" s="60" t="s">
        <v>159</v>
      </c>
      <c r="B74" s="60" t="s">
        <v>160</v>
      </c>
      <c r="C74" s="34">
        <v>4301051838</v>
      </c>
      <c r="D74" s="571">
        <v>4680115881891</v>
      </c>
      <c r="E74" s="572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106</v>
      </c>
      <c r="L74" s="35"/>
      <c r="M74" s="36" t="s">
        <v>78</v>
      </c>
      <c r="N74" s="36"/>
      <c r="O74" s="35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7"/>
      <c r="V74" s="37"/>
      <c r="W74" s="38" t="s">
        <v>70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161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162</v>
      </c>
      <c r="B75" s="60" t="s">
        <v>163</v>
      </c>
      <c r="C75" s="34">
        <v>4301051846</v>
      </c>
      <c r="D75" s="571">
        <v>4680115885769</v>
      </c>
      <c r="E75" s="572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106</v>
      </c>
      <c r="L75" s="35"/>
      <c r="M75" s="36" t="s">
        <v>78</v>
      </c>
      <c r="N75" s="36"/>
      <c r="O75" s="35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7"/>
      <c r="V75" s="37"/>
      <c r="W75" s="38" t="s">
        <v>70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164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165</v>
      </c>
      <c r="B76" s="60" t="s">
        <v>166</v>
      </c>
      <c r="C76" s="34">
        <v>4301051927</v>
      </c>
      <c r="D76" s="571">
        <v>4680115884410</v>
      </c>
      <c r="E76" s="572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106</v>
      </c>
      <c r="L76" s="35"/>
      <c r="M76" s="36" t="s">
        <v>78</v>
      </c>
      <c r="N76" s="36"/>
      <c r="O76" s="35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7"/>
      <c r="V76" s="37"/>
      <c r="W76" s="38" t="s">
        <v>70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167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168</v>
      </c>
      <c r="B77" s="60" t="s">
        <v>169</v>
      </c>
      <c r="C77" s="34">
        <v>4301051837</v>
      </c>
      <c r="D77" s="571">
        <v>4680115884311</v>
      </c>
      <c r="E77" s="572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77</v>
      </c>
      <c r="L77" s="35"/>
      <c r="M77" s="36" t="s">
        <v>78</v>
      </c>
      <c r="N77" s="36"/>
      <c r="O77" s="35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7"/>
      <c r="V77" s="37"/>
      <c r="W77" s="38" t="s">
        <v>70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161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170</v>
      </c>
      <c r="B78" s="60" t="s">
        <v>171</v>
      </c>
      <c r="C78" s="34">
        <v>4301051844</v>
      </c>
      <c r="D78" s="571">
        <v>4680115885929</v>
      </c>
      <c r="E78" s="572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77</v>
      </c>
      <c r="L78" s="35"/>
      <c r="M78" s="36" t="s">
        <v>78</v>
      </c>
      <c r="N78" s="36"/>
      <c r="O78" s="35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7"/>
      <c r="V78" s="37"/>
      <c r="W78" s="38" t="s">
        <v>70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164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172</v>
      </c>
      <c r="B79" s="60" t="s">
        <v>173</v>
      </c>
      <c r="C79" s="34">
        <v>4301051929</v>
      </c>
      <c r="D79" s="571">
        <v>4680115884403</v>
      </c>
      <c r="E79" s="572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77</v>
      </c>
      <c r="L79" s="35"/>
      <c r="M79" s="36" t="s">
        <v>78</v>
      </c>
      <c r="N79" s="36"/>
      <c r="O79" s="35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7"/>
      <c r="V79" s="37"/>
      <c r="W79" s="38" t="s">
        <v>70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167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72</v>
      </c>
      <c r="Q80" s="582"/>
      <c r="R80" s="582"/>
      <c r="S80" s="582"/>
      <c r="T80" s="582"/>
      <c r="U80" s="582"/>
      <c r="V80" s="583"/>
      <c r="W80" s="40" t="s">
        <v>73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72</v>
      </c>
      <c r="Q81" s="582"/>
      <c r="R81" s="582"/>
      <c r="S81" s="582"/>
      <c r="T81" s="582"/>
      <c r="U81" s="582"/>
      <c r="V81" s="583"/>
      <c r="W81" s="40" t="s">
        <v>70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hidden="1" customHeight="1" x14ac:dyDescent="0.25">
      <c r="A82" s="579" t="s">
        <v>174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63"/>
      <c r="AB82" s="63"/>
      <c r="AC82" s="63"/>
    </row>
    <row r="83" spans="1:68" ht="27" hidden="1" customHeight="1" x14ac:dyDescent="0.25">
      <c r="A83" s="60" t="s">
        <v>175</v>
      </c>
      <c r="B83" s="60" t="s">
        <v>176</v>
      </c>
      <c r="C83" s="34">
        <v>4301060455</v>
      </c>
      <c r="D83" s="571">
        <v>4680115881532</v>
      </c>
      <c r="E83" s="572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106</v>
      </c>
      <c r="L83" s="35"/>
      <c r="M83" s="36" t="s">
        <v>93</v>
      </c>
      <c r="N83" s="36"/>
      <c r="O83" s="35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7"/>
      <c r="V83" s="37"/>
      <c r="W83" s="38" t="s">
        <v>70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177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178</v>
      </c>
      <c r="B84" s="60" t="s">
        <v>179</v>
      </c>
      <c r="C84" s="34">
        <v>4301060351</v>
      </c>
      <c r="D84" s="571">
        <v>4680115881464</v>
      </c>
      <c r="E84" s="572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111</v>
      </c>
      <c r="L84" s="35"/>
      <c r="M84" s="36" t="s">
        <v>78</v>
      </c>
      <c r="N84" s="36"/>
      <c r="O84" s="35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7"/>
      <c r="V84" s="37"/>
      <c r="W84" s="38" t="s">
        <v>70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180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72</v>
      </c>
      <c r="Q85" s="582"/>
      <c r="R85" s="582"/>
      <c r="S85" s="582"/>
      <c r="T85" s="582"/>
      <c r="U85" s="582"/>
      <c r="V85" s="583"/>
      <c r="W85" s="40" t="s">
        <v>73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72</v>
      </c>
      <c r="Q86" s="582"/>
      <c r="R86" s="582"/>
      <c r="S86" s="582"/>
      <c r="T86" s="582"/>
      <c r="U86" s="582"/>
      <c r="V86" s="583"/>
      <c r="W86" s="40" t="s">
        <v>70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587" t="s">
        <v>181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62"/>
      <c r="AB87" s="62"/>
      <c r="AC87" s="62"/>
    </row>
    <row r="88" spans="1:68" ht="14.25" hidden="1" customHeight="1" x14ac:dyDescent="0.25">
      <c r="A88" s="579" t="s">
        <v>103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63"/>
      <c r="AB88" s="63"/>
      <c r="AC88" s="63"/>
    </row>
    <row r="89" spans="1:68" ht="27" customHeight="1" x14ac:dyDescent="0.25">
      <c r="A89" s="60" t="s">
        <v>182</v>
      </c>
      <c r="B89" s="60" t="s">
        <v>183</v>
      </c>
      <c r="C89" s="34">
        <v>4301011468</v>
      </c>
      <c r="D89" s="571">
        <v>4680115881327</v>
      </c>
      <c r="E89" s="572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106</v>
      </c>
      <c r="L89" s="35"/>
      <c r="M89" s="36" t="s">
        <v>93</v>
      </c>
      <c r="N89" s="36"/>
      <c r="O89" s="35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7"/>
      <c r="V89" s="37"/>
      <c r="W89" s="38" t="s">
        <v>70</v>
      </c>
      <c r="X89" s="56">
        <v>1050</v>
      </c>
      <c r="Y89" s="53">
        <f>IFERROR(IF(X89="",0,CEILING((X89/$H89),1)*$H89),"")</f>
        <v>1058.4000000000001</v>
      </c>
      <c r="Z89" s="39">
        <f>IFERROR(IF(Y89=0,"",ROUNDUP(Y89/H89,0)*0.01898),"")</f>
        <v>1.8600400000000001</v>
      </c>
      <c r="AA89" s="65"/>
      <c r="AB89" s="66"/>
      <c r="AC89" s="147" t="s">
        <v>184</v>
      </c>
      <c r="AG89" s="75"/>
      <c r="AJ89" s="79"/>
      <c r="AK89" s="79">
        <v>0</v>
      </c>
      <c r="BB89" s="148" t="s">
        <v>1</v>
      </c>
      <c r="BM89" s="75">
        <f>IFERROR(X89*I89/H89,"0")</f>
        <v>1092.2916666666665</v>
      </c>
      <c r="BN89" s="75">
        <f>IFERROR(Y89*I89/H89,"0")</f>
        <v>1101.03</v>
      </c>
      <c r="BO89" s="75">
        <f>IFERROR(1/J89*(X89/H89),"0")</f>
        <v>1.5190972222222221</v>
      </c>
      <c r="BP89" s="75">
        <f>IFERROR(1/J89*(Y89/H89),"0")</f>
        <v>1.53125</v>
      </c>
    </row>
    <row r="90" spans="1:68" ht="16.5" hidden="1" customHeight="1" x14ac:dyDescent="0.25">
      <c r="A90" s="60" t="s">
        <v>185</v>
      </c>
      <c r="B90" s="60" t="s">
        <v>186</v>
      </c>
      <c r="C90" s="34">
        <v>4301011476</v>
      </c>
      <c r="D90" s="571">
        <v>4680115881518</v>
      </c>
      <c r="E90" s="572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111</v>
      </c>
      <c r="L90" s="35"/>
      <c r="M90" s="36" t="s">
        <v>78</v>
      </c>
      <c r="N90" s="36"/>
      <c r="O90" s="35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7"/>
      <c r="V90" s="37"/>
      <c r="W90" s="38" t="s">
        <v>70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184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187</v>
      </c>
      <c r="B91" s="60" t="s">
        <v>188</v>
      </c>
      <c r="C91" s="34">
        <v>4301011443</v>
      </c>
      <c r="D91" s="571">
        <v>4680115881303</v>
      </c>
      <c r="E91" s="572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111</v>
      </c>
      <c r="L91" s="35" t="s">
        <v>112</v>
      </c>
      <c r="M91" s="36" t="s">
        <v>93</v>
      </c>
      <c r="N91" s="36"/>
      <c r="O91" s="35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7"/>
      <c r="V91" s="37"/>
      <c r="W91" s="38" t="s">
        <v>70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184</v>
      </c>
      <c r="AG91" s="75"/>
      <c r="AJ91" s="79" t="s">
        <v>113</v>
      </c>
      <c r="AK91" s="79">
        <v>54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72</v>
      </c>
      <c r="Q92" s="582"/>
      <c r="R92" s="582"/>
      <c r="S92" s="582"/>
      <c r="T92" s="582"/>
      <c r="U92" s="582"/>
      <c r="V92" s="583"/>
      <c r="W92" s="40" t="s">
        <v>73</v>
      </c>
      <c r="X92" s="41">
        <f>IFERROR(X89/H89,"0")+IFERROR(X90/H90,"0")+IFERROR(X91/H91,"0")</f>
        <v>97.222222222222214</v>
      </c>
      <c r="Y92" s="41">
        <f>IFERROR(Y89/H89,"0")+IFERROR(Y90/H90,"0")+IFERROR(Y91/H91,"0")</f>
        <v>98</v>
      </c>
      <c r="Z92" s="41">
        <f>IFERROR(IF(Z89="",0,Z89),"0")+IFERROR(IF(Z90="",0,Z90),"0")+IFERROR(IF(Z91="",0,Z91),"0")</f>
        <v>1.8600400000000001</v>
      </c>
      <c r="AA92" s="64"/>
      <c r="AB92" s="64"/>
      <c r="AC92" s="64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72</v>
      </c>
      <c r="Q93" s="582"/>
      <c r="R93" s="582"/>
      <c r="S93" s="582"/>
      <c r="T93" s="582"/>
      <c r="U93" s="582"/>
      <c r="V93" s="583"/>
      <c r="W93" s="40" t="s">
        <v>70</v>
      </c>
      <c r="X93" s="41">
        <f>IFERROR(SUM(X89:X91),"0")</f>
        <v>1050</v>
      </c>
      <c r="Y93" s="41">
        <f>IFERROR(SUM(Y89:Y91),"0")</f>
        <v>1058.4000000000001</v>
      </c>
      <c r="Z93" s="40"/>
      <c r="AA93" s="64"/>
      <c r="AB93" s="64"/>
      <c r="AC93" s="64"/>
    </row>
    <row r="94" spans="1:68" ht="14.25" hidden="1" customHeight="1" x14ac:dyDescent="0.25">
      <c r="A94" s="579" t="s">
        <v>74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63"/>
      <c r="AB94" s="63"/>
      <c r="AC94" s="63"/>
    </row>
    <row r="95" spans="1:68" ht="16.5" hidden="1" customHeight="1" x14ac:dyDescent="0.25">
      <c r="A95" s="60" t="s">
        <v>189</v>
      </c>
      <c r="B95" s="60" t="s">
        <v>190</v>
      </c>
      <c r="C95" s="34">
        <v>4301051712</v>
      </c>
      <c r="D95" s="571">
        <v>4607091386967</v>
      </c>
      <c r="E95" s="572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/>
      <c r="M95" s="36" t="s">
        <v>93</v>
      </c>
      <c r="N95" s="36"/>
      <c r="O95" s="35">
        <v>45</v>
      </c>
      <c r="P95" s="644" t="s">
        <v>191</v>
      </c>
      <c r="Q95" s="574"/>
      <c r="R95" s="574"/>
      <c r="S95" s="574"/>
      <c r="T95" s="575"/>
      <c r="U95" s="37"/>
      <c r="V95" s="37"/>
      <c r="W95" s="38" t="s">
        <v>70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192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hidden="1" customHeight="1" x14ac:dyDescent="0.25">
      <c r="A96" s="60" t="s">
        <v>189</v>
      </c>
      <c r="B96" s="60" t="s">
        <v>193</v>
      </c>
      <c r="C96" s="34">
        <v>4301051437</v>
      </c>
      <c r="D96" s="571">
        <v>4607091386967</v>
      </c>
      <c r="E96" s="572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106</v>
      </c>
      <c r="L96" s="35"/>
      <c r="M96" s="36" t="s">
        <v>78</v>
      </c>
      <c r="N96" s="36"/>
      <c r="O96" s="35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7"/>
      <c r="V96" s="37"/>
      <c r="W96" s="38" t="s">
        <v>70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192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194</v>
      </c>
      <c r="B97" s="60" t="s">
        <v>195</v>
      </c>
      <c r="C97" s="34">
        <v>4301051788</v>
      </c>
      <c r="D97" s="571">
        <v>4680115884953</v>
      </c>
      <c r="E97" s="572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77</v>
      </c>
      <c r="L97" s="35"/>
      <c r="M97" s="36" t="s">
        <v>78</v>
      </c>
      <c r="N97" s="36"/>
      <c r="O97" s="35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7"/>
      <c r="V97" s="37"/>
      <c r="W97" s="38" t="s">
        <v>70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196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197</v>
      </c>
      <c r="B98" s="60" t="s">
        <v>198</v>
      </c>
      <c r="C98" s="34">
        <v>4301051718</v>
      </c>
      <c r="D98" s="571">
        <v>4607091385731</v>
      </c>
      <c r="E98" s="572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77</v>
      </c>
      <c r="L98" s="35"/>
      <c r="M98" s="36" t="s">
        <v>93</v>
      </c>
      <c r="N98" s="36"/>
      <c r="O98" s="35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7"/>
      <c r="V98" s="37"/>
      <c r="W98" s="38" t="s">
        <v>70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192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197</v>
      </c>
      <c r="B99" s="60" t="s">
        <v>199</v>
      </c>
      <c r="C99" s="34">
        <v>4301052039</v>
      </c>
      <c r="D99" s="571">
        <v>4607091385731</v>
      </c>
      <c r="E99" s="572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77</v>
      </c>
      <c r="L99" s="35"/>
      <c r="M99" s="36" t="s">
        <v>78</v>
      </c>
      <c r="N99" s="36"/>
      <c r="O99" s="35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7"/>
      <c r="V99" s="37"/>
      <c r="W99" s="38" t="s">
        <v>70</v>
      </c>
      <c r="X99" s="56">
        <v>134.1</v>
      </c>
      <c r="Y99" s="53">
        <f t="shared" si="16"/>
        <v>135</v>
      </c>
      <c r="Z99" s="39">
        <f>IFERROR(IF(Y99=0,"",ROUNDUP(Y99/H99,0)*0.00651),"")</f>
        <v>0.32550000000000001</v>
      </c>
      <c r="AA99" s="65"/>
      <c r="AB99" s="66"/>
      <c r="AC99" s="161" t="s">
        <v>200</v>
      </c>
      <c r="AG99" s="75"/>
      <c r="AJ99" s="79"/>
      <c r="AK99" s="79">
        <v>0</v>
      </c>
      <c r="BB99" s="162" t="s">
        <v>1</v>
      </c>
      <c r="BM99" s="75">
        <f t="shared" si="17"/>
        <v>146.61599999999999</v>
      </c>
      <c r="BN99" s="75">
        <f t="shared" si="18"/>
        <v>147.6</v>
      </c>
      <c r="BO99" s="75">
        <f t="shared" si="19"/>
        <v>0.27289377289377292</v>
      </c>
      <c r="BP99" s="75">
        <f t="shared" si="20"/>
        <v>0.27472527472527475</v>
      </c>
    </row>
    <row r="100" spans="1:68" ht="16.5" hidden="1" customHeight="1" x14ac:dyDescent="0.25">
      <c r="A100" s="60" t="s">
        <v>201</v>
      </c>
      <c r="B100" s="60" t="s">
        <v>202</v>
      </c>
      <c r="C100" s="34">
        <v>4301051438</v>
      </c>
      <c r="D100" s="571">
        <v>4680115880894</v>
      </c>
      <c r="E100" s="572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77</v>
      </c>
      <c r="L100" s="35"/>
      <c r="M100" s="36" t="s">
        <v>78</v>
      </c>
      <c r="N100" s="36"/>
      <c r="O100" s="35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7"/>
      <c r="V100" s="37"/>
      <c r="W100" s="38" t="s">
        <v>70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203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72</v>
      </c>
      <c r="Q101" s="582"/>
      <c r="R101" s="582"/>
      <c r="S101" s="582"/>
      <c r="T101" s="582"/>
      <c r="U101" s="582"/>
      <c r="V101" s="583"/>
      <c r="W101" s="40" t="s">
        <v>73</v>
      </c>
      <c r="X101" s="41">
        <f>IFERROR(X95/H95,"0")+IFERROR(X96/H96,"0")+IFERROR(X97/H97,"0")+IFERROR(X98/H98,"0")+IFERROR(X99/H99,"0")+IFERROR(X100/H100,"0")</f>
        <v>49.666666666666664</v>
      </c>
      <c r="Y101" s="41">
        <f>IFERROR(Y95/H95,"0")+IFERROR(Y96/H96,"0")+IFERROR(Y97/H97,"0")+IFERROR(Y98/H98,"0")+IFERROR(Y99/H99,"0")+IFERROR(Y100/H100,"0")</f>
        <v>50</v>
      </c>
      <c r="Z101" s="41">
        <f>IFERROR(IF(Z95="",0,Z95),"0")+IFERROR(IF(Z96="",0,Z96),"0")+IFERROR(IF(Z97="",0,Z97),"0")+IFERROR(IF(Z98="",0,Z98),"0")+IFERROR(IF(Z99="",0,Z99),"0")+IFERROR(IF(Z100="",0,Z100),"0")</f>
        <v>0.32550000000000001</v>
      </c>
      <c r="AA101" s="64"/>
      <c r="AB101" s="64"/>
      <c r="AC101" s="64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72</v>
      </c>
      <c r="Q102" s="582"/>
      <c r="R102" s="582"/>
      <c r="S102" s="582"/>
      <c r="T102" s="582"/>
      <c r="U102" s="582"/>
      <c r="V102" s="583"/>
      <c r="W102" s="40" t="s">
        <v>70</v>
      </c>
      <c r="X102" s="41">
        <f>IFERROR(SUM(X95:X100),"0")</f>
        <v>134.1</v>
      </c>
      <c r="Y102" s="41">
        <f>IFERROR(SUM(Y95:Y100),"0")</f>
        <v>135</v>
      </c>
      <c r="Z102" s="40"/>
      <c r="AA102" s="64"/>
      <c r="AB102" s="64"/>
      <c r="AC102" s="64"/>
    </row>
    <row r="103" spans="1:68" ht="16.5" hidden="1" customHeight="1" x14ac:dyDescent="0.25">
      <c r="A103" s="587" t="s">
        <v>204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62"/>
      <c r="AB103" s="62"/>
      <c r="AC103" s="62"/>
    </row>
    <row r="104" spans="1:68" ht="14.25" hidden="1" customHeight="1" x14ac:dyDescent="0.25">
      <c r="A104" s="579" t="s">
        <v>103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63"/>
      <c r="AB104" s="63"/>
      <c r="AC104" s="63"/>
    </row>
    <row r="105" spans="1:68" ht="16.5" customHeight="1" x14ac:dyDescent="0.25">
      <c r="A105" s="60" t="s">
        <v>205</v>
      </c>
      <c r="B105" s="60" t="s">
        <v>206</v>
      </c>
      <c r="C105" s="34">
        <v>4301011514</v>
      </c>
      <c r="D105" s="571">
        <v>4680115882133</v>
      </c>
      <c r="E105" s="572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106</v>
      </c>
      <c r="L105" s="35"/>
      <c r="M105" s="36" t="s">
        <v>107</v>
      </c>
      <c r="N105" s="36"/>
      <c r="O105" s="35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7"/>
      <c r="V105" s="37"/>
      <c r="W105" s="38" t="s">
        <v>70</v>
      </c>
      <c r="X105" s="56">
        <v>630</v>
      </c>
      <c r="Y105" s="53">
        <f>IFERROR(IF(X105="",0,CEILING((X105/$H105),1)*$H105),"")</f>
        <v>637.20000000000005</v>
      </c>
      <c r="Z105" s="39">
        <f>IFERROR(IF(Y105=0,"",ROUNDUP(Y105/H105,0)*0.01898),"")</f>
        <v>1.11982</v>
      </c>
      <c r="AA105" s="65"/>
      <c r="AB105" s="66"/>
      <c r="AC105" s="165" t="s">
        <v>207</v>
      </c>
      <c r="AG105" s="75"/>
      <c r="AJ105" s="79"/>
      <c r="AK105" s="79">
        <v>0</v>
      </c>
      <c r="BB105" s="166" t="s">
        <v>1</v>
      </c>
      <c r="BM105" s="75">
        <f>IFERROR(X105*I105/H105,"0")</f>
        <v>655.37499999999989</v>
      </c>
      <c r="BN105" s="75">
        <f>IFERROR(Y105*I105/H105,"0")</f>
        <v>662.86500000000001</v>
      </c>
      <c r="BO105" s="75">
        <f>IFERROR(1/J105*(X105/H105),"0")</f>
        <v>0.91145833333333326</v>
      </c>
      <c r="BP105" s="75">
        <f>IFERROR(1/J105*(Y105/H105),"0")</f>
        <v>0.921875</v>
      </c>
    </row>
    <row r="106" spans="1:68" ht="16.5" hidden="1" customHeight="1" x14ac:dyDescent="0.25">
      <c r="A106" s="60" t="s">
        <v>208</v>
      </c>
      <c r="B106" s="60" t="s">
        <v>209</v>
      </c>
      <c r="C106" s="34">
        <v>4301011417</v>
      </c>
      <c r="D106" s="571">
        <v>4680115880269</v>
      </c>
      <c r="E106" s="572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111</v>
      </c>
      <c r="L106" s="35" t="s">
        <v>112</v>
      </c>
      <c r="M106" s="36" t="s">
        <v>78</v>
      </c>
      <c r="N106" s="36"/>
      <c r="O106" s="35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7"/>
      <c r="V106" s="37"/>
      <c r="W106" s="38" t="s">
        <v>70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207</v>
      </c>
      <c r="AG106" s="75"/>
      <c r="AJ106" s="79" t="s">
        <v>113</v>
      </c>
      <c r="AK106" s="79">
        <v>45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210</v>
      </c>
      <c r="B107" s="60" t="s">
        <v>211</v>
      </c>
      <c r="C107" s="34">
        <v>4301011415</v>
      </c>
      <c r="D107" s="571">
        <v>4680115880429</v>
      </c>
      <c r="E107" s="572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111</v>
      </c>
      <c r="L107" s="35"/>
      <c r="M107" s="36" t="s">
        <v>78</v>
      </c>
      <c r="N107" s="36"/>
      <c r="O107" s="35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7"/>
      <c r="V107" s="37"/>
      <c r="W107" s="38" t="s">
        <v>70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207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212</v>
      </c>
      <c r="B108" s="60" t="s">
        <v>213</v>
      </c>
      <c r="C108" s="34">
        <v>4301011462</v>
      </c>
      <c r="D108" s="571">
        <v>4680115881457</v>
      </c>
      <c r="E108" s="572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111</v>
      </c>
      <c r="L108" s="35"/>
      <c r="M108" s="36" t="s">
        <v>78</v>
      </c>
      <c r="N108" s="36"/>
      <c r="O108" s="35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7"/>
      <c r="V108" s="37"/>
      <c r="W108" s="38" t="s">
        <v>70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207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72</v>
      </c>
      <c r="Q109" s="582"/>
      <c r="R109" s="582"/>
      <c r="S109" s="582"/>
      <c r="T109" s="582"/>
      <c r="U109" s="582"/>
      <c r="V109" s="583"/>
      <c r="W109" s="40" t="s">
        <v>73</v>
      </c>
      <c r="X109" s="41">
        <f>IFERROR(X105/H105,"0")+IFERROR(X106/H106,"0")+IFERROR(X107/H107,"0")+IFERROR(X108/H108,"0")</f>
        <v>58.333333333333329</v>
      </c>
      <c r="Y109" s="41">
        <f>IFERROR(Y105/H105,"0")+IFERROR(Y106/H106,"0")+IFERROR(Y107/H107,"0")+IFERROR(Y108/H108,"0")</f>
        <v>59</v>
      </c>
      <c r="Z109" s="41">
        <f>IFERROR(IF(Z105="",0,Z105),"0")+IFERROR(IF(Z106="",0,Z106),"0")+IFERROR(IF(Z107="",0,Z107),"0")+IFERROR(IF(Z108="",0,Z108),"0")</f>
        <v>1.11982</v>
      </c>
      <c r="AA109" s="64"/>
      <c r="AB109" s="64"/>
      <c r="AC109" s="64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72</v>
      </c>
      <c r="Q110" s="582"/>
      <c r="R110" s="582"/>
      <c r="S110" s="582"/>
      <c r="T110" s="582"/>
      <c r="U110" s="582"/>
      <c r="V110" s="583"/>
      <c r="W110" s="40" t="s">
        <v>70</v>
      </c>
      <c r="X110" s="41">
        <f>IFERROR(SUM(X105:X108),"0")</f>
        <v>630</v>
      </c>
      <c r="Y110" s="41">
        <f>IFERROR(SUM(Y105:Y108),"0")</f>
        <v>637.20000000000005</v>
      </c>
      <c r="Z110" s="40"/>
      <c r="AA110" s="64"/>
      <c r="AB110" s="64"/>
      <c r="AC110" s="64"/>
    </row>
    <row r="111" spans="1:68" ht="14.25" hidden="1" customHeight="1" x14ac:dyDescent="0.25">
      <c r="A111" s="579" t="s">
        <v>139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63"/>
      <c r="AB111" s="63"/>
      <c r="AC111" s="63"/>
    </row>
    <row r="112" spans="1:68" ht="16.5" hidden="1" customHeight="1" x14ac:dyDescent="0.25">
      <c r="A112" s="60" t="s">
        <v>214</v>
      </c>
      <c r="B112" s="60" t="s">
        <v>215</v>
      </c>
      <c r="C112" s="34">
        <v>4301020345</v>
      </c>
      <c r="D112" s="571">
        <v>4680115881488</v>
      </c>
      <c r="E112" s="572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106</v>
      </c>
      <c r="L112" s="35"/>
      <c r="M112" s="36" t="s">
        <v>107</v>
      </c>
      <c r="N112" s="36"/>
      <c r="O112" s="35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7"/>
      <c r="V112" s="37"/>
      <c r="W112" s="38" t="s">
        <v>70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216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217</v>
      </c>
      <c r="B113" s="60" t="s">
        <v>218</v>
      </c>
      <c r="C113" s="34">
        <v>4301020346</v>
      </c>
      <c r="D113" s="571">
        <v>4680115882775</v>
      </c>
      <c r="E113" s="572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67</v>
      </c>
      <c r="L113" s="35"/>
      <c r="M113" s="36" t="s">
        <v>107</v>
      </c>
      <c r="N113" s="36"/>
      <c r="O113" s="35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7"/>
      <c r="V113" s="37"/>
      <c r="W113" s="38" t="s">
        <v>70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216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219</v>
      </c>
      <c r="B114" s="60" t="s">
        <v>220</v>
      </c>
      <c r="C114" s="34">
        <v>4301020344</v>
      </c>
      <c r="D114" s="571">
        <v>4680115880658</v>
      </c>
      <c r="E114" s="572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77</v>
      </c>
      <c r="L114" s="35"/>
      <c r="M114" s="36" t="s">
        <v>107</v>
      </c>
      <c r="N114" s="36"/>
      <c r="O114" s="35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7"/>
      <c r="V114" s="37"/>
      <c r="W114" s="38" t="s">
        <v>70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216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72</v>
      </c>
      <c r="Q115" s="582"/>
      <c r="R115" s="582"/>
      <c r="S115" s="582"/>
      <c r="T115" s="582"/>
      <c r="U115" s="582"/>
      <c r="V115" s="583"/>
      <c r="W115" s="40" t="s">
        <v>73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72</v>
      </c>
      <c r="Q116" s="582"/>
      <c r="R116" s="582"/>
      <c r="S116" s="582"/>
      <c r="T116" s="582"/>
      <c r="U116" s="582"/>
      <c r="V116" s="583"/>
      <c r="W116" s="40" t="s">
        <v>70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hidden="1" customHeight="1" x14ac:dyDescent="0.25">
      <c r="A117" s="579" t="s">
        <v>74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63"/>
      <c r="AB117" s="63"/>
      <c r="AC117" s="63"/>
    </row>
    <row r="118" spans="1:68" ht="16.5" hidden="1" customHeight="1" x14ac:dyDescent="0.25">
      <c r="A118" s="60" t="s">
        <v>221</v>
      </c>
      <c r="B118" s="60" t="s">
        <v>222</v>
      </c>
      <c r="C118" s="34">
        <v>4301051724</v>
      </c>
      <c r="D118" s="571">
        <v>4607091385168</v>
      </c>
      <c r="E118" s="572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106</v>
      </c>
      <c r="L118" s="35"/>
      <c r="M118" s="36" t="s">
        <v>93</v>
      </c>
      <c r="N118" s="36"/>
      <c r="O118" s="35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7"/>
      <c r="V118" s="37"/>
      <c r="W118" s="38" t="s">
        <v>70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223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27" hidden="1" customHeight="1" x14ac:dyDescent="0.25">
      <c r="A119" s="60" t="s">
        <v>224</v>
      </c>
      <c r="B119" s="60" t="s">
        <v>225</v>
      </c>
      <c r="C119" s="34">
        <v>4301051730</v>
      </c>
      <c r="D119" s="571">
        <v>4607091383256</v>
      </c>
      <c r="E119" s="572"/>
      <c r="F119" s="59">
        <v>0.33</v>
      </c>
      <c r="G119" s="35">
        <v>6</v>
      </c>
      <c r="H119" s="59">
        <v>1.98</v>
      </c>
      <c r="I119" s="59">
        <v>2.226</v>
      </c>
      <c r="J119" s="35">
        <v>182</v>
      </c>
      <c r="K119" s="35" t="s">
        <v>77</v>
      </c>
      <c r="L119" s="35"/>
      <c r="M119" s="36" t="s">
        <v>93</v>
      </c>
      <c r="N119" s="36"/>
      <c r="O119" s="35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7"/>
      <c r="V119" s="37"/>
      <c r="W119" s="38" t="s">
        <v>70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IFERROR(IF(Y119=0,"",ROUNDUP(Y119/H119,0)*0.00651),"")</f>
        <v/>
      </c>
      <c r="AA119" s="65"/>
      <c r="AB119" s="66"/>
      <c r="AC119" s="181" t="s">
        <v>223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customHeight="1" x14ac:dyDescent="0.25">
      <c r="A120" s="60" t="s">
        <v>226</v>
      </c>
      <c r="B120" s="60" t="s">
        <v>227</v>
      </c>
      <c r="C120" s="34">
        <v>4301051721</v>
      </c>
      <c r="D120" s="571">
        <v>4607091385748</v>
      </c>
      <c r="E120" s="572"/>
      <c r="F120" s="59">
        <v>0.45</v>
      </c>
      <c r="G120" s="35">
        <v>6</v>
      </c>
      <c r="H120" s="59">
        <v>2.7</v>
      </c>
      <c r="I120" s="59">
        <v>2.952</v>
      </c>
      <c r="J120" s="35">
        <v>182</v>
      </c>
      <c r="K120" s="35" t="s">
        <v>77</v>
      </c>
      <c r="L120" s="35"/>
      <c r="M120" s="36" t="s">
        <v>93</v>
      </c>
      <c r="N120" s="36"/>
      <c r="O120" s="35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7"/>
      <c r="V120" s="37"/>
      <c r="W120" s="38" t="s">
        <v>70</v>
      </c>
      <c r="X120" s="56">
        <v>155.69999999999999</v>
      </c>
      <c r="Y120" s="53">
        <f>IFERROR(IF(X120="",0,CEILING((X120/$H120),1)*$H120),"")</f>
        <v>156.60000000000002</v>
      </c>
      <c r="Z120" s="39">
        <f>IFERROR(IF(Y120=0,"",ROUNDUP(Y120/H120,0)*0.00651),"")</f>
        <v>0.37758000000000003</v>
      </c>
      <c r="AA120" s="65"/>
      <c r="AB120" s="66"/>
      <c r="AC120" s="183" t="s">
        <v>223</v>
      </c>
      <c r="AG120" s="75"/>
      <c r="AJ120" s="79"/>
      <c r="AK120" s="79">
        <v>0</v>
      </c>
      <c r="BB120" s="184" t="s">
        <v>1</v>
      </c>
      <c r="BM120" s="75">
        <f>IFERROR(X120*I120/H120,"0")</f>
        <v>170.23199999999997</v>
      </c>
      <c r="BN120" s="75">
        <f>IFERROR(Y120*I120/H120,"0")</f>
        <v>171.21600000000001</v>
      </c>
      <c r="BO120" s="75">
        <f>IFERROR(1/J120*(X120/H120),"0")</f>
        <v>0.31684981684981683</v>
      </c>
      <c r="BP120" s="75">
        <f>IFERROR(1/J120*(Y120/H120),"0")</f>
        <v>0.31868131868131877</v>
      </c>
    </row>
    <row r="121" spans="1:68" ht="16.5" hidden="1" customHeight="1" x14ac:dyDescent="0.25">
      <c r="A121" s="60" t="s">
        <v>228</v>
      </c>
      <c r="B121" s="60" t="s">
        <v>229</v>
      </c>
      <c r="C121" s="34">
        <v>4301051740</v>
      </c>
      <c r="D121" s="571">
        <v>4680115884533</v>
      </c>
      <c r="E121" s="572"/>
      <c r="F121" s="59">
        <v>0.3</v>
      </c>
      <c r="G121" s="35">
        <v>6</v>
      </c>
      <c r="H121" s="59">
        <v>1.8</v>
      </c>
      <c r="I121" s="59">
        <v>1.98</v>
      </c>
      <c r="J121" s="35">
        <v>182</v>
      </c>
      <c r="K121" s="35" t="s">
        <v>77</v>
      </c>
      <c r="L121" s="35"/>
      <c r="M121" s="36" t="s">
        <v>78</v>
      </c>
      <c r="N121" s="36"/>
      <c r="O121" s="35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7"/>
      <c r="V121" s="37"/>
      <c r="W121" s="38" t="s">
        <v>70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85" t="s">
        <v>230</v>
      </c>
      <c r="AG121" s="75"/>
      <c r="AJ121" s="79"/>
      <c r="AK121" s="79">
        <v>0</v>
      </c>
      <c r="BB121" s="186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72</v>
      </c>
      <c r="Q122" s="582"/>
      <c r="R122" s="582"/>
      <c r="S122" s="582"/>
      <c r="T122" s="582"/>
      <c r="U122" s="582"/>
      <c r="V122" s="583"/>
      <c r="W122" s="40" t="s">
        <v>73</v>
      </c>
      <c r="X122" s="41">
        <f>IFERROR(X118/H118,"0")+IFERROR(X119/H119,"0")+IFERROR(X120/H120,"0")+IFERROR(X121/H121,"0")</f>
        <v>57.666666666666657</v>
      </c>
      <c r="Y122" s="41">
        <f>IFERROR(Y118/H118,"0")+IFERROR(Y119/H119,"0")+IFERROR(Y120/H120,"0")+IFERROR(Y121/H121,"0")</f>
        <v>58.000000000000007</v>
      </c>
      <c r="Z122" s="41">
        <f>IFERROR(IF(Z118="",0,Z118),"0")+IFERROR(IF(Z119="",0,Z119),"0")+IFERROR(IF(Z120="",0,Z120),"0")+IFERROR(IF(Z121="",0,Z121),"0")</f>
        <v>0.37758000000000003</v>
      </c>
      <c r="AA122" s="64"/>
      <c r="AB122" s="64"/>
      <c r="AC122" s="64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72</v>
      </c>
      <c r="Q123" s="582"/>
      <c r="R123" s="582"/>
      <c r="S123" s="582"/>
      <c r="T123" s="582"/>
      <c r="U123" s="582"/>
      <c r="V123" s="583"/>
      <c r="W123" s="40" t="s">
        <v>70</v>
      </c>
      <c r="X123" s="41">
        <f>IFERROR(SUM(X118:X121),"0")</f>
        <v>155.69999999999999</v>
      </c>
      <c r="Y123" s="41">
        <f>IFERROR(SUM(Y118:Y121),"0")</f>
        <v>156.60000000000002</v>
      </c>
      <c r="Z123" s="40"/>
      <c r="AA123" s="64"/>
      <c r="AB123" s="64"/>
      <c r="AC123" s="64"/>
    </row>
    <row r="124" spans="1:68" ht="14.25" hidden="1" customHeight="1" x14ac:dyDescent="0.25">
      <c r="A124" s="579" t="s">
        <v>174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63"/>
      <c r="AB124" s="63"/>
      <c r="AC124" s="63"/>
    </row>
    <row r="125" spans="1:68" ht="27" hidden="1" customHeight="1" x14ac:dyDescent="0.25">
      <c r="A125" s="60" t="s">
        <v>231</v>
      </c>
      <c r="B125" s="60" t="s">
        <v>232</v>
      </c>
      <c r="C125" s="34">
        <v>4301060357</v>
      </c>
      <c r="D125" s="571">
        <v>4680115882652</v>
      </c>
      <c r="E125" s="572"/>
      <c r="F125" s="59">
        <v>0.33</v>
      </c>
      <c r="G125" s="35">
        <v>6</v>
      </c>
      <c r="H125" s="59">
        <v>1.98</v>
      </c>
      <c r="I125" s="59">
        <v>2.82</v>
      </c>
      <c r="J125" s="35">
        <v>182</v>
      </c>
      <c r="K125" s="35" t="s">
        <v>77</v>
      </c>
      <c r="L125" s="35"/>
      <c r="M125" s="36" t="s">
        <v>78</v>
      </c>
      <c r="N125" s="36"/>
      <c r="O125" s="35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7"/>
      <c r="V125" s="37"/>
      <c r="W125" s="38" t="s">
        <v>70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IFERROR(IF(Y125=0,"",ROUNDUP(Y125/H125,0)*0.00651),"")</f>
        <v/>
      </c>
      <c r="AA125" s="65"/>
      <c r="AB125" s="66"/>
      <c r="AC125" s="187" t="s">
        <v>233</v>
      </c>
      <c r="AG125" s="75"/>
      <c r="AJ125" s="79"/>
      <c r="AK125" s="79">
        <v>0</v>
      </c>
      <c r="BB125" s="188" t="s">
        <v>1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16.5" hidden="1" customHeight="1" x14ac:dyDescent="0.25">
      <c r="A126" s="60" t="s">
        <v>234</v>
      </c>
      <c r="B126" s="60" t="s">
        <v>235</v>
      </c>
      <c r="C126" s="34">
        <v>4301060317</v>
      </c>
      <c r="D126" s="571">
        <v>4680115880238</v>
      </c>
      <c r="E126" s="572"/>
      <c r="F126" s="59">
        <v>0.33</v>
      </c>
      <c r="G126" s="35">
        <v>6</v>
      </c>
      <c r="H126" s="59">
        <v>1.98</v>
      </c>
      <c r="I126" s="59">
        <v>2.238</v>
      </c>
      <c r="J126" s="35">
        <v>182</v>
      </c>
      <c r="K126" s="35" t="s">
        <v>77</v>
      </c>
      <c r="L126" s="35"/>
      <c r="M126" s="36" t="s">
        <v>78</v>
      </c>
      <c r="N126" s="36"/>
      <c r="O126" s="35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7"/>
      <c r="V126" s="37"/>
      <c r="W126" s="38" t="s">
        <v>70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236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72</v>
      </c>
      <c r="Q127" s="582"/>
      <c r="R127" s="582"/>
      <c r="S127" s="582"/>
      <c r="T127" s="582"/>
      <c r="U127" s="582"/>
      <c r="V127" s="583"/>
      <c r="W127" s="40" t="s">
        <v>73</v>
      </c>
      <c r="X127" s="41">
        <f>IFERROR(X125/H125,"0")+IFERROR(X126/H126,"0")</f>
        <v>0</v>
      </c>
      <c r="Y127" s="41">
        <f>IFERROR(Y125/H125,"0")+IFERROR(Y126/H126,"0")</f>
        <v>0</v>
      </c>
      <c r="Z127" s="41">
        <f>IFERROR(IF(Z125="",0,Z125),"0")+IFERROR(IF(Z126="",0,Z126),"0")</f>
        <v>0</v>
      </c>
      <c r="AA127" s="64"/>
      <c r="AB127" s="64"/>
      <c r="AC127" s="64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72</v>
      </c>
      <c r="Q128" s="582"/>
      <c r="R128" s="582"/>
      <c r="S128" s="582"/>
      <c r="T128" s="582"/>
      <c r="U128" s="582"/>
      <c r="V128" s="583"/>
      <c r="W128" s="40" t="s">
        <v>70</v>
      </c>
      <c r="X128" s="41">
        <f>IFERROR(SUM(X125:X126),"0")</f>
        <v>0</v>
      </c>
      <c r="Y128" s="41">
        <f>IFERROR(SUM(Y125:Y126),"0")</f>
        <v>0</v>
      </c>
      <c r="Z128" s="40"/>
      <c r="AA128" s="64"/>
      <c r="AB128" s="64"/>
      <c r="AC128" s="64"/>
    </row>
    <row r="129" spans="1:68" ht="16.5" hidden="1" customHeight="1" x14ac:dyDescent="0.25">
      <c r="A129" s="587" t="s">
        <v>237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62"/>
      <c r="AB129" s="62"/>
      <c r="AC129" s="62"/>
    </row>
    <row r="130" spans="1:68" ht="14.25" hidden="1" customHeight="1" x14ac:dyDescent="0.25">
      <c r="A130" s="579" t="s">
        <v>64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63"/>
      <c r="AB130" s="63"/>
      <c r="AC130" s="63"/>
    </row>
    <row r="131" spans="1:68" ht="27" hidden="1" customHeight="1" x14ac:dyDescent="0.25">
      <c r="A131" s="60" t="s">
        <v>238</v>
      </c>
      <c r="B131" s="60" t="s">
        <v>239</v>
      </c>
      <c r="C131" s="34">
        <v>4301031235</v>
      </c>
      <c r="D131" s="571">
        <v>4680115883444</v>
      </c>
      <c r="E131" s="572"/>
      <c r="F131" s="59">
        <v>0.35</v>
      </c>
      <c r="G131" s="35">
        <v>8</v>
      </c>
      <c r="H131" s="59">
        <v>2.8</v>
      </c>
      <c r="I131" s="59">
        <v>3.0680000000000001</v>
      </c>
      <c r="J131" s="35">
        <v>182</v>
      </c>
      <c r="K131" s="35" t="s">
        <v>77</v>
      </c>
      <c r="L131" s="35"/>
      <c r="M131" s="36" t="s">
        <v>98</v>
      </c>
      <c r="N131" s="36"/>
      <c r="O131" s="35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7"/>
      <c r="V131" s="37"/>
      <c r="W131" s="38" t="s">
        <v>70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/>
      <c r="AB131" s="66"/>
      <c r="AC131" s="191" t="s">
        <v>240</v>
      </c>
      <c r="AG131" s="75"/>
      <c r="AJ131" s="79"/>
      <c r="AK131" s="79">
        <v>0</v>
      </c>
      <c r="BB131" s="192" t="s">
        <v>1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27" hidden="1" customHeight="1" x14ac:dyDescent="0.25">
      <c r="A132" s="60" t="s">
        <v>238</v>
      </c>
      <c r="B132" s="60" t="s">
        <v>241</v>
      </c>
      <c r="C132" s="34">
        <v>4301031234</v>
      </c>
      <c r="D132" s="571">
        <v>4680115883444</v>
      </c>
      <c r="E132" s="572"/>
      <c r="F132" s="59">
        <v>0.35</v>
      </c>
      <c r="G132" s="35">
        <v>8</v>
      </c>
      <c r="H132" s="59">
        <v>2.8</v>
      </c>
      <c r="I132" s="59">
        <v>3.0680000000000001</v>
      </c>
      <c r="J132" s="35">
        <v>182</v>
      </c>
      <c r="K132" s="35" t="s">
        <v>77</v>
      </c>
      <c r="L132" s="35"/>
      <c r="M132" s="36" t="s">
        <v>98</v>
      </c>
      <c r="N132" s="36"/>
      <c r="O132" s="35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7"/>
      <c r="V132" s="37"/>
      <c r="W132" s="38" t="s">
        <v>70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240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idden="1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72</v>
      </c>
      <c r="Q133" s="582"/>
      <c r="R133" s="582"/>
      <c r="S133" s="582"/>
      <c r="T133" s="582"/>
      <c r="U133" s="582"/>
      <c r="V133" s="583"/>
      <c r="W133" s="40" t="s">
        <v>73</v>
      </c>
      <c r="X133" s="41">
        <f>IFERROR(X131/H131,"0")+IFERROR(X132/H132,"0")</f>
        <v>0</v>
      </c>
      <c r="Y133" s="41">
        <f>IFERROR(Y131/H131,"0")+IFERROR(Y132/H132,"0")</f>
        <v>0</v>
      </c>
      <c r="Z133" s="41">
        <f>IFERROR(IF(Z131="",0,Z131),"0")+IFERROR(IF(Z132="",0,Z132),"0")</f>
        <v>0</v>
      </c>
      <c r="AA133" s="64"/>
      <c r="AB133" s="64"/>
      <c r="AC133" s="64"/>
    </row>
    <row r="134" spans="1:68" hidden="1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72</v>
      </c>
      <c r="Q134" s="582"/>
      <c r="R134" s="582"/>
      <c r="S134" s="582"/>
      <c r="T134" s="582"/>
      <c r="U134" s="582"/>
      <c r="V134" s="583"/>
      <c r="W134" s="40" t="s">
        <v>70</v>
      </c>
      <c r="X134" s="41">
        <f>IFERROR(SUM(X131:X132),"0")</f>
        <v>0</v>
      </c>
      <c r="Y134" s="41">
        <f>IFERROR(SUM(Y131:Y132),"0")</f>
        <v>0</v>
      </c>
      <c r="Z134" s="40"/>
      <c r="AA134" s="64"/>
      <c r="AB134" s="64"/>
      <c r="AC134" s="64"/>
    </row>
    <row r="135" spans="1:68" ht="14.25" hidden="1" customHeight="1" x14ac:dyDescent="0.25">
      <c r="A135" s="579" t="s">
        <v>74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63"/>
      <c r="AB135" s="63"/>
      <c r="AC135" s="63"/>
    </row>
    <row r="136" spans="1:68" ht="16.5" hidden="1" customHeight="1" x14ac:dyDescent="0.25">
      <c r="A136" s="60" t="s">
        <v>242</v>
      </c>
      <c r="B136" s="60" t="s">
        <v>243</v>
      </c>
      <c r="C136" s="34">
        <v>4301051477</v>
      </c>
      <c r="D136" s="571">
        <v>4680115882584</v>
      </c>
      <c r="E136" s="572"/>
      <c r="F136" s="59">
        <v>0.33</v>
      </c>
      <c r="G136" s="35">
        <v>8</v>
      </c>
      <c r="H136" s="59">
        <v>2.64</v>
      </c>
      <c r="I136" s="59">
        <v>2.9079999999999999</v>
      </c>
      <c r="J136" s="35">
        <v>182</v>
      </c>
      <c r="K136" s="35" t="s">
        <v>77</v>
      </c>
      <c r="L136" s="35"/>
      <c r="M136" s="36" t="s">
        <v>98</v>
      </c>
      <c r="N136" s="36"/>
      <c r="O136" s="35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7"/>
      <c r="V136" s="37"/>
      <c r="W136" s="38" t="s">
        <v>70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IFERROR(IF(Y136=0,"",ROUNDUP(Y136/H136,0)*0.00651),"")</f>
        <v/>
      </c>
      <c r="AA136" s="65"/>
      <c r="AB136" s="66"/>
      <c r="AC136" s="195" t="s">
        <v>244</v>
      </c>
      <c r="AG136" s="75"/>
      <c r="AJ136" s="79"/>
      <c r="AK136" s="79">
        <v>0</v>
      </c>
      <c r="BB136" s="196" t="s">
        <v>1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hidden="1" customHeight="1" x14ac:dyDescent="0.25">
      <c r="A137" s="60" t="s">
        <v>242</v>
      </c>
      <c r="B137" s="60" t="s">
        <v>245</v>
      </c>
      <c r="C137" s="34">
        <v>4301051476</v>
      </c>
      <c r="D137" s="571">
        <v>4680115882584</v>
      </c>
      <c r="E137" s="572"/>
      <c r="F137" s="59">
        <v>0.33</v>
      </c>
      <c r="G137" s="35">
        <v>8</v>
      </c>
      <c r="H137" s="59">
        <v>2.64</v>
      </c>
      <c r="I137" s="59">
        <v>2.9079999999999999</v>
      </c>
      <c r="J137" s="35">
        <v>182</v>
      </c>
      <c r="K137" s="35" t="s">
        <v>77</v>
      </c>
      <c r="L137" s="35"/>
      <c r="M137" s="36" t="s">
        <v>98</v>
      </c>
      <c r="N137" s="36"/>
      <c r="O137" s="35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7"/>
      <c r="V137" s="37"/>
      <c r="W137" s="38" t="s">
        <v>70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244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idden="1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72</v>
      </c>
      <c r="Q138" s="582"/>
      <c r="R138" s="582"/>
      <c r="S138" s="582"/>
      <c r="T138" s="582"/>
      <c r="U138" s="582"/>
      <c r="V138" s="583"/>
      <c r="W138" s="40" t="s">
        <v>73</v>
      </c>
      <c r="X138" s="41">
        <f>IFERROR(X136/H136,"0")+IFERROR(X137/H137,"0")</f>
        <v>0</v>
      </c>
      <c r="Y138" s="41">
        <f>IFERROR(Y136/H136,"0")+IFERROR(Y137/H137,"0")</f>
        <v>0</v>
      </c>
      <c r="Z138" s="41">
        <f>IFERROR(IF(Z136="",0,Z136),"0")+IFERROR(IF(Z137="",0,Z137),"0")</f>
        <v>0</v>
      </c>
      <c r="AA138" s="64"/>
      <c r="AB138" s="64"/>
      <c r="AC138" s="64"/>
    </row>
    <row r="139" spans="1:68" hidden="1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72</v>
      </c>
      <c r="Q139" s="582"/>
      <c r="R139" s="582"/>
      <c r="S139" s="582"/>
      <c r="T139" s="582"/>
      <c r="U139" s="582"/>
      <c r="V139" s="583"/>
      <c r="W139" s="40" t="s">
        <v>70</v>
      </c>
      <c r="X139" s="41">
        <f>IFERROR(SUM(X136:X137),"0")</f>
        <v>0</v>
      </c>
      <c r="Y139" s="41">
        <f>IFERROR(SUM(Y136:Y137),"0")</f>
        <v>0</v>
      </c>
      <c r="Z139" s="40"/>
      <c r="AA139" s="64"/>
      <c r="AB139" s="64"/>
      <c r="AC139" s="64"/>
    </row>
    <row r="140" spans="1:68" ht="16.5" hidden="1" customHeight="1" x14ac:dyDescent="0.25">
      <c r="A140" s="587" t="s">
        <v>101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62"/>
      <c r="AB140" s="62"/>
      <c r="AC140" s="62"/>
    </row>
    <row r="141" spans="1:68" ht="14.25" hidden="1" customHeight="1" x14ac:dyDescent="0.25">
      <c r="A141" s="579" t="s">
        <v>103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63"/>
      <c r="AB141" s="63"/>
      <c r="AC141" s="63"/>
    </row>
    <row r="142" spans="1:68" ht="27" hidden="1" customHeight="1" x14ac:dyDescent="0.25">
      <c r="A142" s="60" t="s">
        <v>246</v>
      </c>
      <c r="B142" s="60" t="s">
        <v>247</v>
      </c>
      <c r="C142" s="34">
        <v>4301011705</v>
      </c>
      <c r="D142" s="571">
        <v>4607091384604</v>
      </c>
      <c r="E142" s="572"/>
      <c r="F142" s="59">
        <v>0.4</v>
      </c>
      <c r="G142" s="35">
        <v>10</v>
      </c>
      <c r="H142" s="59">
        <v>4</v>
      </c>
      <c r="I142" s="59">
        <v>4.21</v>
      </c>
      <c r="J142" s="35">
        <v>132</v>
      </c>
      <c r="K142" s="35" t="s">
        <v>111</v>
      </c>
      <c r="L142" s="35"/>
      <c r="M142" s="36" t="s">
        <v>107</v>
      </c>
      <c r="N142" s="36"/>
      <c r="O142" s="35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7"/>
      <c r="V142" s="37"/>
      <c r="W142" s="38" t="s">
        <v>70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IFERROR(IF(Y142=0,"",ROUNDUP(Y142/H142,0)*0.00902),"")</f>
        <v/>
      </c>
      <c r="AA142" s="65"/>
      <c r="AB142" s="66"/>
      <c r="AC142" s="199" t="s">
        <v>248</v>
      </c>
      <c r="AG142" s="75"/>
      <c r="AJ142" s="79"/>
      <c r="AK142" s="79">
        <v>0</v>
      </c>
      <c r="BB142" s="200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idden="1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72</v>
      </c>
      <c r="Q143" s="582"/>
      <c r="R143" s="582"/>
      <c r="S143" s="582"/>
      <c r="T143" s="582"/>
      <c r="U143" s="582"/>
      <c r="V143" s="583"/>
      <c r="W143" s="40" t="s">
        <v>73</v>
      </c>
      <c r="X143" s="41">
        <f>IFERROR(X142/H142,"0")</f>
        <v>0</v>
      </c>
      <c r="Y143" s="41">
        <f>IFERROR(Y142/H142,"0")</f>
        <v>0</v>
      </c>
      <c r="Z143" s="41">
        <f>IFERROR(IF(Z142="",0,Z142),"0")</f>
        <v>0</v>
      </c>
      <c r="AA143" s="64"/>
      <c r="AB143" s="64"/>
      <c r="AC143" s="64"/>
    </row>
    <row r="144" spans="1:68" hidden="1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72</v>
      </c>
      <c r="Q144" s="582"/>
      <c r="R144" s="582"/>
      <c r="S144" s="582"/>
      <c r="T144" s="582"/>
      <c r="U144" s="582"/>
      <c r="V144" s="583"/>
      <c r="W144" s="40" t="s">
        <v>70</v>
      </c>
      <c r="X144" s="41">
        <f>IFERROR(SUM(X142:X142),"0")</f>
        <v>0</v>
      </c>
      <c r="Y144" s="41">
        <f>IFERROR(SUM(Y142:Y142),"0")</f>
        <v>0</v>
      </c>
      <c r="Z144" s="40"/>
      <c r="AA144" s="64"/>
      <c r="AB144" s="64"/>
      <c r="AC144" s="64"/>
    </row>
    <row r="145" spans="1:68" ht="14.25" hidden="1" customHeight="1" x14ac:dyDescent="0.25">
      <c r="A145" s="579" t="s">
        <v>64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63"/>
      <c r="AB145" s="63"/>
      <c r="AC145" s="63"/>
    </row>
    <row r="146" spans="1:68" ht="16.5" hidden="1" customHeight="1" x14ac:dyDescent="0.25">
      <c r="A146" s="60" t="s">
        <v>249</v>
      </c>
      <c r="B146" s="60" t="s">
        <v>250</v>
      </c>
      <c r="C146" s="34">
        <v>4301030895</v>
      </c>
      <c r="D146" s="571">
        <v>4607091387667</v>
      </c>
      <c r="E146" s="572"/>
      <c r="F146" s="59">
        <v>0.9</v>
      </c>
      <c r="G146" s="35">
        <v>10</v>
      </c>
      <c r="H146" s="59">
        <v>9</v>
      </c>
      <c r="I146" s="59">
        <v>9.5850000000000009</v>
      </c>
      <c r="J146" s="35">
        <v>64</v>
      </c>
      <c r="K146" s="35" t="s">
        <v>106</v>
      </c>
      <c r="L146" s="35"/>
      <c r="M146" s="36" t="s">
        <v>107</v>
      </c>
      <c r="N146" s="36"/>
      <c r="O146" s="35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7"/>
      <c r="V146" s="37"/>
      <c r="W146" s="38" t="s">
        <v>70</v>
      </c>
      <c r="X146" s="56">
        <v>0</v>
      </c>
      <c r="Y146" s="53">
        <f>IFERROR(IF(X146="",0,CEILING((X146/$H146),1)*$H146),"")</f>
        <v>0</v>
      </c>
      <c r="Z146" s="39" t="str">
        <f>IFERROR(IF(Y146=0,"",ROUNDUP(Y146/H146,0)*0.01898),"")</f>
        <v/>
      </c>
      <c r="AA146" s="65"/>
      <c r="AB146" s="66"/>
      <c r="AC146" s="201" t="s">
        <v>251</v>
      </c>
      <c r="AG146" s="75"/>
      <c r="AJ146" s="79"/>
      <c r="AK146" s="79">
        <v>0</v>
      </c>
      <c r="BB146" s="202" t="s">
        <v>1</v>
      </c>
      <c r="BM146" s="75">
        <f>IFERROR(X146*I146/H146,"0")</f>
        <v>0</v>
      </c>
      <c r="BN146" s="75">
        <f>IFERROR(Y146*I146/H146,"0")</f>
        <v>0</v>
      </c>
      <c r="BO146" s="75">
        <f>IFERROR(1/J146*(X146/H146),"0")</f>
        <v>0</v>
      </c>
      <c r="BP146" s="75">
        <f>IFERROR(1/J146*(Y146/H146),"0")</f>
        <v>0</v>
      </c>
    </row>
    <row r="147" spans="1:68" ht="16.5" hidden="1" customHeight="1" x14ac:dyDescent="0.25">
      <c r="A147" s="60" t="s">
        <v>252</v>
      </c>
      <c r="B147" s="60" t="s">
        <v>253</v>
      </c>
      <c r="C147" s="34">
        <v>4301030961</v>
      </c>
      <c r="D147" s="571">
        <v>4607091387636</v>
      </c>
      <c r="E147" s="572"/>
      <c r="F147" s="59">
        <v>0.7</v>
      </c>
      <c r="G147" s="35">
        <v>6</v>
      </c>
      <c r="H147" s="59">
        <v>4.2</v>
      </c>
      <c r="I147" s="59">
        <v>4.47</v>
      </c>
      <c r="J147" s="35">
        <v>182</v>
      </c>
      <c r="K147" s="35" t="s">
        <v>77</v>
      </c>
      <c r="L147" s="35"/>
      <c r="M147" s="36" t="s">
        <v>68</v>
      </c>
      <c r="N147" s="36"/>
      <c r="O147" s="35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7"/>
      <c r="V147" s="37"/>
      <c r="W147" s="38" t="s">
        <v>70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/>
      <c r="AB147" s="66"/>
      <c r="AC147" s="203" t="s">
        <v>254</v>
      </c>
      <c r="AG147" s="75"/>
      <c r="AJ147" s="79"/>
      <c r="AK147" s="79">
        <v>0</v>
      </c>
      <c r="BB147" s="204" t="s">
        <v>1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27" customHeight="1" x14ac:dyDescent="0.25">
      <c r="A148" s="60" t="s">
        <v>255</v>
      </c>
      <c r="B148" s="60" t="s">
        <v>256</v>
      </c>
      <c r="C148" s="34">
        <v>4301030963</v>
      </c>
      <c r="D148" s="571">
        <v>4607091382426</v>
      </c>
      <c r="E148" s="572"/>
      <c r="F148" s="59">
        <v>0.9</v>
      </c>
      <c r="G148" s="35">
        <v>10</v>
      </c>
      <c r="H148" s="59">
        <v>9</v>
      </c>
      <c r="I148" s="59">
        <v>9.5850000000000009</v>
      </c>
      <c r="J148" s="35">
        <v>64</v>
      </c>
      <c r="K148" s="35" t="s">
        <v>106</v>
      </c>
      <c r="L148" s="35"/>
      <c r="M148" s="36" t="s">
        <v>68</v>
      </c>
      <c r="N148" s="36"/>
      <c r="O148" s="35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7"/>
      <c r="V148" s="37"/>
      <c r="W148" s="38" t="s">
        <v>70</v>
      </c>
      <c r="X148" s="56">
        <v>45</v>
      </c>
      <c r="Y148" s="53">
        <f>IFERROR(IF(X148="",0,CEILING((X148/$H148),1)*$H148),"")</f>
        <v>45</v>
      </c>
      <c r="Z148" s="39">
        <f>IFERROR(IF(Y148=0,"",ROUNDUP(Y148/H148,0)*0.01898),"")</f>
        <v>9.4899999999999998E-2</v>
      </c>
      <c r="AA148" s="65"/>
      <c r="AB148" s="66"/>
      <c r="AC148" s="205" t="s">
        <v>257</v>
      </c>
      <c r="AG148" s="75"/>
      <c r="AJ148" s="79"/>
      <c r="AK148" s="79">
        <v>0</v>
      </c>
      <c r="BB148" s="206" t="s">
        <v>1</v>
      </c>
      <c r="BM148" s="75">
        <f>IFERROR(X148*I148/H148,"0")</f>
        <v>47.925000000000004</v>
      </c>
      <c r="BN148" s="75">
        <f>IFERROR(Y148*I148/H148,"0")</f>
        <v>47.925000000000004</v>
      </c>
      <c r="BO148" s="75">
        <f>IFERROR(1/J148*(X148/H148),"0")</f>
        <v>7.8125E-2</v>
      </c>
      <c r="BP148" s="75">
        <f>IFERROR(1/J148*(Y148/H148),"0")</f>
        <v>7.8125E-2</v>
      </c>
    </row>
    <row r="149" spans="1:68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72</v>
      </c>
      <c r="Q149" s="582"/>
      <c r="R149" s="582"/>
      <c r="S149" s="582"/>
      <c r="T149" s="582"/>
      <c r="U149" s="582"/>
      <c r="V149" s="583"/>
      <c r="W149" s="40" t="s">
        <v>73</v>
      </c>
      <c r="X149" s="41">
        <f>IFERROR(X146/H146,"0")+IFERROR(X147/H147,"0")+IFERROR(X148/H148,"0")</f>
        <v>5</v>
      </c>
      <c r="Y149" s="41">
        <f>IFERROR(Y146/H146,"0")+IFERROR(Y147/H147,"0")+IFERROR(Y148/H148,"0")</f>
        <v>5</v>
      </c>
      <c r="Z149" s="41">
        <f>IFERROR(IF(Z146="",0,Z146),"0")+IFERROR(IF(Z147="",0,Z147),"0")+IFERROR(IF(Z148="",0,Z148),"0")</f>
        <v>9.4899999999999998E-2</v>
      </c>
      <c r="AA149" s="64"/>
      <c r="AB149" s="64"/>
      <c r="AC149" s="64"/>
    </row>
    <row r="150" spans="1:68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72</v>
      </c>
      <c r="Q150" s="582"/>
      <c r="R150" s="582"/>
      <c r="S150" s="582"/>
      <c r="T150" s="582"/>
      <c r="U150" s="582"/>
      <c r="V150" s="583"/>
      <c r="W150" s="40" t="s">
        <v>70</v>
      </c>
      <c r="X150" s="41">
        <f>IFERROR(SUM(X146:X148),"0")</f>
        <v>45</v>
      </c>
      <c r="Y150" s="41">
        <f>IFERROR(SUM(Y146:Y148),"0")</f>
        <v>45</v>
      </c>
      <c r="Z150" s="40"/>
      <c r="AA150" s="64"/>
      <c r="AB150" s="64"/>
      <c r="AC150" s="64"/>
    </row>
    <row r="151" spans="1:68" ht="27.75" hidden="1" customHeight="1" x14ac:dyDescent="0.2">
      <c r="A151" s="638" t="s">
        <v>258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52"/>
      <c r="AB151" s="52"/>
      <c r="AC151" s="52"/>
    </row>
    <row r="152" spans="1:68" ht="16.5" hidden="1" customHeight="1" x14ac:dyDescent="0.25">
      <c r="A152" s="587" t="s">
        <v>259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62"/>
      <c r="AB152" s="62"/>
      <c r="AC152" s="62"/>
    </row>
    <row r="153" spans="1:68" ht="14.25" hidden="1" customHeight="1" x14ac:dyDescent="0.25">
      <c r="A153" s="579" t="s">
        <v>139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63"/>
      <c r="AB153" s="63"/>
      <c r="AC153" s="63"/>
    </row>
    <row r="154" spans="1:68" ht="27" hidden="1" customHeight="1" x14ac:dyDescent="0.25">
      <c r="A154" s="60" t="s">
        <v>260</v>
      </c>
      <c r="B154" s="60" t="s">
        <v>261</v>
      </c>
      <c r="C154" s="34">
        <v>4301020323</v>
      </c>
      <c r="D154" s="571">
        <v>4680115886223</v>
      </c>
      <c r="E154" s="572"/>
      <c r="F154" s="59">
        <v>0.33</v>
      </c>
      <c r="G154" s="35">
        <v>6</v>
      </c>
      <c r="H154" s="59">
        <v>1.98</v>
      </c>
      <c r="I154" s="59">
        <v>2.08</v>
      </c>
      <c r="J154" s="35">
        <v>234</v>
      </c>
      <c r="K154" s="35" t="s">
        <v>67</v>
      </c>
      <c r="L154" s="35"/>
      <c r="M154" s="36" t="s">
        <v>68</v>
      </c>
      <c r="N154" s="36"/>
      <c r="O154" s="35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7"/>
      <c r="V154" s="37"/>
      <c r="W154" s="38" t="s">
        <v>70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IFERROR(IF(Y154=0,"",ROUNDUP(Y154/H154,0)*0.00502),"")</f>
        <v/>
      </c>
      <c r="AA154" s="65"/>
      <c r="AB154" s="66"/>
      <c r="AC154" s="207" t="s">
        <v>262</v>
      </c>
      <c r="AG154" s="75"/>
      <c r="AJ154" s="79"/>
      <c r="AK154" s="79">
        <v>0</v>
      </c>
      <c r="BB154" s="20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72</v>
      </c>
      <c r="Q155" s="582"/>
      <c r="R155" s="582"/>
      <c r="S155" s="582"/>
      <c r="T155" s="582"/>
      <c r="U155" s="582"/>
      <c r="V155" s="583"/>
      <c r="W155" s="40" t="s">
        <v>73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72</v>
      </c>
      <c r="Q156" s="582"/>
      <c r="R156" s="582"/>
      <c r="S156" s="582"/>
      <c r="T156" s="582"/>
      <c r="U156" s="582"/>
      <c r="V156" s="583"/>
      <c r="W156" s="40" t="s">
        <v>70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hidden="1" customHeight="1" x14ac:dyDescent="0.25">
      <c r="A157" s="579" t="s">
        <v>64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63"/>
      <c r="AB157" s="63"/>
      <c r="AC157" s="63"/>
    </row>
    <row r="158" spans="1:68" ht="27" hidden="1" customHeight="1" x14ac:dyDescent="0.25">
      <c r="A158" s="60" t="s">
        <v>263</v>
      </c>
      <c r="B158" s="60" t="s">
        <v>264</v>
      </c>
      <c r="C158" s="34">
        <v>4301031191</v>
      </c>
      <c r="D158" s="571">
        <v>4680115880993</v>
      </c>
      <c r="E158" s="572"/>
      <c r="F158" s="59">
        <v>0.7</v>
      </c>
      <c r="G158" s="35">
        <v>6</v>
      </c>
      <c r="H158" s="59">
        <v>4.2</v>
      </c>
      <c r="I158" s="59">
        <v>4.47</v>
      </c>
      <c r="J158" s="35">
        <v>132</v>
      </c>
      <c r="K158" s="35" t="s">
        <v>111</v>
      </c>
      <c r="L158" s="35"/>
      <c r="M158" s="36" t="s">
        <v>68</v>
      </c>
      <c r="N158" s="36"/>
      <c r="O158" s="35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7"/>
      <c r="V158" s="37"/>
      <c r="W158" s="38" t="s">
        <v>70</v>
      </c>
      <c r="X158" s="56">
        <v>0</v>
      </c>
      <c r="Y158" s="53">
        <f t="shared" ref="Y158:Y166" si="21">IFERROR(IF(X158="",0,CEILING((X158/$H158),1)*$H158),"")</f>
        <v>0</v>
      </c>
      <c r="Z158" s="39" t="str">
        <f>IFERROR(IF(Y158=0,"",ROUNDUP(Y158/H158,0)*0.00902),"")</f>
        <v/>
      </c>
      <c r="AA158" s="65"/>
      <c r="AB158" s="66"/>
      <c r="AC158" s="209" t="s">
        <v>265</v>
      </c>
      <c r="AG158" s="75"/>
      <c r="AJ158" s="79"/>
      <c r="AK158" s="79">
        <v>0</v>
      </c>
      <c r="BB158" s="210" t="s">
        <v>1</v>
      </c>
      <c r="BM158" s="75">
        <f t="shared" ref="BM158:BM166" si="22">IFERROR(X158*I158/H158,"0")</f>
        <v>0</v>
      </c>
      <c r="BN158" s="75">
        <f t="shared" ref="BN158:BN166" si="23">IFERROR(Y158*I158/H158,"0")</f>
        <v>0</v>
      </c>
      <c r="BO158" s="75">
        <f t="shared" ref="BO158:BO166" si="24">IFERROR(1/J158*(X158/H158),"0")</f>
        <v>0</v>
      </c>
      <c r="BP158" s="75">
        <f t="shared" ref="BP158:BP166" si="25">IFERROR(1/J158*(Y158/H158),"0")</f>
        <v>0</v>
      </c>
    </row>
    <row r="159" spans="1:68" ht="27" hidden="1" customHeight="1" x14ac:dyDescent="0.25">
      <c r="A159" s="60" t="s">
        <v>266</v>
      </c>
      <c r="B159" s="60" t="s">
        <v>267</v>
      </c>
      <c r="C159" s="34">
        <v>4301031204</v>
      </c>
      <c r="D159" s="571">
        <v>4680115881761</v>
      </c>
      <c r="E159" s="572"/>
      <c r="F159" s="59">
        <v>0.7</v>
      </c>
      <c r="G159" s="35">
        <v>6</v>
      </c>
      <c r="H159" s="59">
        <v>4.2</v>
      </c>
      <c r="I159" s="59">
        <v>4.47</v>
      </c>
      <c r="J159" s="35">
        <v>132</v>
      </c>
      <c r="K159" s="35" t="s">
        <v>111</v>
      </c>
      <c r="L159" s="35"/>
      <c r="M159" s="36" t="s">
        <v>68</v>
      </c>
      <c r="N159" s="36"/>
      <c r="O159" s="35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7"/>
      <c r="V159" s="37"/>
      <c r="W159" s="38" t="s">
        <v>70</v>
      </c>
      <c r="X159" s="56">
        <v>0</v>
      </c>
      <c r="Y159" s="53">
        <f t="shared" si="21"/>
        <v>0</v>
      </c>
      <c r="Z159" s="39" t="str">
        <f>IFERROR(IF(Y159=0,"",ROUNDUP(Y159/H159,0)*0.00902),"")</f>
        <v/>
      </c>
      <c r="AA159" s="65"/>
      <c r="AB159" s="66"/>
      <c r="AC159" s="211" t="s">
        <v>268</v>
      </c>
      <c r="AG159" s="75"/>
      <c r="AJ159" s="79"/>
      <c r="AK159" s="79">
        <v>0</v>
      </c>
      <c r="BB159" s="212" t="s">
        <v>1</v>
      </c>
      <c r="BM159" s="75">
        <f t="shared" si="22"/>
        <v>0</v>
      </c>
      <c r="BN159" s="75">
        <f t="shared" si="23"/>
        <v>0</v>
      </c>
      <c r="BO159" s="75">
        <f t="shared" si="24"/>
        <v>0</v>
      </c>
      <c r="BP159" s="75">
        <f t="shared" si="25"/>
        <v>0</v>
      </c>
    </row>
    <row r="160" spans="1:68" ht="27" hidden="1" customHeight="1" x14ac:dyDescent="0.25">
      <c r="A160" s="60" t="s">
        <v>269</v>
      </c>
      <c r="B160" s="60" t="s">
        <v>270</v>
      </c>
      <c r="C160" s="34">
        <v>4301031201</v>
      </c>
      <c r="D160" s="571">
        <v>4680115881563</v>
      </c>
      <c r="E160" s="572"/>
      <c r="F160" s="59">
        <v>0.7</v>
      </c>
      <c r="G160" s="35">
        <v>6</v>
      </c>
      <c r="H160" s="59">
        <v>4.2</v>
      </c>
      <c r="I160" s="59">
        <v>4.41</v>
      </c>
      <c r="J160" s="35">
        <v>132</v>
      </c>
      <c r="K160" s="35" t="s">
        <v>111</v>
      </c>
      <c r="L160" s="35"/>
      <c r="M160" s="36" t="s">
        <v>68</v>
      </c>
      <c r="N160" s="36"/>
      <c r="O160" s="35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7"/>
      <c r="V160" s="37"/>
      <c r="W160" s="38" t="s">
        <v>70</v>
      </c>
      <c r="X160" s="56">
        <v>0</v>
      </c>
      <c r="Y160" s="53">
        <f t="shared" si="21"/>
        <v>0</v>
      </c>
      <c r="Z160" s="39" t="str">
        <f>IFERROR(IF(Y160=0,"",ROUNDUP(Y160/H160,0)*0.00902),"")</f>
        <v/>
      </c>
      <c r="AA160" s="65"/>
      <c r="AB160" s="66"/>
      <c r="AC160" s="213" t="s">
        <v>271</v>
      </c>
      <c r="AG160" s="75"/>
      <c r="AJ160" s="79"/>
      <c r="AK160" s="79">
        <v>0</v>
      </c>
      <c r="BB160" s="214" t="s">
        <v>1</v>
      </c>
      <c r="BM160" s="75">
        <f t="shared" si="22"/>
        <v>0</v>
      </c>
      <c r="BN160" s="75">
        <f t="shared" si="23"/>
        <v>0</v>
      </c>
      <c r="BO160" s="75">
        <f t="shared" si="24"/>
        <v>0</v>
      </c>
      <c r="BP160" s="75">
        <f t="shared" si="25"/>
        <v>0</v>
      </c>
    </row>
    <row r="161" spans="1:68" ht="27" hidden="1" customHeight="1" x14ac:dyDescent="0.25">
      <c r="A161" s="60" t="s">
        <v>272</v>
      </c>
      <c r="B161" s="60" t="s">
        <v>273</v>
      </c>
      <c r="C161" s="34">
        <v>4301031199</v>
      </c>
      <c r="D161" s="571">
        <v>4680115880986</v>
      </c>
      <c r="E161" s="572"/>
      <c r="F161" s="59">
        <v>0.35</v>
      </c>
      <c r="G161" s="35">
        <v>6</v>
      </c>
      <c r="H161" s="59">
        <v>2.1</v>
      </c>
      <c r="I161" s="59">
        <v>2.23</v>
      </c>
      <c r="J161" s="35">
        <v>234</v>
      </c>
      <c r="K161" s="35" t="s">
        <v>67</v>
      </c>
      <c r="L161" s="35"/>
      <c r="M161" s="36" t="s">
        <v>68</v>
      </c>
      <c r="N161" s="36"/>
      <c r="O161" s="35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7"/>
      <c r="V161" s="37"/>
      <c r="W161" s="38" t="s">
        <v>70</v>
      </c>
      <c r="X161" s="56">
        <v>0</v>
      </c>
      <c r="Y161" s="53">
        <f t="shared" si="21"/>
        <v>0</v>
      </c>
      <c r="Z161" s="39" t="str">
        <f>IFERROR(IF(Y161=0,"",ROUNDUP(Y161/H161,0)*0.00502),"")</f>
        <v/>
      </c>
      <c r="AA161" s="65"/>
      <c r="AB161" s="66"/>
      <c r="AC161" s="215" t="s">
        <v>265</v>
      </c>
      <c r="AG161" s="75"/>
      <c r="AJ161" s="79"/>
      <c r="AK161" s="79">
        <v>0</v>
      </c>
      <c r="BB161" s="216" t="s">
        <v>1</v>
      </c>
      <c r="BM161" s="75">
        <f t="shared" si="22"/>
        <v>0</v>
      </c>
      <c r="BN161" s="75">
        <f t="shared" si="23"/>
        <v>0</v>
      </c>
      <c r="BO161" s="75">
        <f t="shared" si="24"/>
        <v>0</v>
      </c>
      <c r="BP161" s="75">
        <f t="shared" si="25"/>
        <v>0</v>
      </c>
    </row>
    <row r="162" spans="1:68" ht="27" hidden="1" customHeight="1" x14ac:dyDescent="0.25">
      <c r="A162" s="60" t="s">
        <v>274</v>
      </c>
      <c r="B162" s="60" t="s">
        <v>275</v>
      </c>
      <c r="C162" s="34">
        <v>4301031205</v>
      </c>
      <c r="D162" s="571">
        <v>4680115881785</v>
      </c>
      <c r="E162" s="572"/>
      <c r="F162" s="59">
        <v>0.35</v>
      </c>
      <c r="G162" s="35">
        <v>6</v>
      </c>
      <c r="H162" s="59">
        <v>2.1</v>
      </c>
      <c r="I162" s="59">
        <v>2.23</v>
      </c>
      <c r="J162" s="35">
        <v>234</v>
      </c>
      <c r="K162" s="35" t="s">
        <v>67</v>
      </c>
      <c r="L162" s="35"/>
      <c r="M162" s="36" t="s">
        <v>68</v>
      </c>
      <c r="N162" s="36"/>
      <c r="O162" s="35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7"/>
      <c r="V162" s="37"/>
      <c r="W162" s="38" t="s">
        <v>70</v>
      </c>
      <c r="X162" s="56">
        <v>0</v>
      </c>
      <c r="Y162" s="53">
        <f t="shared" si="21"/>
        <v>0</v>
      </c>
      <c r="Z162" s="39" t="str">
        <f>IFERROR(IF(Y162=0,"",ROUNDUP(Y162/H162,0)*0.00502),"")</f>
        <v/>
      </c>
      <c r="AA162" s="65"/>
      <c r="AB162" s="66"/>
      <c r="AC162" s="217" t="s">
        <v>268</v>
      </c>
      <c r="AG162" s="75"/>
      <c r="AJ162" s="79"/>
      <c r="AK162" s="79">
        <v>0</v>
      </c>
      <c r="BB162" s="218" t="s">
        <v>1</v>
      </c>
      <c r="BM162" s="75">
        <f t="shared" si="22"/>
        <v>0</v>
      </c>
      <c r="BN162" s="75">
        <f t="shared" si="23"/>
        <v>0</v>
      </c>
      <c r="BO162" s="75">
        <f t="shared" si="24"/>
        <v>0</v>
      </c>
      <c r="BP162" s="75">
        <f t="shared" si="25"/>
        <v>0</v>
      </c>
    </row>
    <row r="163" spans="1:68" ht="27" hidden="1" customHeight="1" x14ac:dyDescent="0.25">
      <c r="A163" s="60" t="s">
        <v>276</v>
      </c>
      <c r="B163" s="60" t="s">
        <v>277</v>
      </c>
      <c r="C163" s="34">
        <v>4301031399</v>
      </c>
      <c r="D163" s="571">
        <v>4680115886537</v>
      </c>
      <c r="E163" s="572"/>
      <c r="F163" s="59">
        <v>0.3</v>
      </c>
      <c r="G163" s="35">
        <v>6</v>
      </c>
      <c r="H163" s="59">
        <v>1.8</v>
      </c>
      <c r="I163" s="59">
        <v>1.93</v>
      </c>
      <c r="J163" s="35">
        <v>234</v>
      </c>
      <c r="K163" s="35" t="s">
        <v>67</v>
      </c>
      <c r="L163" s="35"/>
      <c r="M163" s="36" t="s">
        <v>68</v>
      </c>
      <c r="N163" s="36"/>
      <c r="O163" s="35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7"/>
      <c r="V163" s="37"/>
      <c r="W163" s="38" t="s">
        <v>70</v>
      </c>
      <c r="X163" s="56">
        <v>0</v>
      </c>
      <c r="Y163" s="53">
        <f t="shared" si="21"/>
        <v>0</v>
      </c>
      <c r="Z163" s="39" t="str">
        <f>IFERROR(IF(Y163=0,"",ROUNDUP(Y163/H163,0)*0.00502),"")</f>
        <v/>
      </c>
      <c r="AA163" s="65"/>
      <c r="AB163" s="66"/>
      <c r="AC163" s="219" t="s">
        <v>278</v>
      </c>
      <c r="AG163" s="75"/>
      <c r="AJ163" s="79"/>
      <c r="AK163" s="79">
        <v>0</v>
      </c>
      <c r="BB163" s="220" t="s">
        <v>1</v>
      </c>
      <c r="BM163" s="75">
        <f t="shared" si="22"/>
        <v>0</v>
      </c>
      <c r="BN163" s="75">
        <f t="shared" si="23"/>
        <v>0</v>
      </c>
      <c r="BO163" s="75">
        <f t="shared" si="24"/>
        <v>0</v>
      </c>
      <c r="BP163" s="75">
        <f t="shared" si="25"/>
        <v>0</v>
      </c>
    </row>
    <row r="164" spans="1:68" ht="37.5" hidden="1" customHeight="1" x14ac:dyDescent="0.25">
      <c r="A164" s="60" t="s">
        <v>279</v>
      </c>
      <c r="B164" s="60" t="s">
        <v>280</v>
      </c>
      <c r="C164" s="34">
        <v>4301031202</v>
      </c>
      <c r="D164" s="571">
        <v>4680115881679</v>
      </c>
      <c r="E164" s="572"/>
      <c r="F164" s="59">
        <v>0.35</v>
      </c>
      <c r="G164" s="35">
        <v>6</v>
      </c>
      <c r="H164" s="59">
        <v>2.1</v>
      </c>
      <c r="I164" s="59">
        <v>2.2000000000000002</v>
      </c>
      <c r="J164" s="35">
        <v>234</v>
      </c>
      <c r="K164" s="35" t="s">
        <v>67</v>
      </c>
      <c r="L164" s="35"/>
      <c r="M164" s="36" t="s">
        <v>68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7"/>
      <c r="V164" s="37"/>
      <c r="W164" s="38" t="s">
        <v>70</v>
      </c>
      <c r="X164" s="56">
        <v>0</v>
      </c>
      <c r="Y164" s="53">
        <f t="shared" si="21"/>
        <v>0</v>
      </c>
      <c r="Z164" s="39" t="str">
        <f>IFERROR(IF(Y164=0,"",ROUNDUP(Y164/H164,0)*0.00502),"")</f>
        <v/>
      </c>
      <c r="AA164" s="65"/>
      <c r="AB164" s="66"/>
      <c r="AC164" s="221" t="s">
        <v>271</v>
      </c>
      <c r="AG164" s="75"/>
      <c r="AJ164" s="79"/>
      <c r="AK164" s="79">
        <v>0</v>
      </c>
      <c r="BB164" s="222" t="s">
        <v>1</v>
      </c>
      <c r="BM164" s="75">
        <f t="shared" si="22"/>
        <v>0</v>
      </c>
      <c r="BN164" s="75">
        <f t="shared" si="23"/>
        <v>0</v>
      </c>
      <c r="BO164" s="75">
        <f t="shared" si="24"/>
        <v>0</v>
      </c>
      <c r="BP164" s="75">
        <f t="shared" si="25"/>
        <v>0</v>
      </c>
    </row>
    <row r="165" spans="1:68" ht="27" hidden="1" customHeight="1" x14ac:dyDescent="0.25">
      <c r="A165" s="60" t="s">
        <v>281</v>
      </c>
      <c r="B165" s="60" t="s">
        <v>282</v>
      </c>
      <c r="C165" s="34">
        <v>4301031158</v>
      </c>
      <c r="D165" s="571">
        <v>4680115880191</v>
      </c>
      <c r="E165" s="572"/>
      <c r="F165" s="59">
        <v>0.4</v>
      </c>
      <c r="G165" s="35">
        <v>6</v>
      </c>
      <c r="H165" s="59">
        <v>2.4</v>
      </c>
      <c r="I165" s="59">
        <v>2.58</v>
      </c>
      <c r="J165" s="35">
        <v>182</v>
      </c>
      <c r="K165" s="35" t="s">
        <v>77</v>
      </c>
      <c r="L165" s="35"/>
      <c r="M165" s="36" t="s">
        <v>68</v>
      </c>
      <c r="N165" s="36"/>
      <c r="O165" s="35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7"/>
      <c r="V165" s="37"/>
      <c r="W165" s="38" t="s">
        <v>70</v>
      </c>
      <c r="X165" s="56">
        <v>0</v>
      </c>
      <c r="Y165" s="53">
        <f t="shared" si="21"/>
        <v>0</v>
      </c>
      <c r="Z165" s="39" t="str">
        <f>IFERROR(IF(Y165=0,"",ROUNDUP(Y165/H165,0)*0.00651),"")</f>
        <v/>
      </c>
      <c r="AA165" s="65"/>
      <c r="AB165" s="66"/>
      <c r="AC165" s="223" t="s">
        <v>271</v>
      </c>
      <c r="AG165" s="75"/>
      <c r="AJ165" s="79"/>
      <c r="AK165" s="79">
        <v>0</v>
      </c>
      <c r="BB165" s="224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hidden="1" customHeight="1" x14ac:dyDescent="0.25">
      <c r="A166" s="60" t="s">
        <v>283</v>
      </c>
      <c r="B166" s="60" t="s">
        <v>284</v>
      </c>
      <c r="C166" s="34">
        <v>4301031245</v>
      </c>
      <c r="D166" s="571">
        <v>4680115883963</v>
      </c>
      <c r="E166" s="572"/>
      <c r="F166" s="59">
        <v>0.28000000000000003</v>
      </c>
      <c r="G166" s="35">
        <v>6</v>
      </c>
      <c r="H166" s="59">
        <v>1.68</v>
      </c>
      <c r="I166" s="59">
        <v>1.78</v>
      </c>
      <c r="J166" s="35">
        <v>234</v>
      </c>
      <c r="K166" s="35" t="s">
        <v>67</v>
      </c>
      <c r="L166" s="35"/>
      <c r="M166" s="36" t="s">
        <v>68</v>
      </c>
      <c r="N166" s="36"/>
      <c r="O166" s="35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7"/>
      <c r="V166" s="37"/>
      <c r="W166" s="38" t="s">
        <v>70</v>
      </c>
      <c r="X166" s="56">
        <v>0</v>
      </c>
      <c r="Y166" s="53">
        <f t="shared" si="21"/>
        <v>0</v>
      </c>
      <c r="Z166" s="39" t="str">
        <f>IFERROR(IF(Y166=0,"",ROUNDUP(Y166/H166,0)*0.00502),"")</f>
        <v/>
      </c>
      <c r="AA166" s="65"/>
      <c r="AB166" s="66"/>
      <c r="AC166" s="225" t="s">
        <v>285</v>
      </c>
      <c r="AG166" s="75"/>
      <c r="AJ166" s="79"/>
      <c r="AK166" s="79">
        <v>0</v>
      </c>
      <c r="BB166" s="226" t="s">
        <v>1</v>
      </c>
      <c r="BM166" s="75">
        <f t="shared" si="22"/>
        <v>0</v>
      </c>
      <c r="BN166" s="75">
        <f t="shared" si="23"/>
        <v>0</v>
      </c>
      <c r="BO166" s="75">
        <f t="shared" si="24"/>
        <v>0</v>
      </c>
      <c r="BP166" s="75">
        <f t="shared" si="25"/>
        <v>0</v>
      </c>
    </row>
    <row r="167" spans="1:68" hidden="1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72</v>
      </c>
      <c r="Q167" s="582"/>
      <c r="R167" s="582"/>
      <c r="S167" s="582"/>
      <c r="T167" s="582"/>
      <c r="U167" s="582"/>
      <c r="V167" s="583"/>
      <c r="W167" s="40" t="s">
        <v>73</v>
      </c>
      <c r="X167" s="41">
        <f>IFERROR(X158/H158,"0")+IFERROR(X159/H159,"0")+IFERROR(X160/H160,"0")+IFERROR(X161/H161,"0")+IFERROR(X162/H162,"0")+IFERROR(X163/H163,"0")+IFERROR(X164/H164,"0")+IFERROR(X165/H165,"0")+IFERROR(X166/H166,"0")</f>
        <v>0</v>
      </c>
      <c r="Y167" s="41">
        <f>IFERROR(Y158/H158,"0")+IFERROR(Y159/H159,"0")+IFERROR(Y160/H160,"0")+IFERROR(Y161/H161,"0")+IFERROR(Y162/H162,"0")+IFERROR(Y163/H163,"0")+IFERROR(Y164/H164,"0")+IFERROR(Y165/H165,"0")+IFERROR(Y166/H166,"0")</f>
        <v>0</v>
      </c>
      <c r="Z167" s="41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4"/>
      <c r="AB167" s="64"/>
      <c r="AC167" s="64"/>
    </row>
    <row r="168" spans="1:68" hidden="1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72</v>
      </c>
      <c r="Q168" s="582"/>
      <c r="R168" s="582"/>
      <c r="S168" s="582"/>
      <c r="T168" s="582"/>
      <c r="U168" s="582"/>
      <c r="V168" s="583"/>
      <c r="W168" s="40" t="s">
        <v>70</v>
      </c>
      <c r="X168" s="41">
        <f>IFERROR(SUM(X158:X166),"0")</f>
        <v>0</v>
      </c>
      <c r="Y168" s="41">
        <f>IFERROR(SUM(Y158:Y166),"0")</f>
        <v>0</v>
      </c>
      <c r="Z168" s="40"/>
      <c r="AA168" s="64"/>
      <c r="AB168" s="64"/>
      <c r="AC168" s="64"/>
    </row>
    <row r="169" spans="1:68" ht="14.25" hidden="1" customHeight="1" x14ac:dyDescent="0.25">
      <c r="A169" s="579" t="s">
        <v>95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63"/>
      <c r="AB169" s="63"/>
      <c r="AC169" s="63"/>
    </row>
    <row r="170" spans="1:68" ht="27" hidden="1" customHeight="1" x14ac:dyDescent="0.25">
      <c r="A170" s="60" t="s">
        <v>286</v>
      </c>
      <c r="B170" s="60" t="s">
        <v>287</v>
      </c>
      <c r="C170" s="34">
        <v>4301032053</v>
      </c>
      <c r="D170" s="571">
        <v>4680115886780</v>
      </c>
      <c r="E170" s="572"/>
      <c r="F170" s="59">
        <v>7.0000000000000007E-2</v>
      </c>
      <c r="G170" s="35">
        <v>18</v>
      </c>
      <c r="H170" s="59">
        <v>1.26</v>
      </c>
      <c r="I170" s="59">
        <v>1.45</v>
      </c>
      <c r="J170" s="35">
        <v>216</v>
      </c>
      <c r="K170" s="35" t="s">
        <v>288</v>
      </c>
      <c r="L170" s="35"/>
      <c r="M170" s="36" t="s">
        <v>289</v>
      </c>
      <c r="N170" s="36"/>
      <c r="O170" s="35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7"/>
      <c r="V170" s="37"/>
      <c r="W170" s="38" t="s">
        <v>70</v>
      </c>
      <c r="X170" s="56">
        <v>0</v>
      </c>
      <c r="Y170" s="53">
        <f>IFERROR(IF(X170="",0,CEILING((X170/$H170),1)*$H170),"")</f>
        <v>0</v>
      </c>
      <c r="Z170" s="39" t="str">
        <f>IFERROR(IF(Y170=0,"",ROUNDUP(Y170/H170,0)*0.0059),"")</f>
        <v/>
      </c>
      <c r="AA170" s="65"/>
      <c r="AB170" s="66"/>
      <c r="AC170" s="227" t="s">
        <v>290</v>
      </c>
      <c r="AG170" s="75"/>
      <c r="AJ170" s="79"/>
      <c r="AK170" s="79">
        <v>0</v>
      </c>
      <c r="BB170" s="228" t="s">
        <v>1</v>
      </c>
      <c r="BM170" s="75">
        <f>IFERROR(X170*I170/H170,"0")</f>
        <v>0</v>
      </c>
      <c r="BN170" s="75">
        <f>IFERROR(Y170*I170/H170,"0")</f>
        <v>0</v>
      </c>
      <c r="BO170" s="75">
        <f>IFERROR(1/J170*(X170/H170),"0")</f>
        <v>0</v>
      </c>
      <c r="BP170" s="75">
        <f>IFERROR(1/J170*(Y170/H170),"0")</f>
        <v>0</v>
      </c>
    </row>
    <row r="171" spans="1:68" ht="27" hidden="1" customHeight="1" x14ac:dyDescent="0.25">
      <c r="A171" s="60" t="s">
        <v>291</v>
      </c>
      <c r="B171" s="60" t="s">
        <v>292</v>
      </c>
      <c r="C171" s="34">
        <v>4301032051</v>
      </c>
      <c r="D171" s="571">
        <v>4680115886742</v>
      </c>
      <c r="E171" s="572"/>
      <c r="F171" s="59">
        <v>7.0000000000000007E-2</v>
      </c>
      <c r="G171" s="35">
        <v>18</v>
      </c>
      <c r="H171" s="59">
        <v>1.26</v>
      </c>
      <c r="I171" s="59">
        <v>1.45</v>
      </c>
      <c r="J171" s="35">
        <v>216</v>
      </c>
      <c r="K171" s="35" t="s">
        <v>288</v>
      </c>
      <c r="L171" s="35"/>
      <c r="M171" s="36" t="s">
        <v>289</v>
      </c>
      <c r="N171" s="36"/>
      <c r="O171" s="35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7"/>
      <c r="V171" s="37"/>
      <c r="W171" s="38" t="s">
        <v>70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IFERROR(IF(Y171=0,"",ROUNDUP(Y171/H171,0)*0.0059),"")</f>
        <v/>
      </c>
      <c r="AA171" s="65"/>
      <c r="AB171" s="66"/>
      <c r="AC171" s="229" t="s">
        <v>293</v>
      </c>
      <c r="AG171" s="75"/>
      <c r="AJ171" s="79"/>
      <c r="AK171" s="79">
        <v>0</v>
      </c>
      <c r="BB171" s="230" t="s">
        <v>1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ht="27" hidden="1" customHeight="1" x14ac:dyDescent="0.25">
      <c r="A172" s="60" t="s">
        <v>294</v>
      </c>
      <c r="B172" s="60" t="s">
        <v>295</v>
      </c>
      <c r="C172" s="34">
        <v>4301032052</v>
      </c>
      <c r="D172" s="571">
        <v>4680115886766</v>
      </c>
      <c r="E172" s="572"/>
      <c r="F172" s="59">
        <v>7.0000000000000007E-2</v>
      </c>
      <c r="G172" s="35">
        <v>18</v>
      </c>
      <c r="H172" s="59">
        <v>1.26</v>
      </c>
      <c r="I172" s="59">
        <v>1.45</v>
      </c>
      <c r="J172" s="35">
        <v>216</v>
      </c>
      <c r="K172" s="35" t="s">
        <v>288</v>
      </c>
      <c r="L172" s="35"/>
      <c r="M172" s="36" t="s">
        <v>289</v>
      </c>
      <c r="N172" s="36"/>
      <c r="O172" s="35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7"/>
      <c r="V172" s="37"/>
      <c r="W172" s="38" t="s">
        <v>70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IFERROR(IF(Y172=0,"",ROUNDUP(Y172/H172,0)*0.0059),"")</f>
        <v/>
      </c>
      <c r="AA172" s="65"/>
      <c r="AB172" s="66"/>
      <c r="AC172" s="231" t="s">
        <v>293</v>
      </c>
      <c r="AG172" s="75"/>
      <c r="AJ172" s="79"/>
      <c r="AK172" s="79">
        <v>0</v>
      </c>
      <c r="BB172" s="232" t="s">
        <v>1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hidden="1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72</v>
      </c>
      <c r="Q173" s="582"/>
      <c r="R173" s="582"/>
      <c r="S173" s="582"/>
      <c r="T173" s="582"/>
      <c r="U173" s="582"/>
      <c r="V173" s="583"/>
      <c r="W173" s="40" t="s">
        <v>73</v>
      </c>
      <c r="X173" s="41">
        <f>IFERROR(X170/H170,"0")+IFERROR(X171/H171,"0")+IFERROR(X172/H172,"0")</f>
        <v>0</v>
      </c>
      <c r="Y173" s="41">
        <f>IFERROR(Y170/H170,"0")+IFERROR(Y171/H171,"0")+IFERROR(Y172/H172,"0")</f>
        <v>0</v>
      </c>
      <c r="Z173" s="41">
        <f>IFERROR(IF(Z170="",0,Z170),"0")+IFERROR(IF(Z171="",0,Z171),"0")+IFERROR(IF(Z172="",0,Z172),"0")</f>
        <v>0</v>
      </c>
      <c r="AA173" s="64"/>
      <c r="AB173" s="64"/>
      <c r="AC173" s="64"/>
    </row>
    <row r="174" spans="1:68" hidden="1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72</v>
      </c>
      <c r="Q174" s="582"/>
      <c r="R174" s="582"/>
      <c r="S174" s="582"/>
      <c r="T174" s="582"/>
      <c r="U174" s="582"/>
      <c r="V174" s="583"/>
      <c r="W174" s="40" t="s">
        <v>70</v>
      </c>
      <c r="X174" s="41">
        <f>IFERROR(SUM(X170:X172),"0")</f>
        <v>0</v>
      </c>
      <c r="Y174" s="41">
        <f>IFERROR(SUM(Y170:Y172),"0")</f>
        <v>0</v>
      </c>
      <c r="Z174" s="40"/>
      <c r="AA174" s="64"/>
      <c r="AB174" s="64"/>
      <c r="AC174" s="64"/>
    </row>
    <row r="175" spans="1:68" ht="14.25" hidden="1" customHeight="1" x14ac:dyDescent="0.25">
      <c r="A175" s="579" t="s">
        <v>296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63"/>
      <c r="AB175" s="63"/>
      <c r="AC175" s="63"/>
    </row>
    <row r="176" spans="1:68" ht="27" hidden="1" customHeight="1" x14ac:dyDescent="0.25">
      <c r="A176" s="60" t="s">
        <v>297</v>
      </c>
      <c r="B176" s="60" t="s">
        <v>298</v>
      </c>
      <c r="C176" s="34">
        <v>4301170013</v>
      </c>
      <c r="D176" s="571">
        <v>4680115886797</v>
      </c>
      <c r="E176" s="572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7"/>
      <c r="V176" s="37"/>
      <c r="W176" s="38" t="s">
        <v>70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293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idden="1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72</v>
      </c>
      <c r="Q177" s="582"/>
      <c r="R177" s="582"/>
      <c r="S177" s="582"/>
      <c r="T177" s="582"/>
      <c r="U177" s="582"/>
      <c r="V177" s="583"/>
      <c r="W177" s="40" t="s">
        <v>73</v>
      </c>
      <c r="X177" s="41">
        <f>IFERROR(X176/H176,"0")</f>
        <v>0</v>
      </c>
      <c r="Y177" s="41">
        <f>IFERROR(Y176/H176,"0")</f>
        <v>0</v>
      </c>
      <c r="Z177" s="41">
        <f>IFERROR(IF(Z176="",0,Z176),"0")</f>
        <v>0</v>
      </c>
      <c r="AA177" s="64"/>
      <c r="AB177" s="64"/>
      <c r="AC177" s="64"/>
    </row>
    <row r="178" spans="1:68" hidden="1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72</v>
      </c>
      <c r="Q178" s="582"/>
      <c r="R178" s="582"/>
      <c r="S178" s="582"/>
      <c r="T178" s="582"/>
      <c r="U178" s="582"/>
      <c r="V178" s="583"/>
      <c r="W178" s="40" t="s">
        <v>70</v>
      </c>
      <c r="X178" s="41">
        <f>IFERROR(SUM(X176:X176),"0")</f>
        <v>0</v>
      </c>
      <c r="Y178" s="41">
        <f>IFERROR(SUM(Y176:Y176),"0")</f>
        <v>0</v>
      </c>
      <c r="Z178" s="40"/>
      <c r="AA178" s="64"/>
      <c r="AB178" s="64"/>
      <c r="AC178" s="64"/>
    </row>
    <row r="179" spans="1:68" ht="16.5" hidden="1" customHeight="1" x14ac:dyDescent="0.25">
      <c r="A179" s="587" t="s">
        <v>299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62"/>
      <c r="AB179" s="62"/>
      <c r="AC179" s="62"/>
    </row>
    <row r="180" spans="1:68" ht="14.25" hidden="1" customHeight="1" x14ac:dyDescent="0.25">
      <c r="A180" s="579" t="s">
        <v>103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63"/>
      <c r="AB180" s="63"/>
      <c r="AC180" s="63"/>
    </row>
    <row r="181" spans="1:68" ht="16.5" hidden="1" customHeight="1" x14ac:dyDescent="0.25">
      <c r="A181" s="60" t="s">
        <v>300</v>
      </c>
      <c r="B181" s="60" t="s">
        <v>301</v>
      </c>
      <c r="C181" s="34">
        <v>4301011450</v>
      </c>
      <c r="D181" s="571">
        <v>4680115881402</v>
      </c>
      <c r="E181" s="572"/>
      <c r="F181" s="59">
        <v>1.35</v>
      </c>
      <c r="G181" s="35">
        <v>8</v>
      </c>
      <c r="H181" s="59">
        <v>10.8</v>
      </c>
      <c r="I181" s="59">
        <v>11.234999999999999</v>
      </c>
      <c r="J181" s="35">
        <v>64</v>
      </c>
      <c r="K181" s="35" t="s">
        <v>106</v>
      </c>
      <c r="L181" s="35"/>
      <c r="M181" s="36" t="s">
        <v>107</v>
      </c>
      <c r="N181" s="36"/>
      <c r="O181" s="35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7"/>
      <c r="V181" s="37"/>
      <c r="W181" s="38" t="s">
        <v>70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IFERROR(IF(Y181=0,"",ROUNDUP(Y181/H181,0)*0.01898),"")</f>
        <v/>
      </c>
      <c r="AA181" s="65"/>
      <c r="AB181" s="66"/>
      <c r="AC181" s="235" t="s">
        <v>302</v>
      </c>
      <c r="AG181" s="75"/>
      <c r="AJ181" s="79"/>
      <c r="AK181" s="79">
        <v>0</v>
      </c>
      <c r="BB181" s="236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303</v>
      </c>
      <c r="B182" s="60" t="s">
        <v>304</v>
      </c>
      <c r="C182" s="34">
        <v>4301011768</v>
      </c>
      <c r="D182" s="571">
        <v>4680115881396</v>
      </c>
      <c r="E182" s="572"/>
      <c r="F182" s="59">
        <v>0.45</v>
      </c>
      <c r="G182" s="35">
        <v>6</v>
      </c>
      <c r="H182" s="59">
        <v>2.7</v>
      </c>
      <c r="I182" s="59">
        <v>2.88</v>
      </c>
      <c r="J182" s="35">
        <v>182</v>
      </c>
      <c r="K182" s="35" t="s">
        <v>77</v>
      </c>
      <c r="L182" s="35"/>
      <c r="M182" s="36" t="s">
        <v>107</v>
      </c>
      <c r="N182" s="36"/>
      <c r="O182" s="35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7"/>
      <c r="V182" s="37"/>
      <c r="W182" s="38" t="s">
        <v>70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IFERROR(IF(Y182=0,"",ROUNDUP(Y182/H182,0)*0.00651),"")</f>
        <v/>
      </c>
      <c r="AA182" s="65"/>
      <c r="AB182" s="66"/>
      <c r="AC182" s="237" t="s">
        <v>302</v>
      </c>
      <c r="AG182" s="75"/>
      <c r="AJ182" s="79"/>
      <c r="AK182" s="79">
        <v>0</v>
      </c>
      <c r="BB182" s="238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72</v>
      </c>
      <c r="Q183" s="582"/>
      <c r="R183" s="582"/>
      <c r="S183" s="582"/>
      <c r="T183" s="582"/>
      <c r="U183" s="582"/>
      <c r="V183" s="583"/>
      <c r="W183" s="40" t="s">
        <v>73</v>
      </c>
      <c r="X183" s="41">
        <f>IFERROR(X181/H181,"0")+IFERROR(X182/H182,"0")</f>
        <v>0</v>
      </c>
      <c r="Y183" s="41">
        <f>IFERROR(Y181/H181,"0")+IFERROR(Y182/H182,"0")</f>
        <v>0</v>
      </c>
      <c r="Z183" s="41">
        <f>IFERROR(IF(Z181="",0,Z181),"0")+IFERROR(IF(Z182="",0,Z182),"0")</f>
        <v>0</v>
      </c>
      <c r="AA183" s="64"/>
      <c r="AB183" s="64"/>
      <c r="AC183" s="64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72</v>
      </c>
      <c r="Q184" s="582"/>
      <c r="R184" s="582"/>
      <c r="S184" s="582"/>
      <c r="T184" s="582"/>
      <c r="U184" s="582"/>
      <c r="V184" s="583"/>
      <c r="W184" s="40" t="s">
        <v>70</v>
      </c>
      <c r="X184" s="41">
        <f>IFERROR(SUM(X181:X182),"0")</f>
        <v>0</v>
      </c>
      <c r="Y184" s="41">
        <f>IFERROR(SUM(Y181:Y182),"0")</f>
        <v>0</v>
      </c>
      <c r="Z184" s="40"/>
      <c r="AA184" s="64"/>
      <c r="AB184" s="64"/>
      <c r="AC184" s="64"/>
    </row>
    <row r="185" spans="1:68" ht="14.25" hidden="1" customHeight="1" x14ac:dyDescent="0.25">
      <c r="A185" s="579" t="s">
        <v>139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63"/>
      <c r="AB185" s="63"/>
      <c r="AC185" s="63"/>
    </row>
    <row r="186" spans="1:68" ht="16.5" hidden="1" customHeight="1" x14ac:dyDescent="0.25">
      <c r="A186" s="60" t="s">
        <v>305</v>
      </c>
      <c r="B186" s="60" t="s">
        <v>306</v>
      </c>
      <c r="C186" s="34">
        <v>4301020262</v>
      </c>
      <c r="D186" s="571">
        <v>4680115882935</v>
      </c>
      <c r="E186" s="572"/>
      <c r="F186" s="59">
        <v>1.35</v>
      </c>
      <c r="G186" s="35">
        <v>8</v>
      </c>
      <c r="H186" s="59">
        <v>10.8</v>
      </c>
      <c r="I186" s="59">
        <v>11.234999999999999</v>
      </c>
      <c r="J186" s="35">
        <v>64</v>
      </c>
      <c r="K186" s="35" t="s">
        <v>106</v>
      </c>
      <c r="L186" s="35"/>
      <c r="M186" s="36" t="s">
        <v>78</v>
      </c>
      <c r="N186" s="36"/>
      <c r="O186" s="35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7"/>
      <c r="V186" s="37"/>
      <c r="W186" s="38" t="s">
        <v>70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IFERROR(IF(Y186=0,"",ROUNDUP(Y186/H186,0)*0.01898),"")</f>
        <v/>
      </c>
      <c r="AA186" s="65"/>
      <c r="AB186" s="66"/>
      <c r="AC186" s="239" t="s">
        <v>307</v>
      </c>
      <c r="AG186" s="75"/>
      <c r="AJ186" s="79"/>
      <c r="AK186" s="79">
        <v>0</v>
      </c>
      <c r="BB186" s="240" t="s">
        <v>1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t="16.5" hidden="1" customHeight="1" x14ac:dyDescent="0.25">
      <c r="A187" s="60" t="s">
        <v>308</v>
      </c>
      <c r="B187" s="60" t="s">
        <v>309</v>
      </c>
      <c r="C187" s="34">
        <v>4301020220</v>
      </c>
      <c r="D187" s="571">
        <v>4680115880764</v>
      </c>
      <c r="E187" s="572"/>
      <c r="F187" s="59">
        <v>0.35</v>
      </c>
      <c r="G187" s="35">
        <v>6</v>
      </c>
      <c r="H187" s="59">
        <v>2.1</v>
      </c>
      <c r="I187" s="59">
        <v>2.2799999999999998</v>
      </c>
      <c r="J187" s="35">
        <v>182</v>
      </c>
      <c r="K187" s="35" t="s">
        <v>77</v>
      </c>
      <c r="L187" s="35"/>
      <c r="M187" s="36" t="s">
        <v>107</v>
      </c>
      <c r="N187" s="36"/>
      <c r="O187" s="35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7"/>
      <c r="V187" s="37"/>
      <c r="W187" s="38" t="s">
        <v>70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IFERROR(IF(Y187=0,"",ROUNDUP(Y187/H187,0)*0.00651),"")</f>
        <v/>
      </c>
      <c r="AA187" s="65"/>
      <c r="AB187" s="66"/>
      <c r="AC187" s="241" t="s">
        <v>307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72</v>
      </c>
      <c r="Q188" s="582"/>
      <c r="R188" s="582"/>
      <c r="S188" s="582"/>
      <c r="T188" s="582"/>
      <c r="U188" s="582"/>
      <c r="V188" s="583"/>
      <c r="W188" s="40" t="s">
        <v>73</v>
      </c>
      <c r="X188" s="41">
        <f>IFERROR(X186/H186,"0")+IFERROR(X187/H187,"0")</f>
        <v>0</v>
      </c>
      <c r="Y188" s="41">
        <f>IFERROR(Y186/H186,"0")+IFERROR(Y187/H187,"0")</f>
        <v>0</v>
      </c>
      <c r="Z188" s="41">
        <f>IFERROR(IF(Z186="",0,Z186),"0")+IFERROR(IF(Z187="",0,Z187),"0")</f>
        <v>0</v>
      </c>
      <c r="AA188" s="64"/>
      <c r="AB188" s="64"/>
      <c r="AC188" s="64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72</v>
      </c>
      <c r="Q189" s="582"/>
      <c r="R189" s="582"/>
      <c r="S189" s="582"/>
      <c r="T189" s="582"/>
      <c r="U189" s="582"/>
      <c r="V189" s="583"/>
      <c r="W189" s="40" t="s">
        <v>70</v>
      </c>
      <c r="X189" s="41">
        <f>IFERROR(SUM(X186:X187),"0")</f>
        <v>0</v>
      </c>
      <c r="Y189" s="41">
        <f>IFERROR(SUM(Y186:Y187),"0")</f>
        <v>0</v>
      </c>
      <c r="Z189" s="40"/>
      <c r="AA189" s="64"/>
      <c r="AB189" s="64"/>
      <c r="AC189" s="64"/>
    </row>
    <row r="190" spans="1:68" ht="14.25" hidden="1" customHeight="1" x14ac:dyDescent="0.25">
      <c r="A190" s="579" t="s">
        <v>64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63"/>
      <c r="AB190" s="63"/>
      <c r="AC190" s="63"/>
    </row>
    <row r="191" spans="1:68" ht="27" hidden="1" customHeight="1" x14ac:dyDescent="0.25">
      <c r="A191" s="60" t="s">
        <v>310</v>
      </c>
      <c r="B191" s="60" t="s">
        <v>311</v>
      </c>
      <c r="C191" s="34">
        <v>4301031224</v>
      </c>
      <c r="D191" s="571">
        <v>4680115882683</v>
      </c>
      <c r="E191" s="572"/>
      <c r="F191" s="59">
        <v>0.9</v>
      </c>
      <c r="G191" s="35">
        <v>6</v>
      </c>
      <c r="H191" s="59">
        <v>5.4</v>
      </c>
      <c r="I191" s="59">
        <v>5.61</v>
      </c>
      <c r="J191" s="35">
        <v>132</v>
      </c>
      <c r="K191" s="35" t="s">
        <v>111</v>
      </c>
      <c r="L191" s="35"/>
      <c r="M191" s="36" t="s">
        <v>68</v>
      </c>
      <c r="N191" s="36"/>
      <c r="O191" s="35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7"/>
      <c r="V191" s="37"/>
      <c r="W191" s="38" t="s">
        <v>70</v>
      </c>
      <c r="X191" s="56">
        <v>0</v>
      </c>
      <c r="Y191" s="53">
        <f t="shared" ref="Y191:Y198" si="26">IFERROR(IF(X191="",0,CEILING((X191/$H191),1)*$H191),"")</f>
        <v>0</v>
      </c>
      <c r="Z191" s="39" t="str">
        <f>IFERROR(IF(Y191=0,"",ROUNDUP(Y191/H191,0)*0.00902),"")</f>
        <v/>
      </c>
      <c r="AA191" s="65"/>
      <c r="AB191" s="66"/>
      <c r="AC191" s="243" t="s">
        <v>312</v>
      </c>
      <c r="AG191" s="75"/>
      <c r="AJ191" s="79"/>
      <c r="AK191" s="79">
        <v>0</v>
      </c>
      <c r="BB191" s="244" t="s">
        <v>1</v>
      </c>
      <c r="BM191" s="75">
        <f t="shared" ref="BM191:BM198" si="27">IFERROR(X191*I191/H191,"0")</f>
        <v>0</v>
      </c>
      <c r="BN191" s="75">
        <f t="shared" ref="BN191:BN198" si="28">IFERROR(Y191*I191/H191,"0")</f>
        <v>0</v>
      </c>
      <c r="BO191" s="75">
        <f t="shared" ref="BO191:BO198" si="29">IFERROR(1/J191*(X191/H191),"0")</f>
        <v>0</v>
      </c>
      <c r="BP191" s="75">
        <f t="shared" ref="BP191:BP198" si="30">IFERROR(1/J191*(Y191/H191),"0")</f>
        <v>0</v>
      </c>
    </row>
    <row r="192" spans="1:68" ht="27" hidden="1" customHeight="1" x14ac:dyDescent="0.25">
      <c r="A192" s="60" t="s">
        <v>313</v>
      </c>
      <c r="B192" s="60" t="s">
        <v>314</v>
      </c>
      <c r="C192" s="34">
        <v>4301031230</v>
      </c>
      <c r="D192" s="571">
        <v>4680115882690</v>
      </c>
      <c r="E192" s="572"/>
      <c r="F192" s="59">
        <v>0.9</v>
      </c>
      <c r="G192" s="35">
        <v>6</v>
      </c>
      <c r="H192" s="59">
        <v>5.4</v>
      </c>
      <c r="I192" s="59">
        <v>5.61</v>
      </c>
      <c r="J192" s="35">
        <v>132</v>
      </c>
      <c r="K192" s="35" t="s">
        <v>111</v>
      </c>
      <c r="L192" s="35"/>
      <c r="M192" s="36" t="s">
        <v>68</v>
      </c>
      <c r="N192" s="36"/>
      <c r="O192" s="35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7"/>
      <c r="V192" s="37"/>
      <c r="W192" s="38" t="s">
        <v>70</v>
      </c>
      <c r="X192" s="56">
        <v>0</v>
      </c>
      <c r="Y192" s="53">
        <f t="shared" si="26"/>
        <v>0</v>
      </c>
      <c r="Z192" s="39" t="str">
        <f>IFERROR(IF(Y192=0,"",ROUNDUP(Y192/H192,0)*0.00902),"")</f>
        <v/>
      </c>
      <c r="AA192" s="65"/>
      <c r="AB192" s="66"/>
      <c r="AC192" s="245" t="s">
        <v>315</v>
      </c>
      <c r="AG192" s="75"/>
      <c r="AJ192" s="79"/>
      <c r="AK192" s="79">
        <v>0</v>
      </c>
      <c r="BB192" s="246" t="s">
        <v>1</v>
      </c>
      <c r="BM192" s="75">
        <f t="shared" si="27"/>
        <v>0</v>
      </c>
      <c r="BN192" s="75">
        <f t="shared" si="28"/>
        <v>0</v>
      </c>
      <c r="BO192" s="75">
        <f t="shared" si="29"/>
        <v>0</v>
      </c>
      <c r="BP192" s="75">
        <f t="shared" si="30"/>
        <v>0</v>
      </c>
    </row>
    <row r="193" spans="1:68" ht="27" hidden="1" customHeight="1" x14ac:dyDescent="0.25">
      <c r="A193" s="60" t="s">
        <v>316</v>
      </c>
      <c r="B193" s="60" t="s">
        <v>317</v>
      </c>
      <c r="C193" s="34">
        <v>4301031220</v>
      </c>
      <c r="D193" s="571">
        <v>4680115882669</v>
      </c>
      <c r="E193" s="572"/>
      <c r="F193" s="59">
        <v>0.9</v>
      </c>
      <c r="G193" s="35">
        <v>6</v>
      </c>
      <c r="H193" s="59">
        <v>5.4</v>
      </c>
      <c r="I193" s="59">
        <v>5.61</v>
      </c>
      <c r="J193" s="35">
        <v>132</v>
      </c>
      <c r="K193" s="35" t="s">
        <v>111</v>
      </c>
      <c r="L193" s="35"/>
      <c r="M193" s="36" t="s">
        <v>68</v>
      </c>
      <c r="N193" s="36"/>
      <c r="O193" s="35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7"/>
      <c r="V193" s="37"/>
      <c r="W193" s="38" t="s">
        <v>70</v>
      </c>
      <c r="X193" s="56">
        <v>0</v>
      </c>
      <c r="Y193" s="53">
        <f t="shared" si="26"/>
        <v>0</v>
      </c>
      <c r="Z193" s="39" t="str">
        <f>IFERROR(IF(Y193=0,"",ROUNDUP(Y193/H193,0)*0.00902),"")</f>
        <v/>
      </c>
      <c r="AA193" s="65"/>
      <c r="AB193" s="66"/>
      <c r="AC193" s="247" t="s">
        <v>318</v>
      </c>
      <c r="AG193" s="75"/>
      <c r="AJ193" s="79"/>
      <c r="AK193" s="79">
        <v>0</v>
      </c>
      <c r="BB193" s="248" t="s">
        <v>1</v>
      </c>
      <c r="BM193" s="75">
        <f t="shared" si="27"/>
        <v>0</v>
      </c>
      <c r="BN193" s="75">
        <f t="shared" si="28"/>
        <v>0</v>
      </c>
      <c r="BO193" s="75">
        <f t="shared" si="29"/>
        <v>0</v>
      </c>
      <c r="BP193" s="75">
        <f t="shared" si="30"/>
        <v>0</v>
      </c>
    </row>
    <row r="194" spans="1:68" ht="27" hidden="1" customHeight="1" x14ac:dyDescent="0.25">
      <c r="A194" s="60" t="s">
        <v>319</v>
      </c>
      <c r="B194" s="60" t="s">
        <v>320</v>
      </c>
      <c r="C194" s="34">
        <v>4301031221</v>
      </c>
      <c r="D194" s="571">
        <v>4680115882676</v>
      </c>
      <c r="E194" s="572"/>
      <c r="F194" s="59">
        <v>0.9</v>
      </c>
      <c r="G194" s="35">
        <v>6</v>
      </c>
      <c r="H194" s="59">
        <v>5.4</v>
      </c>
      <c r="I194" s="59">
        <v>5.61</v>
      </c>
      <c r="J194" s="35">
        <v>132</v>
      </c>
      <c r="K194" s="35" t="s">
        <v>111</v>
      </c>
      <c r="L194" s="35"/>
      <c r="M194" s="36" t="s">
        <v>68</v>
      </c>
      <c r="N194" s="36"/>
      <c r="O194" s="35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7"/>
      <c r="V194" s="37"/>
      <c r="W194" s="38" t="s">
        <v>70</v>
      </c>
      <c r="X194" s="56">
        <v>0</v>
      </c>
      <c r="Y194" s="53">
        <f t="shared" si="26"/>
        <v>0</v>
      </c>
      <c r="Z194" s="39" t="str">
        <f>IFERROR(IF(Y194=0,"",ROUNDUP(Y194/H194,0)*0.00902),"")</f>
        <v/>
      </c>
      <c r="AA194" s="65"/>
      <c r="AB194" s="66"/>
      <c r="AC194" s="249" t="s">
        <v>321</v>
      </c>
      <c r="AG194" s="75"/>
      <c r="AJ194" s="79"/>
      <c r="AK194" s="79">
        <v>0</v>
      </c>
      <c r="BB194" s="250" t="s">
        <v>1</v>
      </c>
      <c r="BM194" s="75">
        <f t="shared" si="27"/>
        <v>0</v>
      </c>
      <c r="BN194" s="75">
        <f t="shared" si="28"/>
        <v>0</v>
      </c>
      <c r="BO194" s="75">
        <f t="shared" si="29"/>
        <v>0</v>
      </c>
      <c r="BP194" s="75">
        <f t="shared" si="30"/>
        <v>0</v>
      </c>
    </row>
    <row r="195" spans="1:68" ht="27" hidden="1" customHeight="1" x14ac:dyDescent="0.25">
      <c r="A195" s="60" t="s">
        <v>322</v>
      </c>
      <c r="B195" s="60" t="s">
        <v>323</v>
      </c>
      <c r="C195" s="34">
        <v>4301031223</v>
      </c>
      <c r="D195" s="571">
        <v>4680115884014</v>
      </c>
      <c r="E195" s="572"/>
      <c r="F195" s="59">
        <v>0.3</v>
      </c>
      <c r="G195" s="35">
        <v>6</v>
      </c>
      <c r="H195" s="59">
        <v>1.8</v>
      </c>
      <c r="I195" s="59">
        <v>1.93</v>
      </c>
      <c r="J195" s="35">
        <v>234</v>
      </c>
      <c r="K195" s="35" t="s">
        <v>67</v>
      </c>
      <c r="L195" s="35"/>
      <c r="M195" s="36" t="s">
        <v>68</v>
      </c>
      <c r="N195" s="36"/>
      <c r="O195" s="35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7"/>
      <c r="V195" s="37"/>
      <c r="W195" s="38" t="s">
        <v>70</v>
      </c>
      <c r="X195" s="56">
        <v>0</v>
      </c>
      <c r="Y195" s="53">
        <f t="shared" si="26"/>
        <v>0</v>
      </c>
      <c r="Z195" s="39" t="str">
        <f>IFERROR(IF(Y195=0,"",ROUNDUP(Y195/H195,0)*0.00502),"")</f>
        <v/>
      </c>
      <c r="AA195" s="65"/>
      <c r="AB195" s="66"/>
      <c r="AC195" s="251" t="s">
        <v>312</v>
      </c>
      <c r="AG195" s="75"/>
      <c r="AJ195" s="79"/>
      <c r="AK195" s="79">
        <v>0</v>
      </c>
      <c r="BB195" s="252" t="s">
        <v>1</v>
      </c>
      <c r="BM195" s="75">
        <f t="shared" si="27"/>
        <v>0</v>
      </c>
      <c r="BN195" s="75">
        <f t="shared" si="28"/>
        <v>0</v>
      </c>
      <c r="BO195" s="75">
        <f t="shared" si="29"/>
        <v>0</v>
      </c>
      <c r="BP195" s="75">
        <f t="shared" si="30"/>
        <v>0</v>
      </c>
    </row>
    <row r="196" spans="1:68" ht="27" hidden="1" customHeight="1" x14ac:dyDescent="0.25">
      <c r="A196" s="60" t="s">
        <v>324</v>
      </c>
      <c r="B196" s="60" t="s">
        <v>325</v>
      </c>
      <c r="C196" s="34">
        <v>4301031222</v>
      </c>
      <c r="D196" s="571">
        <v>4680115884007</v>
      </c>
      <c r="E196" s="572"/>
      <c r="F196" s="59">
        <v>0.3</v>
      </c>
      <c r="G196" s="35">
        <v>6</v>
      </c>
      <c r="H196" s="59">
        <v>1.8</v>
      </c>
      <c r="I196" s="59">
        <v>1.9</v>
      </c>
      <c r="J196" s="35">
        <v>234</v>
      </c>
      <c r="K196" s="35" t="s">
        <v>67</v>
      </c>
      <c r="L196" s="35"/>
      <c r="M196" s="36" t="s">
        <v>68</v>
      </c>
      <c r="N196" s="36"/>
      <c r="O196" s="35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7"/>
      <c r="V196" s="37"/>
      <c r="W196" s="38" t="s">
        <v>70</v>
      </c>
      <c r="X196" s="56">
        <v>0</v>
      </c>
      <c r="Y196" s="53">
        <f t="shared" si="26"/>
        <v>0</v>
      </c>
      <c r="Z196" s="39" t="str">
        <f>IFERROR(IF(Y196=0,"",ROUNDUP(Y196/H196,0)*0.00502),"")</f>
        <v/>
      </c>
      <c r="AA196" s="65"/>
      <c r="AB196" s="66"/>
      <c r="AC196" s="253" t="s">
        <v>315</v>
      </c>
      <c r="AG196" s="75"/>
      <c r="AJ196" s="79"/>
      <c r="AK196" s="79">
        <v>0</v>
      </c>
      <c r="BB196" s="254" t="s">
        <v>1</v>
      </c>
      <c r="BM196" s="75">
        <f t="shared" si="27"/>
        <v>0</v>
      </c>
      <c r="BN196" s="75">
        <f t="shared" si="28"/>
        <v>0</v>
      </c>
      <c r="BO196" s="75">
        <f t="shared" si="29"/>
        <v>0</v>
      </c>
      <c r="BP196" s="75">
        <f t="shared" si="30"/>
        <v>0</v>
      </c>
    </row>
    <row r="197" spans="1:68" ht="27" hidden="1" customHeight="1" x14ac:dyDescent="0.25">
      <c r="A197" s="60" t="s">
        <v>326</v>
      </c>
      <c r="B197" s="60" t="s">
        <v>327</v>
      </c>
      <c r="C197" s="34">
        <v>4301031229</v>
      </c>
      <c r="D197" s="571">
        <v>4680115884038</v>
      </c>
      <c r="E197" s="572"/>
      <c r="F197" s="59">
        <v>0.3</v>
      </c>
      <c r="G197" s="35">
        <v>6</v>
      </c>
      <c r="H197" s="59">
        <v>1.8</v>
      </c>
      <c r="I197" s="59">
        <v>1.9</v>
      </c>
      <c r="J197" s="35">
        <v>234</v>
      </c>
      <c r="K197" s="35" t="s">
        <v>67</v>
      </c>
      <c r="L197" s="35"/>
      <c r="M197" s="36" t="s">
        <v>68</v>
      </c>
      <c r="N197" s="36"/>
      <c r="O197" s="35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7"/>
      <c r="V197" s="37"/>
      <c r="W197" s="38" t="s">
        <v>70</v>
      </c>
      <c r="X197" s="56">
        <v>0</v>
      </c>
      <c r="Y197" s="53">
        <f t="shared" si="26"/>
        <v>0</v>
      </c>
      <c r="Z197" s="39" t="str">
        <f>IFERROR(IF(Y197=0,"",ROUNDUP(Y197/H197,0)*0.00502),"")</f>
        <v/>
      </c>
      <c r="AA197" s="65"/>
      <c r="AB197" s="66"/>
      <c r="AC197" s="255" t="s">
        <v>318</v>
      </c>
      <c r="AG197" s="75"/>
      <c r="AJ197" s="79"/>
      <c r="AK197" s="79">
        <v>0</v>
      </c>
      <c r="BB197" s="256" t="s">
        <v>1</v>
      </c>
      <c r="BM197" s="75">
        <f t="shared" si="27"/>
        <v>0</v>
      </c>
      <c r="BN197" s="75">
        <f t="shared" si="28"/>
        <v>0</v>
      </c>
      <c r="BO197" s="75">
        <f t="shared" si="29"/>
        <v>0</v>
      </c>
      <c r="BP197" s="75">
        <f t="shared" si="30"/>
        <v>0</v>
      </c>
    </row>
    <row r="198" spans="1:68" ht="27" hidden="1" customHeight="1" x14ac:dyDescent="0.25">
      <c r="A198" s="60" t="s">
        <v>328</v>
      </c>
      <c r="B198" s="60" t="s">
        <v>329</v>
      </c>
      <c r="C198" s="34">
        <v>4301031225</v>
      </c>
      <c r="D198" s="571">
        <v>4680115884021</v>
      </c>
      <c r="E198" s="572"/>
      <c r="F198" s="59">
        <v>0.3</v>
      </c>
      <c r="G198" s="35">
        <v>6</v>
      </c>
      <c r="H198" s="59">
        <v>1.8</v>
      </c>
      <c r="I198" s="59">
        <v>1.9</v>
      </c>
      <c r="J198" s="35">
        <v>234</v>
      </c>
      <c r="K198" s="35" t="s">
        <v>67</v>
      </c>
      <c r="L198" s="35"/>
      <c r="M198" s="36" t="s">
        <v>68</v>
      </c>
      <c r="N198" s="36"/>
      <c r="O198" s="35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7"/>
      <c r="V198" s="37"/>
      <c r="W198" s="38" t="s">
        <v>70</v>
      </c>
      <c r="X198" s="56">
        <v>0</v>
      </c>
      <c r="Y198" s="53">
        <f t="shared" si="26"/>
        <v>0</v>
      </c>
      <c r="Z198" s="39" t="str">
        <f>IFERROR(IF(Y198=0,"",ROUNDUP(Y198/H198,0)*0.00502),"")</f>
        <v/>
      </c>
      <c r="AA198" s="65"/>
      <c r="AB198" s="66"/>
      <c r="AC198" s="257" t="s">
        <v>321</v>
      </c>
      <c r="AG198" s="75"/>
      <c r="AJ198" s="79"/>
      <c r="AK198" s="79">
        <v>0</v>
      </c>
      <c r="BB198" s="258" t="s">
        <v>1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idden="1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72</v>
      </c>
      <c r="Q199" s="582"/>
      <c r="R199" s="582"/>
      <c r="S199" s="582"/>
      <c r="T199" s="582"/>
      <c r="U199" s="582"/>
      <c r="V199" s="583"/>
      <c r="W199" s="40" t="s">
        <v>73</v>
      </c>
      <c r="X199" s="41">
        <f>IFERROR(X191/H191,"0")+IFERROR(X192/H192,"0")+IFERROR(X193/H193,"0")+IFERROR(X194/H194,"0")+IFERROR(X195/H195,"0")+IFERROR(X196/H196,"0")+IFERROR(X197/H197,"0")+IFERROR(X198/H198,"0")</f>
        <v>0</v>
      </c>
      <c r="Y199" s="41">
        <f>IFERROR(Y191/H191,"0")+IFERROR(Y192/H192,"0")+IFERROR(Y193/H193,"0")+IFERROR(Y194/H194,"0")+IFERROR(Y195/H195,"0")+IFERROR(Y196/H196,"0")+IFERROR(Y197/H197,"0")+IFERROR(Y198/H198,"0")</f>
        <v>0</v>
      </c>
      <c r="Z199" s="41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4"/>
      <c r="AB199" s="64"/>
      <c r="AC199" s="64"/>
    </row>
    <row r="200" spans="1:68" hidden="1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72</v>
      </c>
      <c r="Q200" s="582"/>
      <c r="R200" s="582"/>
      <c r="S200" s="582"/>
      <c r="T200" s="582"/>
      <c r="U200" s="582"/>
      <c r="V200" s="583"/>
      <c r="W200" s="40" t="s">
        <v>70</v>
      </c>
      <c r="X200" s="41">
        <f>IFERROR(SUM(X191:X198),"0")</f>
        <v>0</v>
      </c>
      <c r="Y200" s="41">
        <f>IFERROR(SUM(Y191:Y198),"0")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579" t="s">
        <v>74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63"/>
      <c r="AB201" s="63"/>
      <c r="AC201" s="63"/>
    </row>
    <row r="202" spans="1:68" ht="27" hidden="1" customHeight="1" x14ac:dyDescent="0.25">
      <c r="A202" s="60" t="s">
        <v>330</v>
      </c>
      <c r="B202" s="60" t="s">
        <v>331</v>
      </c>
      <c r="C202" s="34">
        <v>4301051408</v>
      </c>
      <c r="D202" s="571">
        <v>4680115881594</v>
      </c>
      <c r="E202" s="572"/>
      <c r="F202" s="59">
        <v>1.35</v>
      </c>
      <c r="G202" s="35">
        <v>6</v>
      </c>
      <c r="H202" s="59">
        <v>8.1</v>
      </c>
      <c r="I202" s="59">
        <v>8.6189999999999998</v>
      </c>
      <c r="J202" s="35">
        <v>64</v>
      </c>
      <c r="K202" s="35" t="s">
        <v>106</v>
      </c>
      <c r="L202" s="35"/>
      <c r="M202" s="36" t="s">
        <v>78</v>
      </c>
      <c r="N202" s="36"/>
      <c r="O202" s="35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7"/>
      <c r="V202" s="37"/>
      <c r="W202" s="38" t="s">
        <v>70</v>
      </c>
      <c r="X202" s="56">
        <v>0</v>
      </c>
      <c r="Y202" s="53">
        <f t="shared" ref="Y202:Y210" si="31">IFERROR(IF(X202="",0,CEILING((X202/$H202),1)*$H202),"")</f>
        <v>0</v>
      </c>
      <c r="Z202" s="39" t="str">
        <f>IFERROR(IF(Y202=0,"",ROUNDUP(Y202/H202,0)*0.01898),"")</f>
        <v/>
      </c>
      <c r="AA202" s="65"/>
      <c r="AB202" s="66"/>
      <c r="AC202" s="259" t="s">
        <v>332</v>
      </c>
      <c r="AG202" s="75"/>
      <c r="AJ202" s="79"/>
      <c r="AK202" s="79">
        <v>0</v>
      </c>
      <c r="BB202" s="260" t="s">
        <v>1</v>
      </c>
      <c r="BM202" s="75">
        <f t="shared" ref="BM202:BM210" si="32">IFERROR(X202*I202/H202,"0")</f>
        <v>0</v>
      </c>
      <c r="BN202" s="75">
        <f t="shared" ref="BN202:BN210" si="33">IFERROR(Y202*I202/H202,"0")</f>
        <v>0</v>
      </c>
      <c r="BO202" s="75">
        <f t="shared" ref="BO202:BO210" si="34">IFERROR(1/J202*(X202/H202),"0")</f>
        <v>0</v>
      </c>
      <c r="BP202" s="75">
        <f t="shared" ref="BP202:BP210" si="35">IFERROR(1/J202*(Y202/H202),"0")</f>
        <v>0</v>
      </c>
    </row>
    <row r="203" spans="1:68" ht="27" hidden="1" customHeight="1" x14ac:dyDescent="0.25">
      <c r="A203" s="60" t="s">
        <v>333</v>
      </c>
      <c r="B203" s="60" t="s">
        <v>334</v>
      </c>
      <c r="C203" s="34">
        <v>4301051411</v>
      </c>
      <c r="D203" s="571">
        <v>4680115881617</v>
      </c>
      <c r="E203" s="572"/>
      <c r="F203" s="59">
        <v>1.35</v>
      </c>
      <c r="G203" s="35">
        <v>6</v>
      </c>
      <c r="H203" s="59">
        <v>8.1</v>
      </c>
      <c r="I203" s="59">
        <v>8.6010000000000009</v>
      </c>
      <c r="J203" s="35">
        <v>64</v>
      </c>
      <c r="K203" s="35" t="s">
        <v>106</v>
      </c>
      <c r="L203" s="35"/>
      <c r="M203" s="36" t="s">
        <v>78</v>
      </c>
      <c r="N203" s="36"/>
      <c r="O203" s="35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7"/>
      <c r="V203" s="37"/>
      <c r="W203" s="38" t="s">
        <v>70</v>
      </c>
      <c r="X203" s="56">
        <v>0</v>
      </c>
      <c r="Y203" s="53">
        <f t="shared" si="31"/>
        <v>0</v>
      </c>
      <c r="Z203" s="39" t="str">
        <f>IFERROR(IF(Y203=0,"",ROUNDUP(Y203/H203,0)*0.01898),"")</f>
        <v/>
      </c>
      <c r="AA203" s="65"/>
      <c r="AB203" s="66"/>
      <c r="AC203" s="261" t="s">
        <v>335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16.5" hidden="1" customHeight="1" x14ac:dyDescent="0.25">
      <c r="A204" s="60" t="s">
        <v>336</v>
      </c>
      <c r="B204" s="60" t="s">
        <v>337</v>
      </c>
      <c r="C204" s="34">
        <v>4301051656</v>
      </c>
      <c r="D204" s="571">
        <v>4680115880573</v>
      </c>
      <c r="E204" s="572"/>
      <c r="F204" s="59">
        <v>1.45</v>
      </c>
      <c r="G204" s="35">
        <v>6</v>
      </c>
      <c r="H204" s="59">
        <v>8.6999999999999993</v>
      </c>
      <c r="I204" s="59">
        <v>9.2189999999999994</v>
      </c>
      <c r="J204" s="35">
        <v>64</v>
      </c>
      <c r="K204" s="35" t="s">
        <v>106</v>
      </c>
      <c r="L204" s="35"/>
      <c r="M204" s="36" t="s">
        <v>78</v>
      </c>
      <c r="N204" s="36"/>
      <c r="O204" s="35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7"/>
      <c r="V204" s="37"/>
      <c r="W204" s="38" t="s">
        <v>70</v>
      </c>
      <c r="X204" s="56">
        <v>0</v>
      </c>
      <c r="Y204" s="53">
        <f t="shared" si="31"/>
        <v>0</v>
      </c>
      <c r="Z204" s="39" t="str">
        <f>IFERROR(IF(Y204=0,"",ROUNDUP(Y204/H204,0)*0.01898),"")</f>
        <v/>
      </c>
      <c r="AA204" s="65"/>
      <c r="AB204" s="66"/>
      <c r="AC204" s="263" t="s">
        <v>338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339</v>
      </c>
      <c r="B205" s="60" t="s">
        <v>340</v>
      </c>
      <c r="C205" s="34">
        <v>4301051407</v>
      </c>
      <c r="D205" s="571">
        <v>4680115882195</v>
      </c>
      <c r="E205" s="572"/>
      <c r="F205" s="59">
        <v>0.4</v>
      </c>
      <c r="G205" s="35">
        <v>6</v>
      </c>
      <c r="H205" s="59">
        <v>2.4</v>
      </c>
      <c r="I205" s="59">
        <v>2.67</v>
      </c>
      <c r="J205" s="35">
        <v>182</v>
      </c>
      <c r="K205" s="35" t="s">
        <v>77</v>
      </c>
      <c r="L205" s="35"/>
      <c r="M205" s="36" t="s">
        <v>78</v>
      </c>
      <c r="N205" s="36"/>
      <c r="O205" s="35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7"/>
      <c r="V205" s="37"/>
      <c r="W205" s="38" t="s">
        <v>70</v>
      </c>
      <c r="X205" s="56">
        <v>0</v>
      </c>
      <c r="Y205" s="53">
        <f t="shared" si="31"/>
        <v>0</v>
      </c>
      <c r="Z205" s="39" t="str">
        <f t="shared" ref="Z205:Z210" si="36">IFERROR(IF(Y205=0,"",ROUNDUP(Y205/H205,0)*0.00651),"")</f>
        <v/>
      </c>
      <c r="AA205" s="65"/>
      <c r="AB205" s="66"/>
      <c r="AC205" s="265" t="s">
        <v>332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hidden="1" customHeight="1" x14ac:dyDescent="0.25">
      <c r="A206" s="60" t="s">
        <v>341</v>
      </c>
      <c r="B206" s="60" t="s">
        <v>342</v>
      </c>
      <c r="C206" s="34">
        <v>4301051752</v>
      </c>
      <c r="D206" s="571">
        <v>4680115882607</v>
      </c>
      <c r="E206" s="572"/>
      <c r="F206" s="59">
        <v>0.3</v>
      </c>
      <c r="G206" s="35">
        <v>6</v>
      </c>
      <c r="H206" s="59">
        <v>1.8</v>
      </c>
      <c r="I206" s="59">
        <v>2.052</v>
      </c>
      <c r="J206" s="35">
        <v>182</v>
      </c>
      <c r="K206" s="35" t="s">
        <v>77</v>
      </c>
      <c r="L206" s="35"/>
      <c r="M206" s="36" t="s">
        <v>93</v>
      </c>
      <c r="N206" s="36"/>
      <c r="O206" s="35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7"/>
      <c r="V206" s="37"/>
      <c r="W206" s="38" t="s">
        <v>70</v>
      </c>
      <c r="X206" s="56">
        <v>0</v>
      </c>
      <c r="Y206" s="53">
        <f t="shared" si="31"/>
        <v>0</v>
      </c>
      <c r="Z206" s="39" t="str">
        <f t="shared" si="36"/>
        <v/>
      </c>
      <c r="AA206" s="65"/>
      <c r="AB206" s="66"/>
      <c r="AC206" s="267" t="s">
        <v>343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customHeight="1" x14ac:dyDescent="0.25">
      <c r="A207" s="60" t="s">
        <v>344</v>
      </c>
      <c r="B207" s="60" t="s">
        <v>345</v>
      </c>
      <c r="C207" s="34">
        <v>4301051666</v>
      </c>
      <c r="D207" s="571">
        <v>4680115880092</v>
      </c>
      <c r="E207" s="572"/>
      <c r="F207" s="59">
        <v>0.4</v>
      </c>
      <c r="G207" s="35">
        <v>6</v>
      </c>
      <c r="H207" s="59">
        <v>2.4</v>
      </c>
      <c r="I207" s="59">
        <v>2.6520000000000001</v>
      </c>
      <c r="J207" s="35">
        <v>182</v>
      </c>
      <c r="K207" s="35" t="s">
        <v>77</v>
      </c>
      <c r="L207" s="35"/>
      <c r="M207" s="36" t="s">
        <v>78</v>
      </c>
      <c r="N207" s="36"/>
      <c r="O207" s="35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7"/>
      <c r="V207" s="37"/>
      <c r="W207" s="38" t="s">
        <v>70</v>
      </c>
      <c r="X207" s="56">
        <v>652</v>
      </c>
      <c r="Y207" s="53">
        <f t="shared" si="31"/>
        <v>652.79999999999995</v>
      </c>
      <c r="Z207" s="39">
        <f t="shared" si="36"/>
        <v>1.7707200000000001</v>
      </c>
      <c r="AA207" s="65"/>
      <c r="AB207" s="66"/>
      <c r="AC207" s="269" t="s">
        <v>338</v>
      </c>
      <c r="AG207" s="75"/>
      <c r="AJ207" s="79"/>
      <c r="AK207" s="79">
        <v>0</v>
      </c>
      <c r="BB207" s="270" t="s">
        <v>1</v>
      </c>
      <c r="BM207" s="75">
        <f t="shared" si="32"/>
        <v>720.46</v>
      </c>
      <c r="BN207" s="75">
        <f t="shared" si="33"/>
        <v>721.34400000000005</v>
      </c>
      <c r="BO207" s="75">
        <f t="shared" si="34"/>
        <v>1.4926739926739929</v>
      </c>
      <c r="BP207" s="75">
        <f t="shared" si="35"/>
        <v>1.4945054945054945</v>
      </c>
    </row>
    <row r="208" spans="1:68" ht="27" hidden="1" customHeight="1" x14ac:dyDescent="0.25">
      <c r="A208" s="60" t="s">
        <v>346</v>
      </c>
      <c r="B208" s="60" t="s">
        <v>347</v>
      </c>
      <c r="C208" s="34">
        <v>4301051668</v>
      </c>
      <c r="D208" s="571">
        <v>4680115880221</v>
      </c>
      <c r="E208" s="572"/>
      <c r="F208" s="59">
        <v>0.4</v>
      </c>
      <c r="G208" s="35">
        <v>6</v>
      </c>
      <c r="H208" s="59">
        <v>2.4</v>
      </c>
      <c r="I208" s="59">
        <v>2.6520000000000001</v>
      </c>
      <c r="J208" s="35">
        <v>182</v>
      </c>
      <c r="K208" s="35" t="s">
        <v>77</v>
      </c>
      <c r="L208" s="35"/>
      <c r="M208" s="36" t="s">
        <v>78</v>
      </c>
      <c r="N208" s="36"/>
      <c r="O208" s="35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7"/>
      <c r="V208" s="37"/>
      <c r="W208" s="38" t="s">
        <v>70</v>
      </c>
      <c r="X208" s="56">
        <v>0</v>
      </c>
      <c r="Y208" s="53">
        <f t="shared" si="31"/>
        <v>0</v>
      </c>
      <c r="Z208" s="39" t="str">
        <f t="shared" si="36"/>
        <v/>
      </c>
      <c r="AA208" s="65"/>
      <c r="AB208" s="66"/>
      <c r="AC208" s="271" t="s">
        <v>338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hidden="1" customHeight="1" x14ac:dyDescent="0.25">
      <c r="A209" s="60" t="s">
        <v>348</v>
      </c>
      <c r="B209" s="60" t="s">
        <v>349</v>
      </c>
      <c r="C209" s="34">
        <v>4301051945</v>
      </c>
      <c r="D209" s="571">
        <v>4680115880504</v>
      </c>
      <c r="E209" s="572"/>
      <c r="F209" s="59">
        <v>0.4</v>
      </c>
      <c r="G209" s="35">
        <v>6</v>
      </c>
      <c r="H209" s="59">
        <v>2.4</v>
      </c>
      <c r="I209" s="59">
        <v>2.6520000000000001</v>
      </c>
      <c r="J209" s="35">
        <v>182</v>
      </c>
      <c r="K209" s="35" t="s">
        <v>77</v>
      </c>
      <c r="L209" s="35"/>
      <c r="M209" s="36" t="s">
        <v>93</v>
      </c>
      <c r="N209" s="36"/>
      <c r="O209" s="35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7"/>
      <c r="V209" s="37"/>
      <c r="W209" s="38" t="s">
        <v>70</v>
      </c>
      <c r="X209" s="56">
        <v>0</v>
      </c>
      <c r="Y209" s="53">
        <f t="shared" si="31"/>
        <v>0</v>
      </c>
      <c r="Z209" s="39" t="str">
        <f t="shared" si="36"/>
        <v/>
      </c>
      <c r="AA209" s="65"/>
      <c r="AB209" s="66"/>
      <c r="AC209" s="273" t="s">
        <v>350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27" hidden="1" customHeight="1" x14ac:dyDescent="0.25">
      <c r="A210" s="60" t="s">
        <v>351</v>
      </c>
      <c r="B210" s="60" t="s">
        <v>352</v>
      </c>
      <c r="C210" s="34">
        <v>4301051410</v>
      </c>
      <c r="D210" s="571">
        <v>4680115882164</v>
      </c>
      <c r="E210" s="572"/>
      <c r="F210" s="59">
        <v>0.4</v>
      </c>
      <c r="G210" s="35">
        <v>6</v>
      </c>
      <c r="H210" s="59">
        <v>2.4</v>
      </c>
      <c r="I210" s="59">
        <v>2.6579999999999999</v>
      </c>
      <c r="J210" s="35">
        <v>182</v>
      </c>
      <c r="K210" s="35" t="s">
        <v>77</v>
      </c>
      <c r="L210" s="35"/>
      <c r="M210" s="36" t="s">
        <v>78</v>
      </c>
      <c r="N210" s="36"/>
      <c r="O210" s="35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7"/>
      <c r="V210" s="37"/>
      <c r="W210" s="38" t="s">
        <v>70</v>
      </c>
      <c r="X210" s="56">
        <v>0</v>
      </c>
      <c r="Y210" s="53">
        <f t="shared" si="31"/>
        <v>0</v>
      </c>
      <c r="Z210" s="39" t="str">
        <f t="shared" si="36"/>
        <v/>
      </c>
      <c r="AA210" s="65"/>
      <c r="AB210" s="66"/>
      <c r="AC210" s="275" t="s">
        <v>353</v>
      </c>
      <c r="AG210" s="75"/>
      <c r="AJ210" s="79"/>
      <c r="AK210" s="79">
        <v>0</v>
      </c>
      <c r="BB210" s="276" t="s">
        <v>1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72</v>
      </c>
      <c r="Q211" s="582"/>
      <c r="R211" s="582"/>
      <c r="S211" s="582"/>
      <c r="T211" s="582"/>
      <c r="U211" s="582"/>
      <c r="V211" s="583"/>
      <c r="W211" s="40" t="s">
        <v>73</v>
      </c>
      <c r="X211" s="41">
        <f>IFERROR(X202/H202,"0")+IFERROR(X203/H203,"0")+IFERROR(X204/H204,"0")+IFERROR(X205/H205,"0")+IFERROR(X206/H206,"0")+IFERROR(X207/H207,"0")+IFERROR(X208/H208,"0")+IFERROR(X209/H209,"0")+IFERROR(X210/H210,"0")</f>
        <v>271.66666666666669</v>
      </c>
      <c r="Y211" s="41">
        <f>IFERROR(Y202/H202,"0")+IFERROR(Y203/H203,"0")+IFERROR(Y204/H204,"0")+IFERROR(Y205/H205,"0")+IFERROR(Y206/H206,"0")+IFERROR(Y207/H207,"0")+IFERROR(Y208/H208,"0")+IFERROR(Y209/H209,"0")+IFERROR(Y210/H210,"0")</f>
        <v>272</v>
      </c>
      <c r="Z211" s="41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1.7707200000000001</v>
      </c>
      <c r="AA211" s="64"/>
      <c r="AB211" s="64"/>
      <c r="AC211" s="64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72</v>
      </c>
      <c r="Q212" s="582"/>
      <c r="R212" s="582"/>
      <c r="S212" s="582"/>
      <c r="T212" s="582"/>
      <c r="U212" s="582"/>
      <c r="V212" s="583"/>
      <c r="W212" s="40" t="s">
        <v>70</v>
      </c>
      <c r="X212" s="41">
        <f>IFERROR(SUM(X202:X210),"0")</f>
        <v>652</v>
      </c>
      <c r="Y212" s="41">
        <f>IFERROR(SUM(Y202:Y210),"0")</f>
        <v>652.79999999999995</v>
      </c>
      <c r="Z212" s="40"/>
      <c r="AA212" s="64"/>
      <c r="AB212" s="64"/>
      <c r="AC212" s="64"/>
    </row>
    <row r="213" spans="1:68" ht="14.25" hidden="1" customHeight="1" x14ac:dyDescent="0.25">
      <c r="A213" s="579" t="s">
        <v>174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63"/>
      <c r="AB213" s="63"/>
      <c r="AC213" s="63"/>
    </row>
    <row r="214" spans="1:68" ht="27" hidden="1" customHeight="1" x14ac:dyDescent="0.25">
      <c r="A214" s="60" t="s">
        <v>354</v>
      </c>
      <c r="B214" s="60" t="s">
        <v>355</v>
      </c>
      <c r="C214" s="34">
        <v>4301060463</v>
      </c>
      <c r="D214" s="571">
        <v>4680115880818</v>
      </c>
      <c r="E214" s="572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77</v>
      </c>
      <c r="L214" s="35"/>
      <c r="M214" s="36" t="s">
        <v>93</v>
      </c>
      <c r="N214" s="36"/>
      <c r="O214" s="35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7"/>
      <c r="V214" s="37"/>
      <c r="W214" s="38" t="s">
        <v>70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IFERROR(IF(Y214=0,"",ROUNDUP(Y214/H214,0)*0.00651),"")</f>
        <v/>
      </c>
      <c r="AA214" s="65"/>
      <c r="AB214" s="66"/>
      <c r="AC214" s="277" t="s">
        <v>356</v>
      </c>
      <c r="AG214" s="75"/>
      <c r="AJ214" s="79"/>
      <c r="AK214" s="79">
        <v>0</v>
      </c>
      <c r="BB214" s="278" t="s">
        <v>1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ht="27" hidden="1" customHeight="1" x14ac:dyDescent="0.25">
      <c r="A215" s="60" t="s">
        <v>357</v>
      </c>
      <c r="B215" s="60" t="s">
        <v>358</v>
      </c>
      <c r="C215" s="34">
        <v>4301060389</v>
      </c>
      <c r="D215" s="571">
        <v>4680115880801</v>
      </c>
      <c r="E215" s="572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77</v>
      </c>
      <c r="L215" s="35"/>
      <c r="M215" s="36" t="s">
        <v>78</v>
      </c>
      <c r="N215" s="36"/>
      <c r="O215" s="35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7"/>
      <c r="V215" s="37"/>
      <c r="W215" s="38" t="s">
        <v>70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IFERROR(IF(Y215=0,"",ROUNDUP(Y215/H215,0)*0.00651),"")</f>
        <v/>
      </c>
      <c r="AA215" s="65"/>
      <c r="AB215" s="66"/>
      <c r="AC215" s="279" t="s">
        <v>359</v>
      </c>
      <c r="AG215" s="75"/>
      <c r="AJ215" s="79"/>
      <c r="AK215" s="79">
        <v>0</v>
      </c>
      <c r="BB215" s="280" t="s">
        <v>1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hidden="1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72</v>
      </c>
      <c r="Q216" s="582"/>
      <c r="R216" s="582"/>
      <c r="S216" s="582"/>
      <c r="T216" s="582"/>
      <c r="U216" s="582"/>
      <c r="V216" s="583"/>
      <c r="W216" s="40" t="s">
        <v>73</v>
      </c>
      <c r="X216" s="41">
        <f>IFERROR(X214/H214,"0")+IFERROR(X215/H215,"0")</f>
        <v>0</v>
      </c>
      <c r="Y216" s="41">
        <f>IFERROR(Y214/H214,"0")+IFERROR(Y215/H215,"0")</f>
        <v>0</v>
      </c>
      <c r="Z216" s="41">
        <f>IFERROR(IF(Z214="",0,Z214),"0")+IFERROR(IF(Z215="",0,Z215),"0")</f>
        <v>0</v>
      </c>
      <c r="AA216" s="64"/>
      <c r="AB216" s="64"/>
      <c r="AC216" s="64"/>
    </row>
    <row r="217" spans="1:68" hidden="1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72</v>
      </c>
      <c r="Q217" s="582"/>
      <c r="R217" s="582"/>
      <c r="S217" s="582"/>
      <c r="T217" s="582"/>
      <c r="U217" s="582"/>
      <c r="V217" s="583"/>
      <c r="W217" s="40" t="s">
        <v>70</v>
      </c>
      <c r="X217" s="41">
        <f>IFERROR(SUM(X214:X215),"0")</f>
        <v>0</v>
      </c>
      <c r="Y217" s="41">
        <f>IFERROR(SUM(Y214:Y215),"0")</f>
        <v>0</v>
      </c>
      <c r="Z217" s="40"/>
      <c r="AA217" s="64"/>
      <c r="AB217" s="64"/>
      <c r="AC217" s="64"/>
    </row>
    <row r="218" spans="1:68" ht="16.5" hidden="1" customHeight="1" x14ac:dyDescent="0.25">
      <c r="A218" s="587" t="s">
        <v>360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62"/>
      <c r="AB218" s="62"/>
      <c r="AC218" s="62"/>
    </row>
    <row r="219" spans="1:68" ht="14.25" hidden="1" customHeight="1" x14ac:dyDescent="0.25">
      <c r="A219" s="579" t="s">
        <v>103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63"/>
      <c r="AB219" s="63"/>
      <c r="AC219" s="63"/>
    </row>
    <row r="220" spans="1:68" ht="27" hidden="1" customHeight="1" x14ac:dyDescent="0.25">
      <c r="A220" s="60" t="s">
        <v>361</v>
      </c>
      <c r="B220" s="60" t="s">
        <v>362</v>
      </c>
      <c r="C220" s="34">
        <v>4301011826</v>
      </c>
      <c r="D220" s="571">
        <v>4680115884137</v>
      </c>
      <c r="E220" s="572"/>
      <c r="F220" s="59">
        <v>1.45</v>
      </c>
      <c r="G220" s="35">
        <v>8</v>
      </c>
      <c r="H220" s="59">
        <v>11.6</v>
      </c>
      <c r="I220" s="59">
        <v>12.035</v>
      </c>
      <c r="J220" s="35">
        <v>64</v>
      </c>
      <c r="K220" s="35" t="s">
        <v>106</v>
      </c>
      <c r="L220" s="35"/>
      <c r="M220" s="36" t="s">
        <v>107</v>
      </c>
      <c r="N220" s="36"/>
      <c r="O220" s="35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7"/>
      <c r="V220" s="37"/>
      <c r="W220" s="38" t="s">
        <v>70</v>
      </c>
      <c r="X220" s="56">
        <v>0</v>
      </c>
      <c r="Y220" s="53">
        <f t="shared" ref="Y220:Y226" si="37">IFERROR(IF(X220="",0,CEILING((X220/$H220),1)*$H220),"")</f>
        <v>0</v>
      </c>
      <c r="Z220" s="39" t="str">
        <f>IFERROR(IF(Y220=0,"",ROUNDUP(Y220/H220,0)*0.01898),"")</f>
        <v/>
      </c>
      <c r="AA220" s="65"/>
      <c r="AB220" s="66"/>
      <c r="AC220" s="281" t="s">
        <v>363</v>
      </c>
      <c r="AG220" s="75"/>
      <c r="AJ220" s="79"/>
      <c r="AK220" s="79">
        <v>0</v>
      </c>
      <c r="BB220" s="282" t="s">
        <v>1</v>
      </c>
      <c r="BM220" s="75">
        <f t="shared" ref="BM220:BM226" si="38">IFERROR(X220*I220/H220,"0")</f>
        <v>0</v>
      </c>
      <c r="BN220" s="75">
        <f t="shared" ref="BN220:BN226" si="39">IFERROR(Y220*I220/H220,"0")</f>
        <v>0</v>
      </c>
      <c r="BO220" s="75">
        <f t="shared" ref="BO220:BO226" si="40">IFERROR(1/J220*(X220/H220),"0")</f>
        <v>0</v>
      </c>
      <c r="BP220" s="75">
        <f t="shared" ref="BP220:BP226" si="41">IFERROR(1/J220*(Y220/H220),"0")</f>
        <v>0</v>
      </c>
    </row>
    <row r="221" spans="1:68" ht="27" hidden="1" customHeight="1" x14ac:dyDescent="0.25">
      <c r="A221" s="60" t="s">
        <v>364</v>
      </c>
      <c r="B221" s="60" t="s">
        <v>365</v>
      </c>
      <c r="C221" s="34">
        <v>4301011724</v>
      </c>
      <c r="D221" s="571">
        <v>4680115884236</v>
      </c>
      <c r="E221" s="572"/>
      <c r="F221" s="59">
        <v>1.45</v>
      </c>
      <c r="G221" s="35">
        <v>8</v>
      </c>
      <c r="H221" s="59">
        <v>11.6</v>
      </c>
      <c r="I221" s="59">
        <v>12.035</v>
      </c>
      <c r="J221" s="35">
        <v>64</v>
      </c>
      <c r="K221" s="35" t="s">
        <v>106</v>
      </c>
      <c r="L221" s="35"/>
      <c r="M221" s="36" t="s">
        <v>107</v>
      </c>
      <c r="N221" s="36"/>
      <c r="O221" s="35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7"/>
      <c r="V221" s="37"/>
      <c r="W221" s="38" t="s">
        <v>70</v>
      </c>
      <c r="X221" s="56">
        <v>0</v>
      </c>
      <c r="Y221" s="53">
        <f t="shared" si="37"/>
        <v>0</v>
      </c>
      <c r="Z221" s="39" t="str">
        <f>IFERROR(IF(Y221=0,"",ROUNDUP(Y221/H221,0)*0.01898),"")</f>
        <v/>
      </c>
      <c r="AA221" s="65"/>
      <c r="AB221" s="66"/>
      <c r="AC221" s="283" t="s">
        <v>366</v>
      </c>
      <c r="AG221" s="75"/>
      <c r="AJ221" s="79"/>
      <c r="AK221" s="79">
        <v>0</v>
      </c>
      <c r="BB221" s="284" t="s">
        <v>1</v>
      </c>
      <c r="BM221" s="75">
        <f t="shared" si="38"/>
        <v>0</v>
      </c>
      <c r="BN221" s="75">
        <f t="shared" si="39"/>
        <v>0</v>
      </c>
      <c r="BO221" s="75">
        <f t="shared" si="40"/>
        <v>0</v>
      </c>
      <c r="BP221" s="75">
        <f t="shared" si="41"/>
        <v>0</v>
      </c>
    </row>
    <row r="222" spans="1:68" ht="27" hidden="1" customHeight="1" x14ac:dyDescent="0.25">
      <c r="A222" s="60" t="s">
        <v>367</v>
      </c>
      <c r="B222" s="60" t="s">
        <v>368</v>
      </c>
      <c r="C222" s="34">
        <v>4301011721</v>
      </c>
      <c r="D222" s="571">
        <v>4680115884175</v>
      </c>
      <c r="E222" s="572"/>
      <c r="F222" s="59">
        <v>1.45</v>
      </c>
      <c r="G222" s="35">
        <v>8</v>
      </c>
      <c r="H222" s="59">
        <v>11.6</v>
      </c>
      <c r="I222" s="59">
        <v>12.035</v>
      </c>
      <c r="J222" s="35">
        <v>64</v>
      </c>
      <c r="K222" s="35" t="s">
        <v>106</v>
      </c>
      <c r="L222" s="35"/>
      <c r="M222" s="36" t="s">
        <v>107</v>
      </c>
      <c r="N222" s="36"/>
      <c r="O222" s="35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7"/>
      <c r="V222" s="37"/>
      <c r="W222" s="38" t="s">
        <v>70</v>
      </c>
      <c r="X222" s="56">
        <v>0</v>
      </c>
      <c r="Y222" s="53">
        <f t="shared" si="37"/>
        <v>0</v>
      </c>
      <c r="Z222" s="39" t="str">
        <f>IFERROR(IF(Y222=0,"",ROUNDUP(Y222/H222,0)*0.01898),"")</f>
        <v/>
      </c>
      <c r="AA222" s="65"/>
      <c r="AB222" s="66"/>
      <c r="AC222" s="285" t="s">
        <v>369</v>
      </c>
      <c r="AG222" s="75"/>
      <c r="AJ222" s="79"/>
      <c r="AK222" s="79">
        <v>0</v>
      </c>
      <c r="BB222" s="286" t="s">
        <v>1</v>
      </c>
      <c r="BM222" s="75">
        <f t="shared" si="38"/>
        <v>0</v>
      </c>
      <c r="BN222" s="75">
        <f t="shared" si="39"/>
        <v>0</v>
      </c>
      <c r="BO222" s="75">
        <f t="shared" si="40"/>
        <v>0</v>
      </c>
      <c r="BP222" s="75">
        <f t="shared" si="41"/>
        <v>0</v>
      </c>
    </row>
    <row r="223" spans="1:68" ht="27" hidden="1" customHeight="1" x14ac:dyDescent="0.25">
      <c r="A223" s="60" t="s">
        <v>370</v>
      </c>
      <c r="B223" s="60" t="s">
        <v>371</v>
      </c>
      <c r="C223" s="34">
        <v>4301011824</v>
      </c>
      <c r="D223" s="571">
        <v>4680115884144</v>
      </c>
      <c r="E223" s="572"/>
      <c r="F223" s="59">
        <v>0.4</v>
      </c>
      <c r="G223" s="35">
        <v>10</v>
      </c>
      <c r="H223" s="59">
        <v>4</v>
      </c>
      <c r="I223" s="59">
        <v>4.21</v>
      </c>
      <c r="J223" s="35">
        <v>132</v>
      </c>
      <c r="K223" s="35" t="s">
        <v>111</v>
      </c>
      <c r="L223" s="35"/>
      <c r="M223" s="36" t="s">
        <v>107</v>
      </c>
      <c r="N223" s="36"/>
      <c r="O223" s="35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7"/>
      <c r="V223" s="37"/>
      <c r="W223" s="38" t="s">
        <v>70</v>
      </c>
      <c r="X223" s="56">
        <v>0</v>
      </c>
      <c r="Y223" s="53">
        <f t="shared" si="37"/>
        <v>0</v>
      </c>
      <c r="Z223" s="39" t="str">
        <f>IFERROR(IF(Y223=0,"",ROUNDUP(Y223/H223,0)*0.00902),"")</f>
        <v/>
      </c>
      <c r="AA223" s="65"/>
      <c r="AB223" s="66"/>
      <c r="AC223" s="287" t="s">
        <v>363</v>
      </c>
      <c r="AG223" s="75"/>
      <c r="AJ223" s="79"/>
      <c r="AK223" s="79">
        <v>0</v>
      </c>
      <c r="BB223" s="288" t="s">
        <v>1</v>
      </c>
      <c r="BM223" s="75">
        <f t="shared" si="38"/>
        <v>0</v>
      </c>
      <c r="BN223" s="75">
        <f t="shared" si="39"/>
        <v>0</v>
      </c>
      <c r="BO223" s="75">
        <f t="shared" si="40"/>
        <v>0</v>
      </c>
      <c r="BP223" s="75">
        <f t="shared" si="41"/>
        <v>0</v>
      </c>
    </row>
    <row r="224" spans="1:68" ht="27" hidden="1" customHeight="1" x14ac:dyDescent="0.25">
      <c r="A224" s="60" t="s">
        <v>372</v>
      </c>
      <c r="B224" s="60" t="s">
        <v>373</v>
      </c>
      <c r="C224" s="34">
        <v>4301012149</v>
      </c>
      <c r="D224" s="571">
        <v>4680115886551</v>
      </c>
      <c r="E224" s="572"/>
      <c r="F224" s="59">
        <v>0.4</v>
      </c>
      <c r="G224" s="35">
        <v>10</v>
      </c>
      <c r="H224" s="59">
        <v>4</v>
      </c>
      <c r="I224" s="59">
        <v>4.21</v>
      </c>
      <c r="J224" s="35">
        <v>132</v>
      </c>
      <c r="K224" s="35" t="s">
        <v>111</v>
      </c>
      <c r="L224" s="35"/>
      <c r="M224" s="36" t="s">
        <v>107</v>
      </c>
      <c r="N224" s="36"/>
      <c r="O224" s="35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7"/>
      <c r="V224" s="37"/>
      <c r="W224" s="38" t="s">
        <v>70</v>
      </c>
      <c r="X224" s="56">
        <v>0</v>
      </c>
      <c r="Y224" s="53">
        <f t="shared" si="37"/>
        <v>0</v>
      </c>
      <c r="Z224" s="39" t="str">
        <f>IFERROR(IF(Y224=0,"",ROUNDUP(Y224/H224,0)*0.00902),"")</f>
        <v/>
      </c>
      <c r="AA224" s="65"/>
      <c r="AB224" s="66"/>
      <c r="AC224" s="289" t="s">
        <v>374</v>
      </c>
      <c r="AG224" s="75"/>
      <c r="AJ224" s="79"/>
      <c r="AK224" s="79">
        <v>0</v>
      </c>
      <c r="BB224" s="290" t="s">
        <v>1</v>
      </c>
      <c r="BM224" s="75">
        <f t="shared" si="38"/>
        <v>0</v>
      </c>
      <c r="BN224" s="75">
        <f t="shared" si="39"/>
        <v>0</v>
      </c>
      <c r="BO224" s="75">
        <f t="shared" si="40"/>
        <v>0</v>
      </c>
      <c r="BP224" s="75">
        <f t="shared" si="41"/>
        <v>0</v>
      </c>
    </row>
    <row r="225" spans="1:68" ht="27" hidden="1" customHeight="1" x14ac:dyDescent="0.25">
      <c r="A225" s="60" t="s">
        <v>375</v>
      </c>
      <c r="B225" s="60" t="s">
        <v>376</v>
      </c>
      <c r="C225" s="34">
        <v>4301011726</v>
      </c>
      <c r="D225" s="571">
        <v>4680115884182</v>
      </c>
      <c r="E225" s="572"/>
      <c r="F225" s="59">
        <v>0.37</v>
      </c>
      <c r="G225" s="35">
        <v>10</v>
      </c>
      <c r="H225" s="59">
        <v>3.7</v>
      </c>
      <c r="I225" s="59">
        <v>3.91</v>
      </c>
      <c r="J225" s="35">
        <v>132</v>
      </c>
      <c r="K225" s="35" t="s">
        <v>111</v>
      </c>
      <c r="L225" s="35"/>
      <c r="M225" s="36" t="s">
        <v>107</v>
      </c>
      <c r="N225" s="36"/>
      <c r="O225" s="35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7"/>
      <c r="V225" s="37"/>
      <c r="W225" s="38" t="s">
        <v>70</v>
      </c>
      <c r="X225" s="56">
        <v>0</v>
      </c>
      <c r="Y225" s="53">
        <f t="shared" si="37"/>
        <v>0</v>
      </c>
      <c r="Z225" s="39" t="str">
        <f>IFERROR(IF(Y225=0,"",ROUNDUP(Y225/H225,0)*0.00902),"")</f>
        <v/>
      </c>
      <c r="AA225" s="65"/>
      <c r="AB225" s="66"/>
      <c r="AC225" s="291" t="s">
        <v>366</v>
      </c>
      <c r="AG225" s="75"/>
      <c r="AJ225" s="79"/>
      <c r="AK225" s="79">
        <v>0</v>
      </c>
      <c r="BB225" s="292" t="s">
        <v>1</v>
      </c>
      <c r="BM225" s="75">
        <f t="shared" si="38"/>
        <v>0</v>
      </c>
      <c r="BN225" s="75">
        <f t="shared" si="39"/>
        <v>0</v>
      </c>
      <c r="BO225" s="75">
        <f t="shared" si="40"/>
        <v>0</v>
      </c>
      <c r="BP225" s="75">
        <f t="shared" si="41"/>
        <v>0</v>
      </c>
    </row>
    <row r="226" spans="1:68" ht="27" hidden="1" customHeight="1" x14ac:dyDescent="0.25">
      <c r="A226" s="60" t="s">
        <v>377</v>
      </c>
      <c r="B226" s="60" t="s">
        <v>378</v>
      </c>
      <c r="C226" s="34">
        <v>4301011722</v>
      </c>
      <c r="D226" s="571">
        <v>4680115884205</v>
      </c>
      <c r="E226" s="572"/>
      <c r="F226" s="59">
        <v>0.4</v>
      </c>
      <c r="G226" s="35">
        <v>10</v>
      </c>
      <c r="H226" s="59">
        <v>4</v>
      </c>
      <c r="I226" s="59">
        <v>4.21</v>
      </c>
      <c r="J226" s="35">
        <v>132</v>
      </c>
      <c r="K226" s="35" t="s">
        <v>111</v>
      </c>
      <c r="L226" s="35"/>
      <c r="M226" s="36" t="s">
        <v>107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7"/>
      <c r="V226" s="37"/>
      <c r="W226" s="38" t="s">
        <v>70</v>
      </c>
      <c r="X226" s="56">
        <v>0</v>
      </c>
      <c r="Y226" s="53">
        <f t="shared" si="37"/>
        <v>0</v>
      </c>
      <c r="Z226" s="39" t="str">
        <f>IFERROR(IF(Y226=0,"",ROUNDUP(Y226/H226,0)*0.00902),"")</f>
        <v/>
      </c>
      <c r="AA226" s="65"/>
      <c r="AB226" s="66"/>
      <c r="AC226" s="293" t="s">
        <v>369</v>
      </c>
      <c r="AG226" s="75"/>
      <c r="AJ226" s="79"/>
      <c r="AK226" s="79">
        <v>0</v>
      </c>
      <c r="BB226" s="294" t="s">
        <v>1</v>
      </c>
      <c r="BM226" s="75">
        <f t="shared" si="38"/>
        <v>0</v>
      </c>
      <c r="BN226" s="75">
        <f t="shared" si="39"/>
        <v>0</v>
      </c>
      <c r="BO226" s="75">
        <f t="shared" si="40"/>
        <v>0</v>
      </c>
      <c r="BP226" s="75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72</v>
      </c>
      <c r="Q227" s="582"/>
      <c r="R227" s="582"/>
      <c r="S227" s="582"/>
      <c r="T227" s="582"/>
      <c r="U227" s="582"/>
      <c r="V227" s="583"/>
      <c r="W227" s="40" t="s">
        <v>73</v>
      </c>
      <c r="X227" s="41">
        <f>IFERROR(X220/H220,"0")+IFERROR(X221/H221,"0")+IFERROR(X222/H222,"0")+IFERROR(X223/H223,"0")+IFERROR(X224/H224,"0")+IFERROR(X225/H225,"0")+IFERROR(X226/H226,"0")</f>
        <v>0</v>
      </c>
      <c r="Y227" s="41">
        <f>IFERROR(Y220/H220,"0")+IFERROR(Y221/H221,"0")+IFERROR(Y222/H222,"0")+IFERROR(Y223/H223,"0")+IFERROR(Y224/H224,"0")+IFERROR(Y225/H225,"0")+IFERROR(Y226/H226,"0")</f>
        <v>0</v>
      </c>
      <c r="Z227" s="41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4"/>
      <c r="AB227" s="64"/>
      <c r="AC227" s="64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72</v>
      </c>
      <c r="Q228" s="582"/>
      <c r="R228" s="582"/>
      <c r="S228" s="582"/>
      <c r="T228" s="582"/>
      <c r="U228" s="582"/>
      <c r="V228" s="583"/>
      <c r="W228" s="40" t="s">
        <v>70</v>
      </c>
      <c r="X228" s="41">
        <f>IFERROR(SUM(X220:X226),"0")</f>
        <v>0</v>
      </c>
      <c r="Y228" s="41">
        <f>IFERROR(SUM(Y220:Y226),"0")</f>
        <v>0</v>
      </c>
      <c r="Z228" s="40"/>
      <c r="AA228" s="64"/>
      <c r="AB228" s="64"/>
      <c r="AC228" s="64"/>
    </row>
    <row r="229" spans="1:68" ht="14.25" hidden="1" customHeight="1" x14ac:dyDescent="0.25">
      <c r="A229" s="579" t="s">
        <v>139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63"/>
      <c r="AB229" s="63"/>
      <c r="AC229" s="63"/>
    </row>
    <row r="230" spans="1:68" ht="27" hidden="1" customHeight="1" x14ac:dyDescent="0.25">
      <c r="A230" s="60" t="s">
        <v>379</v>
      </c>
      <c r="B230" s="60" t="s">
        <v>380</v>
      </c>
      <c r="C230" s="34">
        <v>4301020340</v>
      </c>
      <c r="D230" s="571">
        <v>4680115885721</v>
      </c>
      <c r="E230" s="572"/>
      <c r="F230" s="59">
        <v>0.33</v>
      </c>
      <c r="G230" s="35">
        <v>6</v>
      </c>
      <c r="H230" s="59">
        <v>1.98</v>
      </c>
      <c r="I230" s="59">
        <v>2.08</v>
      </c>
      <c r="J230" s="35">
        <v>234</v>
      </c>
      <c r="K230" s="35" t="s">
        <v>67</v>
      </c>
      <c r="L230" s="35"/>
      <c r="M230" s="36" t="s">
        <v>78</v>
      </c>
      <c r="N230" s="36"/>
      <c r="O230" s="35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7"/>
      <c r="V230" s="37"/>
      <c r="W230" s="38" t="s">
        <v>70</v>
      </c>
      <c r="X230" s="56">
        <v>0</v>
      </c>
      <c r="Y230" s="53">
        <f>IFERROR(IF(X230="",0,CEILING((X230/$H230),1)*$H230),"")</f>
        <v>0</v>
      </c>
      <c r="Z230" s="39" t="str">
        <f>IFERROR(IF(Y230=0,"",ROUNDUP(Y230/H230,0)*0.00502),"")</f>
        <v/>
      </c>
      <c r="AA230" s="65"/>
      <c r="AB230" s="66"/>
      <c r="AC230" s="295" t="s">
        <v>381</v>
      </c>
      <c r="AG230" s="75"/>
      <c r="AJ230" s="79"/>
      <c r="AK230" s="79">
        <v>0</v>
      </c>
      <c r="BB230" s="296" t="s">
        <v>1</v>
      </c>
      <c r="BM230" s="75">
        <f>IFERROR(X230*I230/H230,"0")</f>
        <v>0</v>
      </c>
      <c r="BN230" s="75">
        <f>IFERROR(Y230*I230/H230,"0")</f>
        <v>0</v>
      </c>
      <c r="BO230" s="75">
        <f>IFERROR(1/J230*(X230/H230),"0")</f>
        <v>0</v>
      </c>
      <c r="BP230" s="75">
        <f>IFERROR(1/J230*(Y230/H230),"0")</f>
        <v>0</v>
      </c>
    </row>
    <row r="231" spans="1:68" ht="27" hidden="1" customHeight="1" x14ac:dyDescent="0.25">
      <c r="A231" s="60" t="s">
        <v>379</v>
      </c>
      <c r="B231" s="60" t="s">
        <v>382</v>
      </c>
      <c r="C231" s="34">
        <v>4301020377</v>
      </c>
      <c r="D231" s="571">
        <v>4680115885981</v>
      </c>
      <c r="E231" s="572"/>
      <c r="F231" s="59">
        <v>0.33</v>
      </c>
      <c r="G231" s="35">
        <v>6</v>
      </c>
      <c r="H231" s="59">
        <v>1.98</v>
      </c>
      <c r="I231" s="59">
        <v>2.08</v>
      </c>
      <c r="J231" s="35">
        <v>234</v>
      </c>
      <c r="K231" s="35" t="s">
        <v>67</v>
      </c>
      <c r="L231" s="35"/>
      <c r="M231" s="36" t="s">
        <v>78</v>
      </c>
      <c r="N231" s="36"/>
      <c r="O231" s="35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7"/>
      <c r="V231" s="37"/>
      <c r="W231" s="38" t="s">
        <v>70</v>
      </c>
      <c r="X231" s="56">
        <v>0</v>
      </c>
      <c r="Y231" s="53">
        <f>IFERROR(IF(X231="",0,CEILING((X231/$H231),1)*$H231),"")</f>
        <v>0</v>
      </c>
      <c r="Z231" s="39" t="str">
        <f>IFERROR(IF(Y231=0,"",ROUNDUP(Y231/H231,0)*0.00502),"")</f>
        <v/>
      </c>
      <c r="AA231" s="65"/>
      <c r="AB231" s="66"/>
      <c r="AC231" s="297" t="s">
        <v>381</v>
      </c>
      <c r="AG231" s="75"/>
      <c r="AJ231" s="79"/>
      <c r="AK231" s="79">
        <v>0</v>
      </c>
      <c r="BB231" s="298" t="s">
        <v>1</v>
      </c>
      <c r="BM231" s="75">
        <f>IFERROR(X231*I231/H231,"0")</f>
        <v>0</v>
      </c>
      <c r="BN231" s="75">
        <f>IFERROR(Y231*I231/H231,"0")</f>
        <v>0</v>
      </c>
      <c r="BO231" s="75">
        <f>IFERROR(1/J231*(X231/H231),"0")</f>
        <v>0</v>
      </c>
      <c r="BP231" s="75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72</v>
      </c>
      <c r="Q232" s="582"/>
      <c r="R232" s="582"/>
      <c r="S232" s="582"/>
      <c r="T232" s="582"/>
      <c r="U232" s="582"/>
      <c r="V232" s="583"/>
      <c r="W232" s="40" t="s">
        <v>73</v>
      </c>
      <c r="X232" s="41">
        <f>IFERROR(X230/H230,"0")+IFERROR(X231/H231,"0")</f>
        <v>0</v>
      </c>
      <c r="Y232" s="41">
        <f>IFERROR(Y230/H230,"0")+IFERROR(Y231/H231,"0")</f>
        <v>0</v>
      </c>
      <c r="Z232" s="41">
        <f>IFERROR(IF(Z230="",0,Z230),"0")+IFERROR(IF(Z231="",0,Z231),"0")</f>
        <v>0</v>
      </c>
      <c r="AA232" s="64"/>
      <c r="AB232" s="64"/>
      <c r="AC232" s="64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72</v>
      </c>
      <c r="Q233" s="582"/>
      <c r="R233" s="582"/>
      <c r="S233" s="582"/>
      <c r="T233" s="582"/>
      <c r="U233" s="582"/>
      <c r="V233" s="583"/>
      <c r="W233" s="40" t="s">
        <v>70</v>
      </c>
      <c r="X233" s="41">
        <f>IFERROR(SUM(X230:X231),"0")</f>
        <v>0</v>
      </c>
      <c r="Y233" s="41">
        <f>IFERROR(SUM(Y230:Y231),"0")</f>
        <v>0</v>
      </c>
      <c r="Z233" s="40"/>
      <c r="AA233" s="64"/>
      <c r="AB233" s="64"/>
      <c r="AC233" s="64"/>
    </row>
    <row r="234" spans="1:68" ht="14.25" hidden="1" customHeight="1" x14ac:dyDescent="0.25">
      <c r="A234" s="579" t="s">
        <v>383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63"/>
      <c r="AB234" s="63"/>
      <c r="AC234" s="63"/>
    </row>
    <row r="235" spans="1:68" ht="27" hidden="1" customHeight="1" x14ac:dyDescent="0.25">
      <c r="A235" s="60" t="s">
        <v>384</v>
      </c>
      <c r="B235" s="60" t="s">
        <v>385</v>
      </c>
      <c r="C235" s="34">
        <v>4301040362</v>
      </c>
      <c r="D235" s="571">
        <v>4680115886803</v>
      </c>
      <c r="E235" s="572"/>
      <c r="F235" s="59">
        <v>0.12</v>
      </c>
      <c r="G235" s="35">
        <v>15</v>
      </c>
      <c r="H235" s="59">
        <v>1.8</v>
      </c>
      <c r="I235" s="59">
        <v>1.9750000000000001</v>
      </c>
      <c r="J235" s="35">
        <v>216</v>
      </c>
      <c r="K235" s="35" t="s">
        <v>288</v>
      </c>
      <c r="L235" s="35"/>
      <c r="M235" s="36" t="s">
        <v>289</v>
      </c>
      <c r="N235" s="36"/>
      <c r="O235" s="35">
        <v>45</v>
      </c>
      <c r="P235" s="828" t="s">
        <v>386</v>
      </c>
      <c r="Q235" s="574"/>
      <c r="R235" s="574"/>
      <c r="S235" s="574"/>
      <c r="T235" s="575"/>
      <c r="U235" s="37"/>
      <c r="V235" s="37"/>
      <c r="W235" s="38" t="s">
        <v>70</v>
      </c>
      <c r="X235" s="56">
        <v>0</v>
      </c>
      <c r="Y235" s="53">
        <f>IFERROR(IF(X235="",0,CEILING((X235/$H235),1)*$H235),"")</f>
        <v>0</v>
      </c>
      <c r="Z235" s="39" t="str">
        <f>IFERROR(IF(Y235=0,"",ROUNDUP(Y235/H235,0)*0.0059),"")</f>
        <v/>
      </c>
      <c r="AA235" s="65"/>
      <c r="AB235" s="66"/>
      <c r="AC235" s="299" t="s">
        <v>387</v>
      </c>
      <c r="AG235" s="75"/>
      <c r="AJ235" s="79"/>
      <c r="AK235" s="79">
        <v>0</v>
      </c>
      <c r="BB235" s="300" t="s">
        <v>1</v>
      </c>
      <c r="BM235" s="75">
        <f>IFERROR(X235*I235/H235,"0")</f>
        <v>0</v>
      </c>
      <c r="BN235" s="75">
        <f>IFERROR(Y235*I235/H235,"0")</f>
        <v>0</v>
      </c>
      <c r="BO235" s="75">
        <f>IFERROR(1/J235*(X235/H235),"0")</f>
        <v>0</v>
      </c>
      <c r="BP235" s="75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72</v>
      </c>
      <c r="Q236" s="582"/>
      <c r="R236" s="582"/>
      <c r="S236" s="582"/>
      <c r="T236" s="582"/>
      <c r="U236" s="582"/>
      <c r="V236" s="583"/>
      <c r="W236" s="40" t="s">
        <v>73</v>
      </c>
      <c r="X236" s="41">
        <f>IFERROR(X235/H235,"0")</f>
        <v>0</v>
      </c>
      <c r="Y236" s="41">
        <f>IFERROR(Y235/H235,"0")</f>
        <v>0</v>
      </c>
      <c r="Z236" s="41">
        <f>IFERROR(IF(Z235="",0,Z235),"0")</f>
        <v>0</v>
      </c>
      <c r="AA236" s="64"/>
      <c r="AB236" s="64"/>
      <c r="AC236" s="64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72</v>
      </c>
      <c r="Q237" s="582"/>
      <c r="R237" s="582"/>
      <c r="S237" s="582"/>
      <c r="T237" s="582"/>
      <c r="U237" s="582"/>
      <c r="V237" s="583"/>
      <c r="W237" s="40" t="s">
        <v>70</v>
      </c>
      <c r="X237" s="41">
        <f>IFERROR(SUM(X235:X235),"0")</f>
        <v>0</v>
      </c>
      <c r="Y237" s="41">
        <f>IFERROR(SUM(Y235:Y235),"0")</f>
        <v>0</v>
      </c>
      <c r="Z237" s="40"/>
      <c r="AA237" s="64"/>
      <c r="AB237" s="64"/>
      <c r="AC237" s="64"/>
    </row>
    <row r="238" spans="1:68" ht="14.25" hidden="1" customHeight="1" x14ac:dyDescent="0.25">
      <c r="A238" s="579" t="s">
        <v>388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63"/>
      <c r="AB238" s="63"/>
      <c r="AC238" s="63"/>
    </row>
    <row r="239" spans="1:68" ht="27" hidden="1" customHeight="1" x14ac:dyDescent="0.25">
      <c r="A239" s="60" t="s">
        <v>389</v>
      </c>
      <c r="B239" s="60" t="s">
        <v>390</v>
      </c>
      <c r="C239" s="34">
        <v>4301041004</v>
      </c>
      <c r="D239" s="571">
        <v>4680115886704</v>
      </c>
      <c r="E239" s="572"/>
      <c r="F239" s="59">
        <v>5.5E-2</v>
      </c>
      <c r="G239" s="35">
        <v>18</v>
      </c>
      <c r="H239" s="59">
        <v>0.99</v>
      </c>
      <c r="I239" s="59">
        <v>1.18</v>
      </c>
      <c r="J239" s="35">
        <v>216</v>
      </c>
      <c r="K239" s="35" t="s">
        <v>288</v>
      </c>
      <c r="L239" s="35"/>
      <c r="M239" s="36" t="s">
        <v>289</v>
      </c>
      <c r="N239" s="36"/>
      <c r="O239" s="35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7"/>
      <c r="V239" s="37"/>
      <c r="W239" s="38" t="s">
        <v>70</v>
      </c>
      <c r="X239" s="56">
        <v>0</v>
      </c>
      <c r="Y239" s="53">
        <f t="shared" ref="Y239:Y244" si="42">IFERROR(IF(X239="",0,CEILING((X239/$H239),1)*$H239),"")</f>
        <v>0</v>
      </c>
      <c r="Z239" s="39" t="str">
        <f t="shared" ref="Z239:Z244" si="43">IFERROR(IF(Y239=0,"",ROUNDUP(Y239/H239,0)*0.0059),"")</f>
        <v/>
      </c>
      <c r="AA239" s="65"/>
      <c r="AB239" s="66"/>
      <c r="AC239" s="301" t="s">
        <v>391</v>
      </c>
      <c r="AG239" s="75"/>
      <c r="AJ239" s="79"/>
      <c r="AK239" s="79">
        <v>0</v>
      </c>
      <c r="BB239" s="302" t="s">
        <v>1</v>
      </c>
      <c r="BM239" s="75">
        <f t="shared" ref="BM239:BM244" si="44">IFERROR(X239*I239/H239,"0")</f>
        <v>0</v>
      </c>
      <c r="BN239" s="75">
        <f t="shared" ref="BN239:BN244" si="45">IFERROR(Y239*I239/H239,"0")</f>
        <v>0</v>
      </c>
      <c r="BO239" s="75">
        <f t="shared" ref="BO239:BO244" si="46">IFERROR(1/J239*(X239/H239),"0")</f>
        <v>0</v>
      </c>
      <c r="BP239" s="75">
        <f t="shared" ref="BP239:BP244" si="47">IFERROR(1/J239*(Y239/H239),"0")</f>
        <v>0</v>
      </c>
    </row>
    <row r="240" spans="1:68" ht="27" hidden="1" customHeight="1" x14ac:dyDescent="0.25">
      <c r="A240" s="60" t="s">
        <v>392</v>
      </c>
      <c r="B240" s="60" t="s">
        <v>393</v>
      </c>
      <c r="C240" s="34">
        <v>4301041008</v>
      </c>
      <c r="D240" s="571">
        <v>4680115886681</v>
      </c>
      <c r="E240" s="572"/>
      <c r="F240" s="59">
        <v>0.12</v>
      </c>
      <c r="G240" s="35">
        <v>15</v>
      </c>
      <c r="H240" s="59">
        <v>1.8</v>
      </c>
      <c r="I240" s="59">
        <v>1.9750000000000001</v>
      </c>
      <c r="J240" s="35">
        <v>216</v>
      </c>
      <c r="K240" s="35" t="s">
        <v>288</v>
      </c>
      <c r="L240" s="35"/>
      <c r="M240" s="36" t="s">
        <v>289</v>
      </c>
      <c r="N240" s="36"/>
      <c r="O240" s="35">
        <v>90</v>
      </c>
      <c r="P240" s="670" t="s">
        <v>394</v>
      </c>
      <c r="Q240" s="574"/>
      <c r="R240" s="574"/>
      <c r="S240" s="574"/>
      <c r="T240" s="575"/>
      <c r="U240" s="37"/>
      <c r="V240" s="37"/>
      <c r="W240" s="38" t="s">
        <v>70</v>
      </c>
      <c r="X240" s="56">
        <v>0</v>
      </c>
      <c r="Y240" s="53">
        <f t="shared" si="42"/>
        <v>0</v>
      </c>
      <c r="Z240" s="39" t="str">
        <f t="shared" si="43"/>
        <v/>
      </c>
      <c r="AA240" s="65"/>
      <c r="AB240" s="66"/>
      <c r="AC240" s="303" t="s">
        <v>391</v>
      </c>
      <c r="AG240" s="75"/>
      <c r="AJ240" s="79"/>
      <c r="AK240" s="79">
        <v>0</v>
      </c>
      <c r="BB240" s="304" t="s">
        <v>1</v>
      </c>
      <c r="BM240" s="75">
        <f t="shared" si="44"/>
        <v>0</v>
      </c>
      <c r="BN240" s="75">
        <f t="shared" si="45"/>
        <v>0</v>
      </c>
      <c r="BO240" s="75">
        <f t="shared" si="46"/>
        <v>0</v>
      </c>
      <c r="BP240" s="75">
        <f t="shared" si="47"/>
        <v>0</v>
      </c>
    </row>
    <row r="241" spans="1:68" ht="27" hidden="1" customHeight="1" x14ac:dyDescent="0.25">
      <c r="A241" s="60" t="s">
        <v>392</v>
      </c>
      <c r="B241" s="60" t="s">
        <v>395</v>
      </c>
      <c r="C241" s="34">
        <v>4301041003</v>
      </c>
      <c r="D241" s="571">
        <v>4680115886681</v>
      </c>
      <c r="E241" s="572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7"/>
      <c r="V241" s="37"/>
      <c r="W241" s="38" t="s">
        <v>70</v>
      </c>
      <c r="X241" s="56">
        <v>0</v>
      </c>
      <c r="Y241" s="53">
        <f t="shared" si="42"/>
        <v>0</v>
      </c>
      <c r="Z241" s="39" t="str">
        <f t="shared" si="43"/>
        <v/>
      </c>
      <c r="AA241" s="65"/>
      <c r="AB241" s="66"/>
      <c r="AC241" s="305" t="s">
        <v>391</v>
      </c>
      <c r="AG241" s="75"/>
      <c r="AJ241" s="79"/>
      <c r="AK241" s="79">
        <v>0</v>
      </c>
      <c r="BB241" s="306" t="s">
        <v>1</v>
      </c>
      <c r="BM241" s="75">
        <f t="shared" si="44"/>
        <v>0</v>
      </c>
      <c r="BN241" s="75">
        <f t="shared" si="45"/>
        <v>0</v>
      </c>
      <c r="BO241" s="75">
        <f t="shared" si="46"/>
        <v>0</v>
      </c>
      <c r="BP241" s="75">
        <f t="shared" si="47"/>
        <v>0</v>
      </c>
    </row>
    <row r="242" spans="1:68" ht="27" hidden="1" customHeight="1" x14ac:dyDescent="0.25">
      <c r="A242" s="60" t="s">
        <v>396</v>
      </c>
      <c r="B242" s="60" t="s">
        <v>397</v>
      </c>
      <c r="C242" s="34">
        <v>4301041007</v>
      </c>
      <c r="D242" s="571">
        <v>4680115886735</v>
      </c>
      <c r="E242" s="572"/>
      <c r="F242" s="59">
        <v>0.05</v>
      </c>
      <c r="G242" s="35">
        <v>18</v>
      </c>
      <c r="H242" s="59">
        <v>0.9</v>
      </c>
      <c r="I242" s="59">
        <v>1.0900000000000001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7"/>
      <c r="V242" s="37"/>
      <c r="W242" s="38" t="s">
        <v>70</v>
      </c>
      <c r="X242" s="56">
        <v>0</v>
      </c>
      <c r="Y242" s="53">
        <f t="shared" si="42"/>
        <v>0</v>
      </c>
      <c r="Z242" s="39" t="str">
        <f t="shared" si="43"/>
        <v/>
      </c>
      <c r="AA242" s="65"/>
      <c r="AB242" s="66"/>
      <c r="AC242" s="307" t="s">
        <v>391</v>
      </c>
      <c r="AG242" s="75"/>
      <c r="AJ242" s="79"/>
      <c r="AK242" s="79">
        <v>0</v>
      </c>
      <c r="BB242" s="308" t="s">
        <v>1</v>
      </c>
      <c r="BM242" s="75">
        <f t="shared" si="44"/>
        <v>0</v>
      </c>
      <c r="BN242" s="75">
        <f t="shared" si="45"/>
        <v>0</v>
      </c>
      <c r="BO242" s="75">
        <f t="shared" si="46"/>
        <v>0</v>
      </c>
      <c r="BP242" s="75">
        <f t="shared" si="47"/>
        <v>0</v>
      </c>
    </row>
    <row r="243" spans="1:68" ht="27" hidden="1" customHeight="1" x14ac:dyDescent="0.25">
      <c r="A243" s="60" t="s">
        <v>398</v>
      </c>
      <c r="B243" s="60" t="s">
        <v>399</v>
      </c>
      <c r="C243" s="34">
        <v>4301041006</v>
      </c>
      <c r="D243" s="571">
        <v>4680115886728</v>
      </c>
      <c r="E243" s="572"/>
      <c r="F243" s="59">
        <v>5.5E-2</v>
      </c>
      <c r="G243" s="35">
        <v>18</v>
      </c>
      <c r="H243" s="59">
        <v>0.99</v>
      </c>
      <c r="I243" s="59">
        <v>1.18</v>
      </c>
      <c r="J243" s="35">
        <v>216</v>
      </c>
      <c r="K243" s="35" t="s">
        <v>288</v>
      </c>
      <c r="L243" s="35"/>
      <c r="M243" s="36" t="s">
        <v>289</v>
      </c>
      <c r="N243" s="36"/>
      <c r="O243" s="35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7"/>
      <c r="V243" s="37"/>
      <c r="W243" s="38" t="s">
        <v>70</v>
      </c>
      <c r="X243" s="56">
        <v>0</v>
      </c>
      <c r="Y243" s="53">
        <f t="shared" si="42"/>
        <v>0</v>
      </c>
      <c r="Z243" s="39" t="str">
        <f t="shared" si="43"/>
        <v/>
      </c>
      <c r="AA243" s="65"/>
      <c r="AB243" s="66"/>
      <c r="AC243" s="309" t="s">
        <v>391</v>
      </c>
      <c r="AG243" s="75"/>
      <c r="AJ243" s="79"/>
      <c r="AK243" s="79">
        <v>0</v>
      </c>
      <c r="BB243" s="310" t="s">
        <v>1</v>
      </c>
      <c r="BM243" s="75">
        <f t="shared" si="44"/>
        <v>0</v>
      </c>
      <c r="BN243" s="75">
        <f t="shared" si="45"/>
        <v>0</v>
      </c>
      <c r="BO243" s="75">
        <f t="shared" si="46"/>
        <v>0</v>
      </c>
      <c r="BP243" s="75">
        <f t="shared" si="47"/>
        <v>0</v>
      </c>
    </row>
    <row r="244" spans="1:68" ht="27" hidden="1" customHeight="1" x14ac:dyDescent="0.25">
      <c r="A244" s="60" t="s">
        <v>400</v>
      </c>
      <c r="B244" s="60" t="s">
        <v>401</v>
      </c>
      <c r="C244" s="34">
        <v>4301041005</v>
      </c>
      <c r="D244" s="571">
        <v>4680115886711</v>
      </c>
      <c r="E244" s="572"/>
      <c r="F244" s="59">
        <v>5.5E-2</v>
      </c>
      <c r="G244" s="35">
        <v>18</v>
      </c>
      <c r="H244" s="59">
        <v>0.99</v>
      </c>
      <c r="I244" s="59">
        <v>1.18</v>
      </c>
      <c r="J244" s="35">
        <v>216</v>
      </c>
      <c r="K244" s="35" t="s">
        <v>288</v>
      </c>
      <c r="L244" s="35"/>
      <c r="M244" s="36" t="s">
        <v>289</v>
      </c>
      <c r="N244" s="36"/>
      <c r="O244" s="35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7"/>
      <c r="V244" s="37"/>
      <c r="W244" s="38" t="s">
        <v>70</v>
      </c>
      <c r="X244" s="56">
        <v>0</v>
      </c>
      <c r="Y244" s="53">
        <f t="shared" si="42"/>
        <v>0</v>
      </c>
      <c r="Z244" s="39" t="str">
        <f t="shared" si="43"/>
        <v/>
      </c>
      <c r="AA244" s="65"/>
      <c r="AB244" s="66"/>
      <c r="AC244" s="311" t="s">
        <v>391</v>
      </c>
      <c r="AG244" s="75"/>
      <c r="AJ244" s="79"/>
      <c r="AK244" s="79">
        <v>0</v>
      </c>
      <c r="BB244" s="312" t="s">
        <v>1</v>
      </c>
      <c r="BM244" s="75">
        <f t="shared" si="44"/>
        <v>0</v>
      </c>
      <c r="BN244" s="75">
        <f t="shared" si="45"/>
        <v>0</v>
      </c>
      <c r="BO244" s="75">
        <f t="shared" si="46"/>
        <v>0</v>
      </c>
      <c r="BP244" s="75">
        <f t="shared" si="47"/>
        <v>0</v>
      </c>
    </row>
    <row r="245" spans="1:68" hidden="1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72</v>
      </c>
      <c r="Q245" s="582"/>
      <c r="R245" s="582"/>
      <c r="S245" s="582"/>
      <c r="T245" s="582"/>
      <c r="U245" s="582"/>
      <c r="V245" s="583"/>
      <c r="W245" s="40" t="s">
        <v>73</v>
      </c>
      <c r="X245" s="41">
        <f>IFERROR(X239/H239,"0")+IFERROR(X240/H240,"0")+IFERROR(X241/H241,"0")+IFERROR(X242/H242,"0")+IFERROR(X243/H243,"0")+IFERROR(X244/H244,"0")</f>
        <v>0</v>
      </c>
      <c r="Y245" s="41">
        <f>IFERROR(Y239/H239,"0")+IFERROR(Y240/H240,"0")+IFERROR(Y241/H241,"0")+IFERROR(Y242/H242,"0")+IFERROR(Y243/H243,"0")+IFERROR(Y244/H244,"0")</f>
        <v>0</v>
      </c>
      <c r="Z245" s="41">
        <f>IFERROR(IF(Z239="",0,Z239),"0")+IFERROR(IF(Z240="",0,Z240),"0")+IFERROR(IF(Z241="",0,Z241),"0")+IFERROR(IF(Z242="",0,Z242),"0")+IFERROR(IF(Z243="",0,Z243),"0")+IFERROR(IF(Z244="",0,Z244),"0")</f>
        <v>0</v>
      </c>
      <c r="AA245" s="64"/>
      <c r="AB245" s="64"/>
      <c r="AC245" s="64"/>
    </row>
    <row r="246" spans="1:68" hidden="1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72</v>
      </c>
      <c r="Q246" s="582"/>
      <c r="R246" s="582"/>
      <c r="S246" s="582"/>
      <c r="T246" s="582"/>
      <c r="U246" s="582"/>
      <c r="V246" s="583"/>
      <c r="W246" s="40" t="s">
        <v>70</v>
      </c>
      <c r="X246" s="41">
        <f>IFERROR(SUM(X239:X244),"0")</f>
        <v>0</v>
      </c>
      <c r="Y246" s="41">
        <f>IFERROR(SUM(Y239:Y244),"0")</f>
        <v>0</v>
      </c>
      <c r="Z246" s="40"/>
      <c r="AA246" s="64"/>
      <c r="AB246" s="64"/>
      <c r="AC246" s="64"/>
    </row>
    <row r="247" spans="1:68" ht="16.5" hidden="1" customHeight="1" x14ac:dyDescent="0.25">
      <c r="A247" s="587" t="s">
        <v>402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62"/>
      <c r="AB247" s="62"/>
      <c r="AC247" s="62"/>
    </row>
    <row r="248" spans="1:68" ht="14.25" hidden="1" customHeight="1" x14ac:dyDescent="0.25">
      <c r="A248" s="579" t="s">
        <v>103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63"/>
      <c r="AB248" s="63"/>
      <c r="AC248" s="63"/>
    </row>
    <row r="249" spans="1:68" ht="27" hidden="1" customHeight="1" x14ac:dyDescent="0.25">
      <c r="A249" s="60" t="s">
        <v>403</v>
      </c>
      <c r="B249" s="60" t="s">
        <v>404</v>
      </c>
      <c r="C249" s="34">
        <v>4301011855</v>
      </c>
      <c r="D249" s="571">
        <v>4680115885837</v>
      </c>
      <c r="E249" s="572"/>
      <c r="F249" s="59">
        <v>1.35</v>
      </c>
      <c r="G249" s="35">
        <v>8</v>
      </c>
      <c r="H249" s="59">
        <v>10.8</v>
      </c>
      <c r="I249" s="59">
        <v>11.234999999999999</v>
      </c>
      <c r="J249" s="35">
        <v>64</v>
      </c>
      <c r="K249" s="35" t="s">
        <v>106</v>
      </c>
      <c r="L249" s="35"/>
      <c r="M249" s="36" t="s">
        <v>107</v>
      </c>
      <c r="N249" s="36"/>
      <c r="O249" s="35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7"/>
      <c r="V249" s="37"/>
      <c r="W249" s="38" t="s">
        <v>70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IFERROR(IF(Y249=0,"",ROUNDUP(Y249/H249,0)*0.01898),"")</f>
        <v/>
      </c>
      <c r="AA249" s="65"/>
      <c r="AB249" s="66"/>
      <c r="AC249" s="313" t="s">
        <v>405</v>
      </c>
      <c r="AG249" s="75"/>
      <c r="AJ249" s="79"/>
      <c r="AK249" s="79">
        <v>0</v>
      </c>
      <c r="BB249" s="314" t="s">
        <v>1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ht="27" hidden="1" customHeight="1" x14ac:dyDescent="0.25">
      <c r="A250" s="60" t="s">
        <v>406</v>
      </c>
      <c r="B250" s="60" t="s">
        <v>407</v>
      </c>
      <c r="C250" s="34">
        <v>4301011850</v>
      </c>
      <c r="D250" s="571">
        <v>4680115885806</v>
      </c>
      <c r="E250" s="572"/>
      <c r="F250" s="59">
        <v>1.35</v>
      </c>
      <c r="G250" s="35">
        <v>8</v>
      </c>
      <c r="H250" s="59">
        <v>10.8</v>
      </c>
      <c r="I250" s="59">
        <v>11.234999999999999</v>
      </c>
      <c r="J250" s="35">
        <v>64</v>
      </c>
      <c r="K250" s="35" t="s">
        <v>106</v>
      </c>
      <c r="L250" s="35"/>
      <c r="M250" s="36" t="s">
        <v>107</v>
      </c>
      <c r="N250" s="36"/>
      <c r="O250" s="35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7"/>
      <c r="V250" s="37"/>
      <c r="W250" s="38" t="s">
        <v>70</v>
      </c>
      <c r="X250" s="56">
        <v>0</v>
      </c>
      <c r="Y250" s="53">
        <f>IFERROR(IF(X250="",0,CEILING((X250/$H250),1)*$H250),"")</f>
        <v>0</v>
      </c>
      <c r="Z250" s="39" t="str">
        <f>IFERROR(IF(Y250=0,"",ROUNDUP(Y250/H250,0)*0.01898),"")</f>
        <v/>
      </c>
      <c r="AA250" s="65"/>
      <c r="AB250" s="66"/>
      <c r="AC250" s="315" t="s">
        <v>408</v>
      </c>
      <c r="AG250" s="75"/>
      <c r="AJ250" s="79"/>
      <c r="AK250" s="79">
        <v>0</v>
      </c>
      <c r="BB250" s="316" t="s">
        <v>1</v>
      </c>
      <c r="BM250" s="75">
        <f>IFERROR(X250*I250/H250,"0")</f>
        <v>0</v>
      </c>
      <c r="BN250" s="75">
        <f>IFERROR(Y250*I250/H250,"0")</f>
        <v>0</v>
      </c>
      <c r="BO250" s="75">
        <f>IFERROR(1/J250*(X250/H250),"0")</f>
        <v>0</v>
      </c>
      <c r="BP250" s="75">
        <f>IFERROR(1/J250*(Y250/H250),"0")</f>
        <v>0</v>
      </c>
    </row>
    <row r="251" spans="1:68" ht="37.5" hidden="1" customHeight="1" x14ac:dyDescent="0.25">
      <c r="A251" s="60" t="s">
        <v>409</v>
      </c>
      <c r="B251" s="60" t="s">
        <v>410</v>
      </c>
      <c r="C251" s="34">
        <v>4301011853</v>
      </c>
      <c r="D251" s="571">
        <v>4680115885851</v>
      </c>
      <c r="E251" s="572"/>
      <c r="F251" s="59">
        <v>1.35</v>
      </c>
      <c r="G251" s="35">
        <v>8</v>
      </c>
      <c r="H251" s="59">
        <v>10.8</v>
      </c>
      <c r="I251" s="59">
        <v>11.234999999999999</v>
      </c>
      <c r="J251" s="35">
        <v>64</v>
      </c>
      <c r="K251" s="35" t="s">
        <v>106</v>
      </c>
      <c r="L251" s="35"/>
      <c r="M251" s="36" t="s">
        <v>107</v>
      </c>
      <c r="N251" s="36"/>
      <c r="O251" s="35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7"/>
      <c r="V251" s="37"/>
      <c r="W251" s="38" t="s">
        <v>70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IFERROR(IF(Y251=0,"",ROUNDUP(Y251/H251,0)*0.01898),"")</f>
        <v/>
      </c>
      <c r="AA251" s="65"/>
      <c r="AB251" s="66"/>
      <c r="AC251" s="317" t="s">
        <v>411</v>
      </c>
      <c r="AG251" s="75"/>
      <c r="AJ251" s="79"/>
      <c r="AK251" s="79">
        <v>0</v>
      </c>
      <c r="BB251" s="318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412</v>
      </c>
      <c r="B252" s="60" t="s">
        <v>413</v>
      </c>
      <c r="C252" s="34">
        <v>4301011852</v>
      </c>
      <c r="D252" s="571">
        <v>4680115885844</v>
      </c>
      <c r="E252" s="572"/>
      <c r="F252" s="59">
        <v>0.4</v>
      </c>
      <c r="G252" s="35">
        <v>10</v>
      </c>
      <c r="H252" s="59">
        <v>4</v>
      </c>
      <c r="I252" s="59">
        <v>4.21</v>
      </c>
      <c r="J252" s="35">
        <v>132</v>
      </c>
      <c r="K252" s="35" t="s">
        <v>111</v>
      </c>
      <c r="L252" s="35"/>
      <c r="M252" s="36" t="s">
        <v>107</v>
      </c>
      <c r="N252" s="36"/>
      <c r="O252" s="35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7"/>
      <c r="V252" s="37"/>
      <c r="W252" s="38" t="s">
        <v>70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IFERROR(IF(Y252=0,"",ROUNDUP(Y252/H252,0)*0.00902),"")</f>
        <v/>
      </c>
      <c r="AA252" s="65"/>
      <c r="AB252" s="66"/>
      <c r="AC252" s="319" t="s">
        <v>414</v>
      </c>
      <c r="AG252" s="75"/>
      <c r="AJ252" s="79"/>
      <c r="AK252" s="79">
        <v>0</v>
      </c>
      <c r="BB252" s="320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415</v>
      </c>
      <c r="B253" s="60" t="s">
        <v>416</v>
      </c>
      <c r="C253" s="34">
        <v>4301011851</v>
      </c>
      <c r="D253" s="571">
        <v>4680115885820</v>
      </c>
      <c r="E253" s="572"/>
      <c r="F253" s="59">
        <v>0.4</v>
      </c>
      <c r="G253" s="35">
        <v>10</v>
      </c>
      <c r="H253" s="59">
        <v>4</v>
      </c>
      <c r="I253" s="59">
        <v>4.21</v>
      </c>
      <c r="J253" s="35">
        <v>132</v>
      </c>
      <c r="K253" s="35" t="s">
        <v>111</v>
      </c>
      <c r="L253" s="35"/>
      <c r="M253" s="36" t="s">
        <v>107</v>
      </c>
      <c r="N253" s="36"/>
      <c r="O253" s="35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7"/>
      <c r="V253" s="37"/>
      <c r="W253" s="38" t="s">
        <v>70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IFERROR(IF(Y253=0,"",ROUNDUP(Y253/H253,0)*0.00902),"")</f>
        <v/>
      </c>
      <c r="AA253" s="65"/>
      <c r="AB253" s="66"/>
      <c r="AC253" s="321" t="s">
        <v>417</v>
      </c>
      <c r="AG253" s="75"/>
      <c r="AJ253" s="79"/>
      <c r="AK253" s="79">
        <v>0</v>
      </c>
      <c r="BB253" s="322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72</v>
      </c>
      <c r="Q254" s="582"/>
      <c r="R254" s="582"/>
      <c r="S254" s="582"/>
      <c r="T254" s="582"/>
      <c r="U254" s="582"/>
      <c r="V254" s="583"/>
      <c r="W254" s="40" t="s">
        <v>73</v>
      </c>
      <c r="X254" s="41">
        <f>IFERROR(X249/H249,"0")+IFERROR(X250/H250,"0")+IFERROR(X251/H251,"0")+IFERROR(X252/H252,"0")+IFERROR(X253/H253,"0")</f>
        <v>0</v>
      </c>
      <c r="Y254" s="41">
        <f>IFERROR(Y249/H249,"0")+IFERROR(Y250/H250,"0")+IFERROR(Y251/H251,"0")+IFERROR(Y252/H252,"0")+IFERROR(Y253/H253,"0")</f>
        <v>0</v>
      </c>
      <c r="Z254" s="41">
        <f>IFERROR(IF(Z249="",0,Z249),"0")+IFERROR(IF(Z250="",0,Z250),"0")+IFERROR(IF(Z251="",0,Z251),"0")+IFERROR(IF(Z252="",0,Z252),"0")+IFERROR(IF(Z253="",0,Z253),"0")</f>
        <v>0</v>
      </c>
      <c r="AA254" s="64"/>
      <c r="AB254" s="64"/>
      <c r="AC254" s="64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72</v>
      </c>
      <c r="Q255" s="582"/>
      <c r="R255" s="582"/>
      <c r="S255" s="582"/>
      <c r="T255" s="582"/>
      <c r="U255" s="582"/>
      <c r="V255" s="583"/>
      <c r="W255" s="40" t="s">
        <v>70</v>
      </c>
      <c r="X255" s="41">
        <f>IFERROR(SUM(X249:X253),"0")</f>
        <v>0</v>
      </c>
      <c r="Y255" s="41">
        <f>IFERROR(SUM(Y249:Y253),"0")</f>
        <v>0</v>
      </c>
      <c r="Z255" s="40"/>
      <c r="AA255" s="64"/>
      <c r="AB255" s="64"/>
      <c r="AC255" s="64"/>
    </row>
    <row r="256" spans="1:68" ht="16.5" hidden="1" customHeight="1" x14ac:dyDescent="0.25">
      <c r="A256" s="587" t="s">
        <v>418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62"/>
      <c r="AB256" s="62"/>
      <c r="AC256" s="62"/>
    </row>
    <row r="257" spans="1:68" ht="14.25" hidden="1" customHeight="1" x14ac:dyDescent="0.25">
      <c r="A257" s="579" t="s">
        <v>103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63"/>
      <c r="AB257" s="63"/>
      <c r="AC257" s="63"/>
    </row>
    <row r="258" spans="1:68" ht="27" hidden="1" customHeight="1" x14ac:dyDescent="0.25">
      <c r="A258" s="60" t="s">
        <v>419</v>
      </c>
      <c r="B258" s="60" t="s">
        <v>420</v>
      </c>
      <c r="C258" s="34">
        <v>4301011223</v>
      </c>
      <c r="D258" s="571">
        <v>4607091383423</v>
      </c>
      <c r="E258" s="572"/>
      <c r="F258" s="59">
        <v>1.35</v>
      </c>
      <c r="G258" s="35">
        <v>8</v>
      </c>
      <c r="H258" s="59">
        <v>10.8</v>
      </c>
      <c r="I258" s="59">
        <v>11.331</v>
      </c>
      <c r="J258" s="35">
        <v>64</v>
      </c>
      <c r="K258" s="35" t="s">
        <v>106</v>
      </c>
      <c r="L258" s="35"/>
      <c r="M258" s="36" t="s">
        <v>78</v>
      </c>
      <c r="N258" s="36"/>
      <c r="O258" s="35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7"/>
      <c r="V258" s="37"/>
      <c r="W258" s="38" t="s">
        <v>70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3" t="s">
        <v>108</v>
      </c>
      <c r="AG258" s="75"/>
      <c r="AJ258" s="79"/>
      <c r="AK258" s="79">
        <v>0</v>
      </c>
      <c r="BB258" s="324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37.5" hidden="1" customHeight="1" x14ac:dyDescent="0.25">
      <c r="A259" s="60" t="s">
        <v>421</v>
      </c>
      <c r="B259" s="60" t="s">
        <v>422</v>
      </c>
      <c r="C259" s="34">
        <v>4301012099</v>
      </c>
      <c r="D259" s="571">
        <v>4680115885691</v>
      </c>
      <c r="E259" s="572"/>
      <c r="F259" s="59">
        <v>1.35</v>
      </c>
      <c r="G259" s="35">
        <v>8</v>
      </c>
      <c r="H259" s="59">
        <v>10.8</v>
      </c>
      <c r="I259" s="59">
        <v>11.234999999999999</v>
      </c>
      <c r="J259" s="35">
        <v>64</v>
      </c>
      <c r="K259" s="35" t="s">
        <v>106</v>
      </c>
      <c r="L259" s="35"/>
      <c r="M259" s="36" t="s">
        <v>78</v>
      </c>
      <c r="N259" s="36"/>
      <c r="O259" s="35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7"/>
      <c r="V259" s="37"/>
      <c r="W259" s="38" t="s">
        <v>70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IFERROR(IF(Y259=0,"",ROUNDUP(Y259/H259,0)*0.01898),"")</f>
        <v/>
      </c>
      <c r="AA259" s="65"/>
      <c r="AB259" s="66"/>
      <c r="AC259" s="325" t="s">
        <v>423</v>
      </c>
      <c r="AG259" s="75"/>
      <c r="AJ259" s="79"/>
      <c r="AK259" s="79">
        <v>0</v>
      </c>
      <c r="BB259" s="326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424</v>
      </c>
      <c r="B260" s="60" t="s">
        <v>425</v>
      </c>
      <c r="C260" s="34">
        <v>4301012098</v>
      </c>
      <c r="D260" s="571">
        <v>4680115885660</v>
      </c>
      <c r="E260" s="572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106</v>
      </c>
      <c r="L260" s="35"/>
      <c r="M260" s="36" t="s">
        <v>78</v>
      </c>
      <c r="N260" s="36"/>
      <c r="O260" s="35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7"/>
      <c r="V260" s="37"/>
      <c r="W260" s="38" t="s">
        <v>70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7" t="s">
        <v>426</v>
      </c>
      <c r="AG260" s="75"/>
      <c r="AJ260" s="79"/>
      <c r="AK260" s="79">
        <v>0</v>
      </c>
      <c r="BB260" s="328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37.5" hidden="1" customHeight="1" x14ac:dyDescent="0.25">
      <c r="A261" s="60" t="s">
        <v>427</v>
      </c>
      <c r="B261" s="60" t="s">
        <v>428</v>
      </c>
      <c r="C261" s="34">
        <v>4301012176</v>
      </c>
      <c r="D261" s="571">
        <v>4680115886773</v>
      </c>
      <c r="E261" s="572"/>
      <c r="F261" s="59">
        <v>0.9</v>
      </c>
      <c r="G261" s="35">
        <v>10</v>
      </c>
      <c r="H261" s="59">
        <v>9</v>
      </c>
      <c r="I261" s="59">
        <v>9.4350000000000005</v>
      </c>
      <c r="J261" s="35">
        <v>64</v>
      </c>
      <c r="K261" s="35" t="s">
        <v>106</v>
      </c>
      <c r="L261" s="35"/>
      <c r="M261" s="36" t="s">
        <v>107</v>
      </c>
      <c r="N261" s="36"/>
      <c r="O261" s="35">
        <v>31</v>
      </c>
      <c r="P261" s="778" t="s">
        <v>429</v>
      </c>
      <c r="Q261" s="574"/>
      <c r="R261" s="574"/>
      <c r="S261" s="574"/>
      <c r="T261" s="575"/>
      <c r="U261" s="37"/>
      <c r="V261" s="37"/>
      <c r="W261" s="38" t="s">
        <v>70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/>
      <c r="AB261" s="66"/>
      <c r="AC261" s="329" t="s">
        <v>430</v>
      </c>
      <c r="AG261" s="75"/>
      <c r="AJ261" s="79"/>
      <c r="AK261" s="79">
        <v>0</v>
      </c>
      <c r="BB261" s="330" t="s">
        <v>1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72</v>
      </c>
      <c r="Q262" s="582"/>
      <c r="R262" s="582"/>
      <c r="S262" s="582"/>
      <c r="T262" s="582"/>
      <c r="U262" s="582"/>
      <c r="V262" s="583"/>
      <c r="W262" s="40" t="s">
        <v>73</v>
      </c>
      <c r="X262" s="41">
        <f>IFERROR(X258/H258,"0")+IFERROR(X259/H259,"0")+IFERROR(X260/H260,"0")+IFERROR(X261/H261,"0")</f>
        <v>0</v>
      </c>
      <c r="Y262" s="41">
        <f>IFERROR(Y258/H258,"0")+IFERROR(Y259/H259,"0")+IFERROR(Y260/H260,"0")+IFERROR(Y261/H261,"0")</f>
        <v>0</v>
      </c>
      <c r="Z262" s="41">
        <f>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72</v>
      </c>
      <c r="Q263" s="582"/>
      <c r="R263" s="582"/>
      <c r="S263" s="582"/>
      <c r="T263" s="582"/>
      <c r="U263" s="582"/>
      <c r="V263" s="583"/>
      <c r="W263" s="40" t="s">
        <v>70</v>
      </c>
      <c r="X263" s="41">
        <f>IFERROR(SUM(X258:X261),"0")</f>
        <v>0</v>
      </c>
      <c r="Y263" s="41">
        <f>IFERROR(SUM(Y258:Y261),"0")</f>
        <v>0</v>
      </c>
      <c r="Z263" s="40"/>
      <c r="AA263" s="64"/>
      <c r="AB263" s="64"/>
      <c r="AC263" s="64"/>
    </row>
    <row r="264" spans="1:68" ht="16.5" hidden="1" customHeight="1" x14ac:dyDescent="0.25">
      <c r="A264" s="587" t="s">
        <v>431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62"/>
      <c r="AB264" s="62"/>
      <c r="AC264" s="62"/>
    </row>
    <row r="265" spans="1:68" ht="14.25" hidden="1" customHeight="1" x14ac:dyDescent="0.25">
      <c r="A265" s="579" t="s">
        <v>74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63"/>
      <c r="AB265" s="63"/>
      <c r="AC265" s="63"/>
    </row>
    <row r="266" spans="1:68" ht="27" hidden="1" customHeight="1" x14ac:dyDescent="0.25">
      <c r="A266" s="60" t="s">
        <v>432</v>
      </c>
      <c r="B266" s="60" t="s">
        <v>433</v>
      </c>
      <c r="C266" s="34">
        <v>4301051893</v>
      </c>
      <c r="D266" s="571">
        <v>4680115886186</v>
      </c>
      <c r="E266" s="572"/>
      <c r="F266" s="59">
        <v>0.3</v>
      </c>
      <c r="G266" s="35">
        <v>6</v>
      </c>
      <c r="H266" s="59">
        <v>1.8</v>
      </c>
      <c r="I266" s="59">
        <v>1.98</v>
      </c>
      <c r="J266" s="35">
        <v>182</v>
      </c>
      <c r="K266" s="35" t="s">
        <v>77</v>
      </c>
      <c r="L266" s="35"/>
      <c r="M266" s="36" t="s">
        <v>78</v>
      </c>
      <c r="N266" s="36"/>
      <c r="O266" s="35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7"/>
      <c r="V266" s="37"/>
      <c r="W266" s="38" t="s">
        <v>70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IFERROR(IF(Y266=0,"",ROUNDUP(Y266/H266,0)*0.00651),"")</f>
        <v/>
      </c>
      <c r="AA266" s="65"/>
      <c r="AB266" s="66"/>
      <c r="AC266" s="331" t="s">
        <v>434</v>
      </c>
      <c r="AG266" s="75"/>
      <c r="AJ266" s="79"/>
      <c r="AK266" s="79">
        <v>0</v>
      </c>
      <c r="BB266" s="332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435</v>
      </c>
      <c r="B267" s="60" t="s">
        <v>436</v>
      </c>
      <c r="C267" s="34">
        <v>4301051795</v>
      </c>
      <c r="D267" s="571">
        <v>4680115881228</v>
      </c>
      <c r="E267" s="572"/>
      <c r="F267" s="59">
        <v>0.4</v>
      </c>
      <c r="G267" s="35">
        <v>6</v>
      </c>
      <c r="H267" s="59">
        <v>2.4</v>
      </c>
      <c r="I267" s="59">
        <v>2.6520000000000001</v>
      </c>
      <c r="J267" s="35">
        <v>182</v>
      </c>
      <c r="K267" s="35" t="s">
        <v>77</v>
      </c>
      <c r="L267" s="35"/>
      <c r="M267" s="36" t="s">
        <v>93</v>
      </c>
      <c r="N267" s="36"/>
      <c r="O267" s="35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7"/>
      <c r="V267" s="37"/>
      <c r="W267" s="38" t="s">
        <v>70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IFERROR(IF(Y267=0,"",ROUNDUP(Y267/H267,0)*0.00651),"")</f>
        <v/>
      </c>
      <c r="AA267" s="65"/>
      <c r="AB267" s="66"/>
      <c r="AC267" s="333" t="s">
        <v>437</v>
      </c>
      <c r="AG267" s="75"/>
      <c r="AJ267" s="79"/>
      <c r="AK267" s="79">
        <v>0</v>
      </c>
      <c r="BB267" s="334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438</v>
      </c>
      <c r="B268" s="60" t="s">
        <v>439</v>
      </c>
      <c r="C268" s="34">
        <v>4301051388</v>
      </c>
      <c r="D268" s="571">
        <v>4680115881211</v>
      </c>
      <c r="E268" s="572"/>
      <c r="F268" s="59">
        <v>0.4</v>
      </c>
      <c r="G268" s="35">
        <v>6</v>
      </c>
      <c r="H268" s="59">
        <v>2.4</v>
      </c>
      <c r="I268" s="59">
        <v>2.58</v>
      </c>
      <c r="J268" s="35">
        <v>182</v>
      </c>
      <c r="K268" s="35" t="s">
        <v>77</v>
      </c>
      <c r="L268" s="35" t="s">
        <v>112</v>
      </c>
      <c r="M268" s="36" t="s">
        <v>78</v>
      </c>
      <c r="N268" s="36"/>
      <c r="O268" s="35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7"/>
      <c r="V268" s="37"/>
      <c r="W268" s="38" t="s">
        <v>70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/>
      <c r="AB268" s="66"/>
      <c r="AC268" s="335" t="s">
        <v>440</v>
      </c>
      <c r="AG268" s="75"/>
      <c r="AJ268" s="79" t="s">
        <v>113</v>
      </c>
      <c r="AK268" s="79">
        <v>33.6</v>
      </c>
      <c r="BB268" s="336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72</v>
      </c>
      <c r="Q269" s="582"/>
      <c r="R269" s="582"/>
      <c r="S269" s="582"/>
      <c r="T269" s="582"/>
      <c r="U269" s="582"/>
      <c r="V269" s="583"/>
      <c r="W269" s="40" t="s">
        <v>73</v>
      </c>
      <c r="X269" s="41">
        <f>IFERROR(X266/H266,"0")+IFERROR(X267/H267,"0")+IFERROR(X268/H268,"0")</f>
        <v>0</v>
      </c>
      <c r="Y269" s="41">
        <f>IFERROR(Y266/H266,"0")+IFERROR(Y267/H267,"0")+IFERROR(Y268/H268,"0")</f>
        <v>0</v>
      </c>
      <c r="Z269" s="41">
        <f>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72</v>
      </c>
      <c r="Q270" s="582"/>
      <c r="R270" s="582"/>
      <c r="S270" s="582"/>
      <c r="T270" s="582"/>
      <c r="U270" s="582"/>
      <c r="V270" s="583"/>
      <c r="W270" s="40" t="s">
        <v>70</v>
      </c>
      <c r="X270" s="41">
        <f>IFERROR(SUM(X266:X268),"0")</f>
        <v>0</v>
      </c>
      <c r="Y270" s="41">
        <f>IFERROR(SUM(Y266:Y268),"0")</f>
        <v>0</v>
      </c>
      <c r="Z270" s="40"/>
      <c r="AA270" s="64"/>
      <c r="AB270" s="64"/>
      <c r="AC270" s="64"/>
    </row>
    <row r="271" spans="1:68" ht="16.5" hidden="1" customHeight="1" x14ac:dyDescent="0.25">
      <c r="A271" s="587" t="s">
        <v>441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62"/>
      <c r="AB271" s="62"/>
      <c r="AC271" s="62"/>
    </row>
    <row r="272" spans="1:68" ht="14.25" hidden="1" customHeight="1" x14ac:dyDescent="0.25">
      <c r="A272" s="579" t="s">
        <v>64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63"/>
      <c r="AB272" s="63"/>
      <c r="AC272" s="63"/>
    </row>
    <row r="273" spans="1:68" ht="27" hidden="1" customHeight="1" x14ac:dyDescent="0.25">
      <c r="A273" s="60" t="s">
        <v>442</v>
      </c>
      <c r="B273" s="60" t="s">
        <v>443</v>
      </c>
      <c r="C273" s="34">
        <v>4301031307</v>
      </c>
      <c r="D273" s="571">
        <v>4680115880344</v>
      </c>
      <c r="E273" s="572"/>
      <c r="F273" s="59">
        <v>0.28000000000000003</v>
      </c>
      <c r="G273" s="35">
        <v>6</v>
      </c>
      <c r="H273" s="59">
        <v>1.68</v>
      </c>
      <c r="I273" s="59">
        <v>1.78</v>
      </c>
      <c r="J273" s="35">
        <v>234</v>
      </c>
      <c r="K273" s="35" t="s">
        <v>67</v>
      </c>
      <c r="L273" s="35"/>
      <c r="M273" s="36" t="s">
        <v>68</v>
      </c>
      <c r="N273" s="36"/>
      <c r="O273" s="35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7"/>
      <c r="V273" s="37"/>
      <c r="W273" s="38" t="s">
        <v>70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IFERROR(IF(Y273=0,"",ROUNDUP(Y273/H273,0)*0.00502),"")</f>
        <v/>
      </c>
      <c r="AA273" s="65"/>
      <c r="AB273" s="66"/>
      <c r="AC273" s="337" t="s">
        <v>444</v>
      </c>
      <c r="AG273" s="75"/>
      <c r="AJ273" s="79"/>
      <c r="AK273" s="79">
        <v>0</v>
      </c>
      <c r="BB273" s="33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72</v>
      </c>
      <c r="Q274" s="582"/>
      <c r="R274" s="582"/>
      <c r="S274" s="582"/>
      <c r="T274" s="582"/>
      <c r="U274" s="582"/>
      <c r="V274" s="583"/>
      <c r="W274" s="40" t="s">
        <v>73</v>
      </c>
      <c r="X274" s="41">
        <f>IFERROR(X273/H273,"0")</f>
        <v>0</v>
      </c>
      <c r="Y274" s="41">
        <f>IFERROR(Y273/H273,"0")</f>
        <v>0</v>
      </c>
      <c r="Z274" s="41">
        <f>IFERROR(IF(Z273="",0,Z273),"0")</f>
        <v>0</v>
      </c>
      <c r="AA274" s="64"/>
      <c r="AB274" s="64"/>
      <c r="AC274" s="64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72</v>
      </c>
      <c r="Q275" s="582"/>
      <c r="R275" s="582"/>
      <c r="S275" s="582"/>
      <c r="T275" s="582"/>
      <c r="U275" s="582"/>
      <c r="V275" s="583"/>
      <c r="W275" s="40" t="s">
        <v>70</v>
      </c>
      <c r="X275" s="41">
        <f>IFERROR(SUM(X273:X273),"0")</f>
        <v>0</v>
      </c>
      <c r="Y275" s="41">
        <f>IFERROR(SUM(Y273:Y273),"0")</f>
        <v>0</v>
      </c>
      <c r="Z275" s="40"/>
      <c r="AA275" s="64"/>
      <c r="AB275" s="64"/>
      <c r="AC275" s="64"/>
    </row>
    <row r="276" spans="1:68" ht="14.25" hidden="1" customHeight="1" x14ac:dyDescent="0.25">
      <c r="A276" s="579" t="s">
        <v>74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63"/>
      <c r="AB276" s="63"/>
      <c r="AC276" s="63"/>
    </row>
    <row r="277" spans="1:68" ht="27" hidden="1" customHeight="1" x14ac:dyDescent="0.25">
      <c r="A277" s="60" t="s">
        <v>445</v>
      </c>
      <c r="B277" s="60" t="s">
        <v>446</v>
      </c>
      <c r="C277" s="34">
        <v>4301051782</v>
      </c>
      <c r="D277" s="571">
        <v>4680115884618</v>
      </c>
      <c r="E277" s="572"/>
      <c r="F277" s="59">
        <v>0.6</v>
      </c>
      <c r="G277" s="35">
        <v>6</v>
      </c>
      <c r="H277" s="59">
        <v>3.6</v>
      </c>
      <c r="I277" s="59">
        <v>3.81</v>
      </c>
      <c r="J277" s="35">
        <v>132</v>
      </c>
      <c r="K277" s="35" t="s">
        <v>111</v>
      </c>
      <c r="L277" s="35"/>
      <c r="M277" s="36" t="s">
        <v>78</v>
      </c>
      <c r="N277" s="36"/>
      <c r="O277" s="35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7"/>
      <c r="V277" s="37"/>
      <c r="W277" s="38" t="s">
        <v>70</v>
      </c>
      <c r="X277" s="56">
        <v>0</v>
      </c>
      <c r="Y277" s="53">
        <f>IFERROR(IF(X277="",0,CEILING((X277/$H277),1)*$H277),"")</f>
        <v>0</v>
      </c>
      <c r="Z277" s="39" t="str">
        <f>IFERROR(IF(Y277=0,"",ROUNDUP(Y277/H277,0)*0.00902),"")</f>
        <v/>
      </c>
      <c r="AA277" s="65"/>
      <c r="AB277" s="66"/>
      <c r="AC277" s="339" t="s">
        <v>447</v>
      </c>
      <c r="AG277" s="75"/>
      <c r="AJ277" s="79"/>
      <c r="AK277" s="79">
        <v>0</v>
      </c>
      <c r="BB277" s="340" t="s">
        <v>1</v>
      </c>
      <c r="BM277" s="75">
        <f>IFERROR(X277*I277/H277,"0")</f>
        <v>0</v>
      </c>
      <c r="BN277" s="75">
        <f>IFERROR(Y277*I277/H277,"0")</f>
        <v>0</v>
      </c>
      <c r="BO277" s="75">
        <f>IFERROR(1/J277*(X277/H277),"0")</f>
        <v>0</v>
      </c>
      <c r="BP277" s="75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72</v>
      </c>
      <c r="Q278" s="582"/>
      <c r="R278" s="582"/>
      <c r="S278" s="582"/>
      <c r="T278" s="582"/>
      <c r="U278" s="582"/>
      <c r="V278" s="583"/>
      <c r="W278" s="40" t="s">
        <v>73</v>
      </c>
      <c r="X278" s="41">
        <f>IFERROR(X277/H277,"0")</f>
        <v>0</v>
      </c>
      <c r="Y278" s="41">
        <f>IFERROR(Y277/H277,"0")</f>
        <v>0</v>
      </c>
      <c r="Z278" s="41">
        <f>IFERROR(IF(Z277="",0,Z277),"0")</f>
        <v>0</v>
      </c>
      <c r="AA278" s="64"/>
      <c r="AB278" s="64"/>
      <c r="AC278" s="64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72</v>
      </c>
      <c r="Q279" s="582"/>
      <c r="R279" s="582"/>
      <c r="S279" s="582"/>
      <c r="T279" s="582"/>
      <c r="U279" s="582"/>
      <c r="V279" s="583"/>
      <c r="W279" s="40" t="s">
        <v>70</v>
      </c>
      <c r="X279" s="41">
        <f>IFERROR(SUM(X277:X277),"0")</f>
        <v>0</v>
      </c>
      <c r="Y279" s="41">
        <f>IFERROR(SUM(Y277:Y277),"0")</f>
        <v>0</v>
      </c>
      <c r="Z279" s="40"/>
      <c r="AA279" s="64"/>
      <c r="AB279" s="64"/>
      <c r="AC279" s="64"/>
    </row>
    <row r="280" spans="1:68" ht="16.5" hidden="1" customHeight="1" x14ac:dyDescent="0.25">
      <c r="A280" s="587" t="s">
        <v>448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62"/>
      <c r="AB280" s="62"/>
      <c r="AC280" s="62"/>
    </row>
    <row r="281" spans="1:68" ht="14.25" hidden="1" customHeight="1" x14ac:dyDescent="0.25">
      <c r="A281" s="579" t="s">
        <v>103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63"/>
      <c r="AB281" s="63"/>
      <c r="AC281" s="63"/>
    </row>
    <row r="282" spans="1:68" ht="27" hidden="1" customHeight="1" x14ac:dyDescent="0.25">
      <c r="A282" s="60" t="s">
        <v>449</v>
      </c>
      <c r="B282" s="60" t="s">
        <v>450</v>
      </c>
      <c r="C282" s="34">
        <v>4301011662</v>
      </c>
      <c r="D282" s="571">
        <v>4680115883703</v>
      </c>
      <c r="E282" s="572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106</v>
      </c>
      <c r="L282" s="35"/>
      <c r="M282" s="36" t="s">
        <v>107</v>
      </c>
      <c r="N282" s="36"/>
      <c r="O282" s="35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7"/>
      <c r="V282" s="37"/>
      <c r="W282" s="38" t="s">
        <v>70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451</v>
      </c>
      <c r="AB282" s="66"/>
      <c r="AC282" s="341" t="s">
        <v>452</v>
      </c>
      <c r="AG282" s="75"/>
      <c r="AJ282" s="79"/>
      <c r="AK282" s="79">
        <v>0</v>
      </c>
      <c r="BB282" s="342" t="s">
        <v>1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72</v>
      </c>
      <c r="Q283" s="582"/>
      <c r="R283" s="582"/>
      <c r="S283" s="582"/>
      <c r="T283" s="582"/>
      <c r="U283" s="582"/>
      <c r="V283" s="583"/>
      <c r="W283" s="40" t="s">
        <v>73</v>
      </c>
      <c r="X283" s="41">
        <f>IFERROR(X282/H282,"0")</f>
        <v>0</v>
      </c>
      <c r="Y283" s="41">
        <f>IFERROR(Y282/H282,"0")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72</v>
      </c>
      <c r="Q284" s="582"/>
      <c r="R284" s="582"/>
      <c r="S284" s="582"/>
      <c r="T284" s="582"/>
      <c r="U284" s="582"/>
      <c r="V284" s="583"/>
      <c r="W284" s="40" t="s">
        <v>70</v>
      </c>
      <c r="X284" s="41">
        <f>IFERROR(SUM(X282:X282),"0")</f>
        <v>0</v>
      </c>
      <c r="Y284" s="41">
        <f>IFERROR(SUM(Y282:Y282),"0")</f>
        <v>0</v>
      </c>
      <c r="Z284" s="40"/>
      <c r="AA284" s="64"/>
      <c r="AB284" s="64"/>
      <c r="AC284" s="64"/>
    </row>
    <row r="285" spans="1:68" ht="16.5" hidden="1" customHeight="1" x14ac:dyDescent="0.25">
      <c r="A285" s="587" t="s">
        <v>453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62"/>
      <c r="AB285" s="62"/>
      <c r="AC285" s="62"/>
    </row>
    <row r="286" spans="1:68" ht="14.25" hidden="1" customHeight="1" x14ac:dyDescent="0.25">
      <c r="A286" s="579" t="s">
        <v>103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63"/>
      <c r="AB286" s="63"/>
      <c r="AC286" s="63"/>
    </row>
    <row r="287" spans="1:68" ht="27" hidden="1" customHeight="1" x14ac:dyDescent="0.25">
      <c r="A287" s="60" t="s">
        <v>454</v>
      </c>
      <c r="B287" s="60" t="s">
        <v>455</v>
      </c>
      <c r="C287" s="34">
        <v>4301012024</v>
      </c>
      <c r="D287" s="571">
        <v>4680115885615</v>
      </c>
      <c r="E287" s="572"/>
      <c r="F287" s="59">
        <v>1.35</v>
      </c>
      <c r="G287" s="35">
        <v>8</v>
      </c>
      <c r="H287" s="59">
        <v>10.8</v>
      </c>
      <c r="I287" s="59">
        <v>11.234999999999999</v>
      </c>
      <c r="J287" s="35">
        <v>64</v>
      </c>
      <c r="K287" s="35" t="s">
        <v>106</v>
      </c>
      <c r="L287" s="35"/>
      <c r="M287" s="36" t="s">
        <v>78</v>
      </c>
      <c r="N287" s="36"/>
      <c r="O287" s="35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7"/>
      <c r="V287" s="37"/>
      <c r="W287" s="38" t="s">
        <v>70</v>
      </c>
      <c r="X287" s="56">
        <v>0</v>
      </c>
      <c r="Y287" s="53">
        <f t="shared" ref="Y287:Y292" si="48">IFERROR(IF(X287="",0,CEILING((X287/$H287),1)*$H287),"")</f>
        <v>0</v>
      </c>
      <c r="Z287" s="39" t="str">
        <f>IFERROR(IF(Y287=0,"",ROUNDUP(Y287/H287,0)*0.01898),"")</f>
        <v/>
      </c>
      <c r="AA287" s="65"/>
      <c r="AB287" s="66"/>
      <c r="AC287" s="343" t="s">
        <v>456</v>
      </c>
      <c r="AG287" s="75"/>
      <c r="AJ287" s="79"/>
      <c r="AK287" s="79">
        <v>0</v>
      </c>
      <c r="BB287" s="344" t="s">
        <v>1</v>
      </c>
      <c r="BM287" s="75">
        <f t="shared" ref="BM287:BM292" si="49">IFERROR(X287*I287/H287,"0")</f>
        <v>0</v>
      </c>
      <c r="BN287" s="75">
        <f t="shared" ref="BN287:BN292" si="50">IFERROR(Y287*I287/H287,"0")</f>
        <v>0</v>
      </c>
      <c r="BO287" s="75">
        <f t="shared" ref="BO287:BO292" si="51">IFERROR(1/J287*(X287/H287),"0")</f>
        <v>0</v>
      </c>
      <c r="BP287" s="75">
        <f t="shared" ref="BP287:BP292" si="52">IFERROR(1/J287*(Y287/H287),"0")</f>
        <v>0</v>
      </c>
    </row>
    <row r="288" spans="1:68" ht="27" hidden="1" customHeight="1" x14ac:dyDescent="0.25">
      <c r="A288" s="60" t="s">
        <v>457</v>
      </c>
      <c r="B288" s="60" t="s">
        <v>458</v>
      </c>
      <c r="C288" s="34">
        <v>4301011911</v>
      </c>
      <c r="D288" s="571">
        <v>4680115885554</v>
      </c>
      <c r="E288" s="572"/>
      <c r="F288" s="59">
        <v>1.35</v>
      </c>
      <c r="G288" s="35">
        <v>8</v>
      </c>
      <c r="H288" s="59">
        <v>10.8</v>
      </c>
      <c r="I288" s="59">
        <v>11.28</v>
      </c>
      <c r="J288" s="35">
        <v>48</v>
      </c>
      <c r="K288" s="35" t="s">
        <v>106</v>
      </c>
      <c r="L288" s="35"/>
      <c r="M288" s="36" t="s">
        <v>459</v>
      </c>
      <c r="N288" s="36"/>
      <c r="O288" s="35">
        <v>55</v>
      </c>
      <c r="P288" s="8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7"/>
      <c r="V288" s="37"/>
      <c r="W288" s="38" t="s">
        <v>70</v>
      </c>
      <c r="X288" s="56">
        <v>0</v>
      </c>
      <c r="Y288" s="53">
        <f t="shared" si="48"/>
        <v>0</v>
      </c>
      <c r="Z288" s="39" t="str">
        <f>IFERROR(IF(Y288=0,"",ROUNDUP(Y288/H288,0)*0.02039),"")</f>
        <v/>
      </c>
      <c r="AA288" s="65"/>
      <c r="AB288" s="66"/>
      <c r="AC288" s="345" t="s">
        <v>460</v>
      </c>
      <c r="AG288" s="75"/>
      <c r="AJ288" s="79"/>
      <c r="AK288" s="79">
        <v>0</v>
      </c>
      <c r="BB288" s="346" t="s">
        <v>1</v>
      </c>
      <c r="BM288" s="75">
        <f t="shared" si="49"/>
        <v>0</v>
      </c>
      <c r="BN288" s="75">
        <f t="shared" si="50"/>
        <v>0</v>
      </c>
      <c r="BO288" s="75">
        <f t="shared" si="51"/>
        <v>0</v>
      </c>
      <c r="BP288" s="75">
        <f t="shared" si="52"/>
        <v>0</v>
      </c>
    </row>
    <row r="289" spans="1:68" ht="27" hidden="1" customHeight="1" x14ac:dyDescent="0.25">
      <c r="A289" s="60" t="s">
        <v>457</v>
      </c>
      <c r="B289" s="60" t="s">
        <v>461</v>
      </c>
      <c r="C289" s="34">
        <v>4301012016</v>
      </c>
      <c r="D289" s="571">
        <v>4680115885554</v>
      </c>
      <c r="E289" s="572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106</v>
      </c>
      <c r="L289" s="35" t="s">
        <v>125</v>
      </c>
      <c r="M289" s="36" t="s">
        <v>78</v>
      </c>
      <c r="N289" s="36"/>
      <c r="O289" s="35">
        <v>55</v>
      </c>
      <c r="P289" s="7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7"/>
      <c r="V289" s="37"/>
      <c r="W289" s="38" t="s">
        <v>70</v>
      </c>
      <c r="X289" s="56">
        <v>0</v>
      </c>
      <c r="Y289" s="53">
        <f t="shared" si="48"/>
        <v>0</v>
      </c>
      <c r="Z289" s="39" t="str">
        <f>IFERROR(IF(Y289=0,"",ROUNDUP(Y289/H289,0)*0.01898),"")</f>
        <v/>
      </c>
      <c r="AA289" s="65"/>
      <c r="AB289" s="66"/>
      <c r="AC289" s="347" t="s">
        <v>462</v>
      </c>
      <c r="AG289" s="75"/>
      <c r="AJ289" s="79" t="s">
        <v>127</v>
      </c>
      <c r="AK289" s="79">
        <v>691.2</v>
      </c>
      <c r="BB289" s="348" t="s">
        <v>1</v>
      </c>
      <c r="BM289" s="75">
        <f t="shared" si="49"/>
        <v>0</v>
      </c>
      <c r="BN289" s="75">
        <f t="shared" si="50"/>
        <v>0</v>
      </c>
      <c r="BO289" s="75">
        <f t="shared" si="51"/>
        <v>0</v>
      </c>
      <c r="BP289" s="75">
        <f t="shared" si="52"/>
        <v>0</v>
      </c>
    </row>
    <row r="290" spans="1:68" ht="37.5" hidden="1" customHeight="1" x14ac:dyDescent="0.25">
      <c r="A290" s="60" t="s">
        <v>463</v>
      </c>
      <c r="B290" s="60" t="s">
        <v>464</v>
      </c>
      <c r="C290" s="34">
        <v>4301011858</v>
      </c>
      <c r="D290" s="571">
        <v>4680115885646</v>
      </c>
      <c r="E290" s="572"/>
      <c r="F290" s="59">
        <v>1.35</v>
      </c>
      <c r="G290" s="35">
        <v>8</v>
      </c>
      <c r="H290" s="59">
        <v>10.8</v>
      </c>
      <c r="I290" s="59">
        <v>11.234999999999999</v>
      </c>
      <c r="J290" s="35">
        <v>64</v>
      </c>
      <c r="K290" s="35" t="s">
        <v>106</v>
      </c>
      <c r="L290" s="35"/>
      <c r="M290" s="36" t="s">
        <v>107</v>
      </c>
      <c r="N290" s="36"/>
      <c r="O290" s="35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7"/>
      <c r="V290" s="37"/>
      <c r="W290" s="38" t="s">
        <v>70</v>
      </c>
      <c r="X290" s="56">
        <v>0</v>
      </c>
      <c r="Y290" s="53">
        <f t="shared" si="48"/>
        <v>0</v>
      </c>
      <c r="Z290" s="39" t="str">
        <f>IFERROR(IF(Y290=0,"",ROUNDUP(Y290/H290,0)*0.01898),"")</f>
        <v/>
      </c>
      <c r="AA290" s="65"/>
      <c r="AB290" s="66"/>
      <c r="AC290" s="349" t="s">
        <v>465</v>
      </c>
      <c r="AG290" s="75"/>
      <c r="AJ290" s="79"/>
      <c r="AK290" s="79">
        <v>0</v>
      </c>
      <c r="BB290" s="350" t="s">
        <v>1</v>
      </c>
      <c r="BM290" s="75">
        <f t="shared" si="49"/>
        <v>0</v>
      </c>
      <c r="BN290" s="75">
        <f t="shared" si="50"/>
        <v>0</v>
      </c>
      <c r="BO290" s="75">
        <f t="shared" si="51"/>
        <v>0</v>
      </c>
      <c r="BP290" s="75">
        <f t="shared" si="52"/>
        <v>0</v>
      </c>
    </row>
    <row r="291" spans="1:68" ht="27" hidden="1" customHeight="1" x14ac:dyDescent="0.25">
      <c r="A291" s="60" t="s">
        <v>466</v>
      </c>
      <c r="B291" s="60" t="s">
        <v>467</v>
      </c>
      <c r="C291" s="34">
        <v>4301011857</v>
      </c>
      <c r="D291" s="571">
        <v>4680115885622</v>
      </c>
      <c r="E291" s="572"/>
      <c r="F291" s="59">
        <v>0.4</v>
      </c>
      <c r="G291" s="35">
        <v>10</v>
      </c>
      <c r="H291" s="59">
        <v>4</v>
      </c>
      <c r="I291" s="59">
        <v>4.21</v>
      </c>
      <c r="J291" s="35">
        <v>132</v>
      </c>
      <c r="K291" s="35" t="s">
        <v>111</v>
      </c>
      <c r="L291" s="35"/>
      <c r="M291" s="36" t="s">
        <v>107</v>
      </c>
      <c r="N291" s="36"/>
      <c r="O291" s="35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7"/>
      <c r="V291" s="37"/>
      <c r="W291" s="38" t="s">
        <v>70</v>
      </c>
      <c r="X291" s="56">
        <v>0</v>
      </c>
      <c r="Y291" s="53">
        <f t="shared" si="48"/>
        <v>0</v>
      </c>
      <c r="Z291" s="39" t="str">
        <f>IFERROR(IF(Y291=0,"",ROUNDUP(Y291/H291,0)*0.00902),"")</f>
        <v/>
      </c>
      <c r="AA291" s="65"/>
      <c r="AB291" s="66"/>
      <c r="AC291" s="351" t="s">
        <v>456</v>
      </c>
      <c r="AG291" s="75"/>
      <c r="AJ291" s="79"/>
      <c r="AK291" s="79">
        <v>0</v>
      </c>
      <c r="BB291" s="352" t="s">
        <v>1</v>
      </c>
      <c r="BM291" s="75">
        <f t="shared" si="49"/>
        <v>0</v>
      </c>
      <c r="BN291" s="75">
        <f t="shared" si="50"/>
        <v>0</v>
      </c>
      <c r="BO291" s="75">
        <f t="shared" si="51"/>
        <v>0</v>
      </c>
      <c r="BP291" s="75">
        <f t="shared" si="52"/>
        <v>0</v>
      </c>
    </row>
    <row r="292" spans="1:68" ht="27" hidden="1" customHeight="1" x14ac:dyDescent="0.25">
      <c r="A292" s="60" t="s">
        <v>468</v>
      </c>
      <c r="B292" s="60" t="s">
        <v>469</v>
      </c>
      <c r="C292" s="34">
        <v>4301011859</v>
      </c>
      <c r="D292" s="571">
        <v>4680115885608</v>
      </c>
      <c r="E292" s="572"/>
      <c r="F292" s="59">
        <v>0.4</v>
      </c>
      <c r="G292" s="35">
        <v>10</v>
      </c>
      <c r="H292" s="59">
        <v>4</v>
      </c>
      <c r="I292" s="59">
        <v>4.21</v>
      </c>
      <c r="J292" s="35">
        <v>132</v>
      </c>
      <c r="K292" s="35" t="s">
        <v>111</v>
      </c>
      <c r="L292" s="35"/>
      <c r="M292" s="36" t="s">
        <v>107</v>
      </c>
      <c r="N292" s="36"/>
      <c r="O292" s="35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7"/>
      <c r="V292" s="37"/>
      <c r="W292" s="38" t="s">
        <v>70</v>
      </c>
      <c r="X292" s="56">
        <v>0</v>
      </c>
      <c r="Y292" s="53">
        <f t="shared" si="48"/>
        <v>0</v>
      </c>
      <c r="Z292" s="39" t="str">
        <f>IFERROR(IF(Y292=0,"",ROUNDUP(Y292/H292,0)*0.00902),"")</f>
        <v/>
      </c>
      <c r="AA292" s="65"/>
      <c r="AB292" s="66"/>
      <c r="AC292" s="353" t="s">
        <v>470</v>
      </c>
      <c r="AG292" s="75"/>
      <c r="AJ292" s="79"/>
      <c r="AK292" s="79">
        <v>0</v>
      </c>
      <c r="BB292" s="354" t="s">
        <v>1</v>
      </c>
      <c r="BM292" s="75">
        <f t="shared" si="49"/>
        <v>0</v>
      </c>
      <c r="BN292" s="75">
        <f t="shared" si="50"/>
        <v>0</v>
      </c>
      <c r="BO292" s="75">
        <f t="shared" si="51"/>
        <v>0</v>
      </c>
      <c r="BP292" s="75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72</v>
      </c>
      <c r="Q293" s="582"/>
      <c r="R293" s="582"/>
      <c r="S293" s="582"/>
      <c r="T293" s="582"/>
      <c r="U293" s="582"/>
      <c r="V293" s="583"/>
      <c r="W293" s="40" t="s">
        <v>73</v>
      </c>
      <c r="X293" s="41">
        <f>IFERROR(X287/H287,"0")+IFERROR(X288/H288,"0")+IFERROR(X289/H289,"0")+IFERROR(X290/H290,"0")+IFERROR(X291/H291,"0")+IFERROR(X292/H292,"0")</f>
        <v>0</v>
      </c>
      <c r="Y293" s="41">
        <f>IFERROR(Y287/H287,"0")+IFERROR(Y288/H288,"0")+IFERROR(Y289/H289,"0")+IFERROR(Y290/H290,"0")+IFERROR(Y291/H291,"0")+IFERROR(Y292/H292,"0")</f>
        <v>0</v>
      </c>
      <c r="Z293" s="41">
        <f>IFERROR(IF(Z287="",0,Z287),"0")+IFERROR(IF(Z288="",0,Z288),"0")+IFERROR(IF(Z289="",0,Z289),"0")+IFERROR(IF(Z290="",0,Z290),"0")+IFERROR(IF(Z291="",0,Z291),"0")+IFERROR(IF(Z292="",0,Z292),"0")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72</v>
      </c>
      <c r="Q294" s="582"/>
      <c r="R294" s="582"/>
      <c r="S294" s="582"/>
      <c r="T294" s="582"/>
      <c r="U294" s="582"/>
      <c r="V294" s="583"/>
      <c r="W294" s="40" t="s">
        <v>70</v>
      </c>
      <c r="X294" s="41">
        <f>IFERROR(SUM(X287:X292),"0")</f>
        <v>0</v>
      </c>
      <c r="Y294" s="41">
        <f>IFERROR(SUM(Y287:Y292),"0")</f>
        <v>0</v>
      </c>
      <c r="Z294" s="40"/>
      <c r="AA294" s="64"/>
      <c r="AB294" s="64"/>
      <c r="AC294" s="64"/>
    </row>
    <row r="295" spans="1:68" ht="14.25" hidden="1" customHeight="1" x14ac:dyDescent="0.25">
      <c r="A295" s="579" t="s">
        <v>64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63"/>
      <c r="AB295" s="63"/>
      <c r="AC295" s="63"/>
    </row>
    <row r="296" spans="1:68" ht="27" customHeight="1" x14ac:dyDescent="0.25">
      <c r="A296" s="60" t="s">
        <v>471</v>
      </c>
      <c r="B296" s="60" t="s">
        <v>472</v>
      </c>
      <c r="C296" s="34">
        <v>4301030878</v>
      </c>
      <c r="D296" s="571">
        <v>4607091387193</v>
      </c>
      <c r="E296" s="572"/>
      <c r="F296" s="59">
        <v>0.7</v>
      </c>
      <c r="G296" s="35">
        <v>6</v>
      </c>
      <c r="H296" s="59">
        <v>4.2</v>
      </c>
      <c r="I296" s="59">
        <v>4.47</v>
      </c>
      <c r="J296" s="35">
        <v>132</v>
      </c>
      <c r="K296" s="35" t="s">
        <v>111</v>
      </c>
      <c r="L296" s="35"/>
      <c r="M296" s="36" t="s">
        <v>68</v>
      </c>
      <c r="N296" s="36"/>
      <c r="O296" s="35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7"/>
      <c r="V296" s="37"/>
      <c r="W296" s="38" t="s">
        <v>70</v>
      </c>
      <c r="X296" s="56">
        <v>504</v>
      </c>
      <c r="Y296" s="53">
        <f t="shared" ref="Y296:Y302" si="53">IFERROR(IF(X296="",0,CEILING((X296/$H296),1)*$H296),"")</f>
        <v>504</v>
      </c>
      <c r="Z296" s="39">
        <f>IFERROR(IF(Y296=0,"",ROUNDUP(Y296/H296,0)*0.00902),"")</f>
        <v>1.0824</v>
      </c>
      <c r="AA296" s="65"/>
      <c r="AB296" s="66"/>
      <c r="AC296" s="355" t="s">
        <v>473</v>
      </c>
      <c r="AG296" s="75"/>
      <c r="AJ296" s="79"/>
      <c r="AK296" s="79">
        <v>0</v>
      </c>
      <c r="BB296" s="356" t="s">
        <v>1</v>
      </c>
      <c r="BM296" s="75">
        <f t="shared" ref="BM296:BM302" si="54">IFERROR(X296*I296/H296,"0")</f>
        <v>536.39999999999986</v>
      </c>
      <c r="BN296" s="75">
        <f t="shared" ref="BN296:BN302" si="55">IFERROR(Y296*I296/H296,"0")</f>
        <v>536.39999999999986</v>
      </c>
      <c r="BO296" s="75">
        <f t="shared" ref="BO296:BO302" si="56">IFERROR(1/J296*(X296/H296),"0")</f>
        <v>0.90909090909090917</v>
      </c>
      <c r="BP296" s="75">
        <f t="shared" ref="BP296:BP302" si="57">IFERROR(1/J296*(Y296/H296),"0")</f>
        <v>0.90909090909090917</v>
      </c>
    </row>
    <row r="297" spans="1:68" ht="27" hidden="1" customHeight="1" x14ac:dyDescent="0.25">
      <c r="A297" s="60" t="s">
        <v>474</v>
      </c>
      <c r="B297" s="60" t="s">
        <v>475</v>
      </c>
      <c r="C297" s="34">
        <v>4301031153</v>
      </c>
      <c r="D297" s="571">
        <v>4607091387230</v>
      </c>
      <c r="E297" s="572"/>
      <c r="F297" s="59">
        <v>0.7</v>
      </c>
      <c r="G297" s="35">
        <v>6</v>
      </c>
      <c r="H297" s="59">
        <v>4.2</v>
      </c>
      <c r="I297" s="59">
        <v>4.47</v>
      </c>
      <c r="J297" s="35">
        <v>132</v>
      </c>
      <c r="K297" s="35" t="s">
        <v>111</v>
      </c>
      <c r="L297" s="35"/>
      <c r="M297" s="36" t="s">
        <v>68</v>
      </c>
      <c r="N297" s="36"/>
      <c r="O297" s="35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7"/>
      <c r="V297" s="37"/>
      <c r="W297" s="38" t="s">
        <v>70</v>
      </c>
      <c r="X297" s="56">
        <v>0</v>
      </c>
      <c r="Y297" s="53">
        <f t="shared" si="53"/>
        <v>0</v>
      </c>
      <c r="Z297" s="39" t="str">
        <f>IFERROR(IF(Y297=0,"",ROUNDUP(Y297/H297,0)*0.00902),"")</f>
        <v/>
      </c>
      <c r="AA297" s="65"/>
      <c r="AB297" s="66"/>
      <c r="AC297" s="357" t="s">
        <v>476</v>
      </c>
      <c r="AG297" s="75"/>
      <c r="AJ297" s="79"/>
      <c r="AK297" s="79">
        <v>0</v>
      </c>
      <c r="BB297" s="358" t="s">
        <v>1</v>
      </c>
      <c r="BM297" s="75">
        <f t="shared" si="54"/>
        <v>0</v>
      </c>
      <c r="BN297" s="75">
        <f t="shared" si="55"/>
        <v>0</v>
      </c>
      <c r="BO297" s="75">
        <f t="shared" si="56"/>
        <v>0</v>
      </c>
      <c r="BP297" s="75">
        <f t="shared" si="57"/>
        <v>0</v>
      </c>
    </row>
    <row r="298" spans="1:68" ht="27" hidden="1" customHeight="1" x14ac:dyDescent="0.25">
      <c r="A298" s="60" t="s">
        <v>477</v>
      </c>
      <c r="B298" s="60" t="s">
        <v>478</v>
      </c>
      <c r="C298" s="34">
        <v>4301031154</v>
      </c>
      <c r="D298" s="571">
        <v>4607091387292</v>
      </c>
      <c r="E298" s="572"/>
      <c r="F298" s="59">
        <v>0.73</v>
      </c>
      <c r="G298" s="35">
        <v>6</v>
      </c>
      <c r="H298" s="59">
        <v>4.38</v>
      </c>
      <c r="I298" s="59">
        <v>4.6500000000000004</v>
      </c>
      <c r="J298" s="35">
        <v>132</v>
      </c>
      <c r="K298" s="35" t="s">
        <v>111</v>
      </c>
      <c r="L298" s="35"/>
      <c r="M298" s="36" t="s">
        <v>68</v>
      </c>
      <c r="N298" s="36"/>
      <c r="O298" s="35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7"/>
      <c r="V298" s="37"/>
      <c r="W298" s="38" t="s">
        <v>70</v>
      </c>
      <c r="X298" s="56">
        <v>0</v>
      </c>
      <c r="Y298" s="53">
        <f t="shared" si="53"/>
        <v>0</v>
      </c>
      <c r="Z298" s="39" t="str">
        <f>IFERROR(IF(Y298=0,"",ROUNDUP(Y298/H298,0)*0.00902),"")</f>
        <v/>
      </c>
      <c r="AA298" s="65"/>
      <c r="AB298" s="66"/>
      <c r="AC298" s="359" t="s">
        <v>479</v>
      </c>
      <c r="AG298" s="75"/>
      <c r="AJ298" s="79"/>
      <c r="AK298" s="79">
        <v>0</v>
      </c>
      <c r="BB298" s="360" t="s">
        <v>1</v>
      </c>
      <c r="BM298" s="75">
        <f t="shared" si="54"/>
        <v>0</v>
      </c>
      <c r="BN298" s="75">
        <f t="shared" si="55"/>
        <v>0</v>
      </c>
      <c r="BO298" s="75">
        <f t="shared" si="56"/>
        <v>0</v>
      </c>
      <c r="BP298" s="75">
        <f t="shared" si="57"/>
        <v>0</v>
      </c>
    </row>
    <row r="299" spans="1:68" ht="27" hidden="1" customHeight="1" x14ac:dyDescent="0.25">
      <c r="A299" s="60" t="s">
        <v>480</v>
      </c>
      <c r="B299" s="60" t="s">
        <v>481</v>
      </c>
      <c r="C299" s="34">
        <v>4301031152</v>
      </c>
      <c r="D299" s="571">
        <v>4607091387285</v>
      </c>
      <c r="E299" s="572"/>
      <c r="F299" s="59">
        <v>0.35</v>
      </c>
      <c r="G299" s="35">
        <v>6</v>
      </c>
      <c r="H299" s="59">
        <v>2.1</v>
      </c>
      <c r="I299" s="59">
        <v>2.23</v>
      </c>
      <c r="J299" s="35">
        <v>234</v>
      </c>
      <c r="K299" s="35" t="s">
        <v>67</v>
      </c>
      <c r="L299" s="35"/>
      <c r="M299" s="36" t="s">
        <v>68</v>
      </c>
      <c r="N299" s="36"/>
      <c r="O299" s="35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7"/>
      <c r="V299" s="37"/>
      <c r="W299" s="38" t="s">
        <v>70</v>
      </c>
      <c r="X299" s="56">
        <v>0</v>
      </c>
      <c r="Y299" s="53">
        <f t="shared" si="53"/>
        <v>0</v>
      </c>
      <c r="Z299" s="39" t="str">
        <f>IFERROR(IF(Y299=0,"",ROUNDUP(Y299/H299,0)*0.00502),"")</f>
        <v/>
      </c>
      <c r="AA299" s="65"/>
      <c r="AB299" s="66"/>
      <c r="AC299" s="361" t="s">
        <v>476</v>
      </c>
      <c r="AG299" s="75"/>
      <c r="AJ299" s="79"/>
      <c r="AK299" s="79">
        <v>0</v>
      </c>
      <c r="BB299" s="362" t="s">
        <v>1</v>
      </c>
      <c r="BM299" s="75">
        <f t="shared" si="54"/>
        <v>0</v>
      </c>
      <c r="BN299" s="75">
        <f t="shared" si="55"/>
        <v>0</v>
      </c>
      <c r="BO299" s="75">
        <f t="shared" si="56"/>
        <v>0</v>
      </c>
      <c r="BP299" s="75">
        <f t="shared" si="57"/>
        <v>0</v>
      </c>
    </row>
    <row r="300" spans="1:68" ht="27" hidden="1" customHeight="1" x14ac:dyDescent="0.25">
      <c r="A300" s="60" t="s">
        <v>482</v>
      </c>
      <c r="B300" s="60" t="s">
        <v>483</v>
      </c>
      <c r="C300" s="34">
        <v>4301031305</v>
      </c>
      <c r="D300" s="571">
        <v>4607091389845</v>
      </c>
      <c r="E300" s="572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67</v>
      </c>
      <c r="L300" s="35"/>
      <c r="M300" s="36" t="s">
        <v>68</v>
      </c>
      <c r="N300" s="36"/>
      <c r="O300" s="35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7"/>
      <c r="V300" s="37"/>
      <c r="W300" s="38" t="s">
        <v>70</v>
      </c>
      <c r="X300" s="56">
        <v>0</v>
      </c>
      <c r="Y300" s="53">
        <f t="shared" si="53"/>
        <v>0</v>
      </c>
      <c r="Z300" s="39" t="str">
        <f>IFERROR(IF(Y300=0,"",ROUNDUP(Y300/H300,0)*0.00502),"")</f>
        <v/>
      </c>
      <c r="AA300" s="65"/>
      <c r="AB300" s="66"/>
      <c r="AC300" s="363" t="s">
        <v>484</v>
      </c>
      <c r="AG300" s="75"/>
      <c r="AJ300" s="79"/>
      <c r="AK300" s="79">
        <v>0</v>
      </c>
      <c r="BB300" s="364" t="s">
        <v>1</v>
      </c>
      <c r="BM300" s="75">
        <f t="shared" si="54"/>
        <v>0</v>
      </c>
      <c r="BN300" s="75">
        <f t="shared" si="55"/>
        <v>0</v>
      </c>
      <c r="BO300" s="75">
        <f t="shared" si="56"/>
        <v>0</v>
      </c>
      <c r="BP300" s="75">
        <f t="shared" si="57"/>
        <v>0</v>
      </c>
    </row>
    <row r="301" spans="1:68" ht="27" hidden="1" customHeight="1" x14ac:dyDescent="0.25">
      <c r="A301" s="60" t="s">
        <v>485</v>
      </c>
      <c r="B301" s="60" t="s">
        <v>486</v>
      </c>
      <c r="C301" s="34">
        <v>4301031306</v>
      </c>
      <c r="D301" s="571">
        <v>4680115882881</v>
      </c>
      <c r="E301" s="572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67</v>
      </c>
      <c r="L301" s="35"/>
      <c r="M301" s="36" t="s">
        <v>68</v>
      </c>
      <c r="N301" s="36"/>
      <c r="O301" s="35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7"/>
      <c r="V301" s="37"/>
      <c r="W301" s="38" t="s">
        <v>70</v>
      </c>
      <c r="X301" s="56">
        <v>0</v>
      </c>
      <c r="Y301" s="53">
        <f t="shared" si="53"/>
        <v>0</v>
      </c>
      <c r="Z301" s="39" t="str">
        <f>IFERROR(IF(Y301=0,"",ROUNDUP(Y301/H301,0)*0.00502),"")</f>
        <v/>
      </c>
      <c r="AA301" s="65"/>
      <c r="AB301" s="66"/>
      <c r="AC301" s="365" t="s">
        <v>484</v>
      </c>
      <c r="AG301" s="75"/>
      <c r="AJ301" s="79"/>
      <c r="AK301" s="79">
        <v>0</v>
      </c>
      <c r="BB301" s="366" t="s">
        <v>1</v>
      </c>
      <c r="BM301" s="75">
        <f t="shared" si="54"/>
        <v>0</v>
      </c>
      <c r="BN301" s="75">
        <f t="shared" si="55"/>
        <v>0</v>
      </c>
      <c r="BO301" s="75">
        <f t="shared" si="56"/>
        <v>0</v>
      </c>
      <c r="BP301" s="75">
        <f t="shared" si="57"/>
        <v>0</v>
      </c>
    </row>
    <row r="302" spans="1:68" ht="27" hidden="1" customHeight="1" x14ac:dyDescent="0.25">
      <c r="A302" s="60" t="s">
        <v>487</v>
      </c>
      <c r="B302" s="60" t="s">
        <v>488</v>
      </c>
      <c r="C302" s="34">
        <v>4301031066</v>
      </c>
      <c r="D302" s="571">
        <v>4607091383836</v>
      </c>
      <c r="E302" s="572"/>
      <c r="F302" s="59">
        <v>0.3</v>
      </c>
      <c r="G302" s="35">
        <v>6</v>
      </c>
      <c r="H302" s="59">
        <v>1.8</v>
      </c>
      <c r="I302" s="59">
        <v>2.028</v>
      </c>
      <c r="J302" s="35">
        <v>182</v>
      </c>
      <c r="K302" s="35" t="s">
        <v>77</v>
      </c>
      <c r="L302" s="35"/>
      <c r="M302" s="36" t="s">
        <v>68</v>
      </c>
      <c r="N302" s="36"/>
      <c r="O302" s="35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7"/>
      <c r="V302" s="37"/>
      <c r="W302" s="38" t="s">
        <v>70</v>
      </c>
      <c r="X302" s="56">
        <v>0</v>
      </c>
      <c r="Y302" s="53">
        <f t="shared" si="53"/>
        <v>0</v>
      </c>
      <c r="Z302" s="39" t="str">
        <f>IFERROR(IF(Y302=0,"",ROUNDUP(Y302/H302,0)*0.00651),"")</f>
        <v/>
      </c>
      <c r="AA302" s="65"/>
      <c r="AB302" s="66"/>
      <c r="AC302" s="367" t="s">
        <v>489</v>
      </c>
      <c r="AG302" s="75"/>
      <c r="AJ302" s="79"/>
      <c r="AK302" s="79">
        <v>0</v>
      </c>
      <c r="BB302" s="368" t="s">
        <v>1</v>
      </c>
      <c r="BM302" s="75">
        <f t="shared" si="54"/>
        <v>0</v>
      </c>
      <c r="BN302" s="75">
        <f t="shared" si="55"/>
        <v>0</v>
      </c>
      <c r="BO302" s="75">
        <f t="shared" si="56"/>
        <v>0</v>
      </c>
      <c r="BP302" s="75">
        <f t="shared" si="57"/>
        <v>0</v>
      </c>
    </row>
    <row r="303" spans="1:68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72</v>
      </c>
      <c r="Q303" s="582"/>
      <c r="R303" s="582"/>
      <c r="S303" s="582"/>
      <c r="T303" s="582"/>
      <c r="U303" s="582"/>
      <c r="V303" s="583"/>
      <c r="W303" s="40" t="s">
        <v>73</v>
      </c>
      <c r="X303" s="41">
        <f>IFERROR(X296/H296,"0")+IFERROR(X297/H297,"0")+IFERROR(X298/H298,"0")+IFERROR(X299/H299,"0")+IFERROR(X300/H300,"0")+IFERROR(X301/H301,"0")+IFERROR(X302/H302,"0")</f>
        <v>120</v>
      </c>
      <c r="Y303" s="41">
        <f>IFERROR(Y296/H296,"0")+IFERROR(Y297/H297,"0")+IFERROR(Y298/H298,"0")+IFERROR(Y299/H299,"0")+IFERROR(Y300/H300,"0")+IFERROR(Y301/H301,"0")+IFERROR(Y302/H302,"0")</f>
        <v>120</v>
      </c>
      <c r="Z303" s="41">
        <f>IFERROR(IF(Z296="",0,Z296),"0")+IFERROR(IF(Z297="",0,Z297),"0")+IFERROR(IF(Z298="",0,Z298),"0")+IFERROR(IF(Z299="",0,Z299),"0")+IFERROR(IF(Z300="",0,Z300),"0")+IFERROR(IF(Z301="",0,Z301),"0")+IFERROR(IF(Z302="",0,Z302),"0")</f>
        <v>1.0824</v>
      </c>
      <c r="AA303" s="64"/>
      <c r="AB303" s="64"/>
      <c r="AC303" s="64"/>
    </row>
    <row r="304" spans="1:68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72</v>
      </c>
      <c r="Q304" s="582"/>
      <c r="R304" s="582"/>
      <c r="S304" s="582"/>
      <c r="T304" s="582"/>
      <c r="U304" s="582"/>
      <c r="V304" s="583"/>
      <c r="W304" s="40" t="s">
        <v>70</v>
      </c>
      <c r="X304" s="41">
        <f>IFERROR(SUM(X296:X302),"0")</f>
        <v>504</v>
      </c>
      <c r="Y304" s="41">
        <f>IFERROR(SUM(Y296:Y302),"0")</f>
        <v>504</v>
      </c>
      <c r="Z304" s="40"/>
      <c r="AA304" s="64"/>
      <c r="AB304" s="64"/>
      <c r="AC304" s="64"/>
    </row>
    <row r="305" spans="1:68" ht="14.25" hidden="1" customHeight="1" x14ac:dyDescent="0.25">
      <c r="A305" s="579" t="s">
        <v>74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63"/>
      <c r="AB305" s="63"/>
      <c r="AC305" s="63"/>
    </row>
    <row r="306" spans="1:68" ht="27" hidden="1" customHeight="1" x14ac:dyDescent="0.25">
      <c r="A306" s="60" t="s">
        <v>490</v>
      </c>
      <c r="B306" s="60" t="s">
        <v>491</v>
      </c>
      <c r="C306" s="34">
        <v>4301051100</v>
      </c>
      <c r="D306" s="571">
        <v>4607091387766</v>
      </c>
      <c r="E306" s="572"/>
      <c r="F306" s="59">
        <v>1.3</v>
      </c>
      <c r="G306" s="35">
        <v>6</v>
      </c>
      <c r="H306" s="59">
        <v>7.8</v>
      </c>
      <c r="I306" s="59">
        <v>8.3130000000000006</v>
      </c>
      <c r="J306" s="35">
        <v>64</v>
      </c>
      <c r="K306" s="35" t="s">
        <v>106</v>
      </c>
      <c r="L306" s="35"/>
      <c r="M306" s="36" t="s">
        <v>78</v>
      </c>
      <c r="N306" s="36"/>
      <c r="O306" s="35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7"/>
      <c r="V306" s="37"/>
      <c r="W306" s="38" t="s">
        <v>70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/>
      <c r="AB306" s="66"/>
      <c r="AC306" s="369" t="s">
        <v>492</v>
      </c>
      <c r="AG306" s="75"/>
      <c r="AJ306" s="79"/>
      <c r="AK306" s="79">
        <v>0</v>
      </c>
      <c r="BB306" s="370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t="27" hidden="1" customHeight="1" x14ac:dyDescent="0.25">
      <c r="A307" s="60" t="s">
        <v>493</v>
      </c>
      <c r="B307" s="60" t="s">
        <v>494</v>
      </c>
      <c r="C307" s="34">
        <v>4301051818</v>
      </c>
      <c r="D307" s="571">
        <v>4607091387957</v>
      </c>
      <c r="E307" s="572"/>
      <c r="F307" s="59">
        <v>1.3</v>
      </c>
      <c r="G307" s="35">
        <v>6</v>
      </c>
      <c r="H307" s="59">
        <v>7.8</v>
      </c>
      <c r="I307" s="59">
        <v>8.3190000000000008</v>
      </c>
      <c r="J307" s="35">
        <v>64</v>
      </c>
      <c r="K307" s="35" t="s">
        <v>106</v>
      </c>
      <c r="L307" s="35"/>
      <c r="M307" s="36" t="s">
        <v>78</v>
      </c>
      <c r="N307" s="36"/>
      <c r="O307" s="35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7"/>
      <c r="V307" s="37"/>
      <c r="W307" s="38" t="s">
        <v>70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IFERROR(IF(Y307=0,"",ROUNDUP(Y307/H307,0)*0.01898),"")</f>
        <v/>
      </c>
      <c r="AA307" s="65"/>
      <c r="AB307" s="66"/>
      <c r="AC307" s="371" t="s">
        <v>495</v>
      </c>
      <c r="AG307" s="75"/>
      <c r="AJ307" s="79"/>
      <c r="AK307" s="79">
        <v>0</v>
      </c>
      <c r="BB307" s="372" t="s">
        <v>1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ht="27" hidden="1" customHeight="1" x14ac:dyDescent="0.25">
      <c r="A308" s="60" t="s">
        <v>496</v>
      </c>
      <c r="B308" s="60" t="s">
        <v>497</v>
      </c>
      <c r="C308" s="34">
        <v>4301051819</v>
      </c>
      <c r="D308" s="571">
        <v>4607091387964</v>
      </c>
      <c r="E308" s="572"/>
      <c r="F308" s="59">
        <v>1.35</v>
      </c>
      <c r="G308" s="35">
        <v>6</v>
      </c>
      <c r="H308" s="59">
        <v>8.1</v>
      </c>
      <c r="I308" s="59">
        <v>8.6010000000000009</v>
      </c>
      <c r="J308" s="35">
        <v>64</v>
      </c>
      <c r="K308" s="35" t="s">
        <v>106</v>
      </c>
      <c r="L308" s="35"/>
      <c r="M308" s="36" t="s">
        <v>78</v>
      </c>
      <c r="N308" s="36"/>
      <c r="O308" s="35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7"/>
      <c r="V308" s="37"/>
      <c r="W308" s="38" t="s">
        <v>70</v>
      </c>
      <c r="X308" s="56">
        <v>0</v>
      </c>
      <c r="Y308" s="53">
        <f>IFERROR(IF(X308="",0,CEILING((X308/$H308),1)*$H308),"")</f>
        <v>0</v>
      </c>
      <c r="Z308" s="39" t="str">
        <f>IFERROR(IF(Y308=0,"",ROUNDUP(Y308/H308,0)*0.01898),"")</f>
        <v/>
      </c>
      <c r="AA308" s="65"/>
      <c r="AB308" s="66"/>
      <c r="AC308" s="373" t="s">
        <v>498</v>
      </c>
      <c r="AG308" s="75"/>
      <c r="AJ308" s="79"/>
      <c r="AK308" s="79">
        <v>0</v>
      </c>
      <c r="BB308" s="374" t="s">
        <v>1</v>
      </c>
      <c r="BM308" s="75">
        <f>IFERROR(X308*I308/H308,"0")</f>
        <v>0</v>
      </c>
      <c r="BN308" s="75">
        <f>IFERROR(Y308*I308/H308,"0")</f>
        <v>0</v>
      </c>
      <c r="BO308" s="75">
        <f>IFERROR(1/J308*(X308/H308),"0")</f>
        <v>0</v>
      </c>
      <c r="BP308" s="75">
        <f>IFERROR(1/J308*(Y308/H308),"0")</f>
        <v>0</v>
      </c>
    </row>
    <row r="309" spans="1:68" ht="27" hidden="1" customHeight="1" x14ac:dyDescent="0.25">
      <c r="A309" s="60" t="s">
        <v>499</v>
      </c>
      <c r="B309" s="60" t="s">
        <v>500</v>
      </c>
      <c r="C309" s="34">
        <v>4301051734</v>
      </c>
      <c r="D309" s="571">
        <v>4680115884588</v>
      </c>
      <c r="E309" s="572"/>
      <c r="F309" s="59">
        <v>0.5</v>
      </c>
      <c r="G309" s="35">
        <v>6</v>
      </c>
      <c r="H309" s="59">
        <v>3</v>
      </c>
      <c r="I309" s="59">
        <v>3.246</v>
      </c>
      <c r="J309" s="35">
        <v>182</v>
      </c>
      <c r="K309" s="35" t="s">
        <v>77</v>
      </c>
      <c r="L309" s="35"/>
      <c r="M309" s="36" t="s">
        <v>78</v>
      </c>
      <c r="N309" s="36"/>
      <c r="O309" s="35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7"/>
      <c r="V309" s="37"/>
      <c r="W309" s="38" t="s">
        <v>70</v>
      </c>
      <c r="X309" s="56">
        <v>0</v>
      </c>
      <c r="Y309" s="53">
        <f>IFERROR(IF(X309="",0,CEILING((X309/$H309),1)*$H309),"")</f>
        <v>0</v>
      </c>
      <c r="Z309" s="39" t="str">
        <f>IFERROR(IF(Y309=0,"",ROUNDUP(Y309/H309,0)*0.00651),"")</f>
        <v/>
      </c>
      <c r="AA309" s="65"/>
      <c r="AB309" s="66"/>
      <c r="AC309" s="375" t="s">
        <v>501</v>
      </c>
      <c r="AG309" s="75"/>
      <c r="AJ309" s="79"/>
      <c r="AK309" s="79">
        <v>0</v>
      </c>
      <c r="BB309" s="376" t="s">
        <v>1</v>
      </c>
      <c r="BM309" s="75">
        <f>IFERROR(X309*I309/H309,"0")</f>
        <v>0</v>
      </c>
      <c r="BN309" s="75">
        <f>IFERROR(Y309*I309/H309,"0")</f>
        <v>0</v>
      </c>
      <c r="BO309" s="75">
        <f>IFERROR(1/J309*(X309/H309),"0")</f>
        <v>0</v>
      </c>
      <c r="BP309" s="75">
        <f>IFERROR(1/J309*(Y309/H309),"0")</f>
        <v>0</v>
      </c>
    </row>
    <row r="310" spans="1:68" ht="27" hidden="1" customHeight="1" x14ac:dyDescent="0.25">
      <c r="A310" s="60" t="s">
        <v>502</v>
      </c>
      <c r="B310" s="60" t="s">
        <v>503</v>
      </c>
      <c r="C310" s="34">
        <v>4301051578</v>
      </c>
      <c r="D310" s="571">
        <v>4607091387513</v>
      </c>
      <c r="E310" s="572"/>
      <c r="F310" s="59">
        <v>0.45</v>
      </c>
      <c r="G310" s="35">
        <v>6</v>
      </c>
      <c r="H310" s="59">
        <v>2.7</v>
      </c>
      <c r="I310" s="59">
        <v>2.9580000000000002</v>
      </c>
      <c r="J310" s="35">
        <v>182</v>
      </c>
      <c r="K310" s="35" t="s">
        <v>77</v>
      </c>
      <c r="L310" s="35"/>
      <c r="M310" s="36" t="s">
        <v>93</v>
      </c>
      <c r="N310" s="36"/>
      <c r="O310" s="35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7"/>
      <c r="V310" s="37"/>
      <c r="W310" s="38" t="s">
        <v>70</v>
      </c>
      <c r="X310" s="56">
        <v>0</v>
      </c>
      <c r="Y310" s="53">
        <f>IFERROR(IF(X310="",0,CEILING((X310/$H310),1)*$H310),"")</f>
        <v>0</v>
      </c>
      <c r="Z310" s="39" t="str">
        <f>IFERROR(IF(Y310=0,"",ROUNDUP(Y310/H310,0)*0.00651),"")</f>
        <v/>
      </c>
      <c r="AA310" s="65"/>
      <c r="AB310" s="66"/>
      <c r="AC310" s="377" t="s">
        <v>504</v>
      </c>
      <c r="AG310" s="75"/>
      <c r="AJ310" s="79"/>
      <c r="AK310" s="79">
        <v>0</v>
      </c>
      <c r="BB310" s="378" t="s">
        <v>1</v>
      </c>
      <c r="BM310" s="75">
        <f>IFERROR(X310*I310/H310,"0")</f>
        <v>0</v>
      </c>
      <c r="BN310" s="75">
        <f>IFERROR(Y310*I310/H310,"0")</f>
        <v>0</v>
      </c>
      <c r="BO310" s="75">
        <f>IFERROR(1/J310*(X310/H310),"0")</f>
        <v>0</v>
      </c>
      <c r="BP310" s="75">
        <f>IFERROR(1/J310*(Y310/H310),"0")</f>
        <v>0</v>
      </c>
    </row>
    <row r="311" spans="1:68" hidden="1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72</v>
      </c>
      <c r="Q311" s="582"/>
      <c r="R311" s="582"/>
      <c r="S311" s="582"/>
      <c r="T311" s="582"/>
      <c r="U311" s="582"/>
      <c r="V311" s="583"/>
      <c r="W311" s="40" t="s">
        <v>73</v>
      </c>
      <c r="X311" s="41">
        <f>IFERROR(X306/H306,"0")+IFERROR(X307/H307,"0")+IFERROR(X308/H308,"0")+IFERROR(X309/H309,"0")+IFERROR(X310/H310,"0")</f>
        <v>0</v>
      </c>
      <c r="Y311" s="41">
        <f>IFERROR(Y306/H306,"0")+IFERROR(Y307/H307,"0")+IFERROR(Y308/H308,"0")+IFERROR(Y309/H309,"0")+IFERROR(Y310/H310,"0")</f>
        <v>0</v>
      </c>
      <c r="Z311" s="41">
        <f>IFERROR(IF(Z306="",0,Z306),"0")+IFERROR(IF(Z307="",0,Z307),"0")+IFERROR(IF(Z308="",0,Z308),"0")+IFERROR(IF(Z309="",0,Z309),"0")+IFERROR(IF(Z310="",0,Z310),"0")</f>
        <v>0</v>
      </c>
      <c r="AA311" s="64"/>
      <c r="AB311" s="64"/>
      <c r="AC311" s="64"/>
    </row>
    <row r="312" spans="1:68" hidden="1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72</v>
      </c>
      <c r="Q312" s="582"/>
      <c r="R312" s="582"/>
      <c r="S312" s="582"/>
      <c r="T312" s="582"/>
      <c r="U312" s="582"/>
      <c r="V312" s="583"/>
      <c r="W312" s="40" t="s">
        <v>70</v>
      </c>
      <c r="X312" s="41">
        <f>IFERROR(SUM(X306:X310),"0")</f>
        <v>0</v>
      </c>
      <c r="Y312" s="41">
        <f>IFERROR(SUM(Y306:Y310),"0")</f>
        <v>0</v>
      </c>
      <c r="Z312" s="40"/>
      <c r="AA312" s="64"/>
      <c r="AB312" s="64"/>
      <c r="AC312" s="64"/>
    </row>
    <row r="313" spans="1:68" ht="14.25" hidden="1" customHeight="1" x14ac:dyDescent="0.25">
      <c r="A313" s="579" t="s">
        <v>174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63"/>
      <c r="AB313" s="63"/>
      <c r="AC313" s="63"/>
    </row>
    <row r="314" spans="1:68" ht="27" hidden="1" customHeight="1" x14ac:dyDescent="0.25">
      <c r="A314" s="60" t="s">
        <v>505</v>
      </c>
      <c r="B314" s="60" t="s">
        <v>506</v>
      </c>
      <c r="C314" s="34">
        <v>4301060387</v>
      </c>
      <c r="D314" s="571">
        <v>4607091380880</v>
      </c>
      <c r="E314" s="572"/>
      <c r="F314" s="59">
        <v>1.4</v>
      </c>
      <c r="G314" s="35">
        <v>6</v>
      </c>
      <c r="H314" s="59">
        <v>8.4</v>
      </c>
      <c r="I314" s="59">
        <v>8.9190000000000005</v>
      </c>
      <c r="J314" s="35">
        <v>64</v>
      </c>
      <c r="K314" s="35" t="s">
        <v>106</v>
      </c>
      <c r="L314" s="35"/>
      <c r="M314" s="36" t="s">
        <v>78</v>
      </c>
      <c r="N314" s="36"/>
      <c r="O314" s="35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7"/>
      <c r="V314" s="37"/>
      <c r="W314" s="38" t="s">
        <v>70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507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508</v>
      </c>
      <c r="B315" s="60" t="s">
        <v>509</v>
      </c>
      <c r="C315" s="34">
        <v>4301060406</v>
      </c>
      <c r="D315" s="571">
        <v>4607091384482</v>
      </c>
      <c r="E315" s="572"/>
      <c r="F315" s="59">
        <v>1.3</v>
      </c>
      <c r="G315" s="35">
        <v>6</v>
      </c>
      <c r="H315" s="59">
        <v>7.8</v>
      </c>
      <c r="I315" s="59">
        <v>8.3190000000000008</v>
      </c>
      <c r="J315" s="35">
        <v>64</v>
      </c>
      <c r="K315" s="35" t="s">
        <v>106</v>
      </c>
      <c r="L315" s="35"/>
      <c r="M315" s="36" t="s">
        <v>78</v>
      </c>
      <c r="N315" s="36"/>
      <c r="O315" s="35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7"/>
      <c r="V315" s="37"/>
      <c r="W315" s="38" t="s">
        <v>70</v>
      </c>
      <c r="X315" s="56">
        <v>1000</v>
      </c>
      <c r="Y315" s="53">
        <f>IFERROR(IF(X315="",0,CEILING((X315/$H315),1)*$H315),"")</f>
        <v>1006.1999999999999</v>
      </c>
      <c r="Z315" s="39">
        <f>IFERROR(IF(Y315=0,"",ROUNDUP(Y315/H315,0)*0.01898),"")</f>
        <v>2.44842</v>
      </c>
      <c r="AA315" s="65"/>
      <c r="AB315" s="66"/>
      <c r="AC315" s="381" t="s">
        <v>510</v>
      </c>
      <c r="AG315" s="75"/>
      <c r="AJ315" s="79"/>
      <c r="AK315" s="79">
        <v>0</v>
      </c>
      <c r="BB315" s="382" t="s">
        <v>1</v>
      </c>
      <c r="BM315" s="75">
        <f>IFERROR(X315*I315/H315,"0")</f>
        <v>1066.5384615384617</v>
      </c>
      <c r="BN315" s="75">
        <f>IFERROR(Y315*I315/H315,"0")</f>
        <v>1073.1510000000001</v>
      </c>
      <c r="BO315" s="75">
        <f>IFERROR(1/J315*(X315/H315),"0")</f>
        <v>2.0032051282051282</v>
      </c>
      <c r="BP315" s="75">
        <f>IFERROR(1/J315*(Y315/H315),"0")</f>
        <v>2.015625</v>
      </c>
    </row>
    <row r="316" spans="1:68" ht="16.5" hidden="1" customHeight="1" x14ac:dyDescent="0.25">
      <c r="A316" s="60" t="s">
        <v>511</v>
      </c>
      <c r="B316" s="60" t="s">
        <v>512</v>
      </c>
      <c r="C316" s="34">
        <v>4301060484</v>
      </c>
      <c r="D316" s="571">
        <v>4607091380897</v>
      </c>
      <c r="E316" s="572"/>
      <c r="F316" s="59">
        <v>1.4</v>
      </c>
      <c r="G316" s="35">
        <v>6</v>
      </c>
      <c r="H316" s="59">
        <v>8.4</v>
      </c>
      <c r="I316" s="59">
        <v>8.9190000000000005</v>
      </c>
      <c r="J316" s="35">
        <v>64</v>
      </c>
      <c r="K316" s="35" t="s">
        <v>106</v>
      </c>
      <c r="L316" s="35"/>
      <c r="M316" s="36" t="s">
        <v>93</v>
      </c>
      <c r="N316" s="36"/>
      <c r="O316" s="35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7"/>
      <c r="V316" s="37"/>
      <c r="W316" s="38" t="s">
        <v>70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IFERROR(IF(Y316=0,"",ROUNDUP(Y316/H316,0)*0.01898),"")</f>
        <v/>
      </c>
      <c r="AA316" s="65"/>
      <c r="AB316" s="66"/>
      <c r="AC316" s="383" t="s">
        <v>513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72</v>
      </c>
      <c r="Q317" s="582"/>
      <c r="R317" s="582"/>
      <c r="S317" s="582"/>
      <c r="T317" s="582"/>
      <c r="U317" s="582"/>
      <c r="V317" s="583"/>
      <c r="W317" s="40" t="s">
        <v>73</v>
      </c>
      <c r="X317" s="41">
        <f>IFERROR(X314/H314,"0")+IFERROR(X315/H315,"0")+IFERROR(X316/H316,"0")</f>
        <v>128.2051282051282</v>
      </c>
      <c r="Y317" s="41">
        <f>IFERROR(Y314/H314,"0")+IFERROR(Y315/H315,"0")+IFERROR(Y316/H316,"0")</f>
        <v>129</v>
      </c>
      <c r="Z317" s="41">
        <f>IFERROR(IF(Z314="",0,Z314),"0")+IFERROR(IF(Z315="",0,Z315),"0")+IFERROR(IF(Z316="",0,Z316),"0")</f>
        <v>2.44842</v>
      </c>
      <c r="AA317" s="64"/>
      <c r="AB317" s="64"/>
      <c r="AC317" s="64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72</v>
      </c>
      <c r="Q318" s="582"/>
      <c r="R318" s="582"/>
      <c r="S318" s="582"/>
      <c r="T318" s="582"/>
      <c r="U318" s="582"/>
      <c r="V318" s="583"/>
      <c r="W318" s="40" t="s">
        <v>70</v>
      </c>
      <c r="X318" s="41">
        <f>IFERROR(SUM(X314:X316),"0")</f>
        <v>1000</v>
      </c>
      <c r="Y318" s="41">
        <f>IFERROR(SUM(Y314:Y316),"0")</f>
        <v>1006.1999999999999</v>
      </c>
      <c r="Z318" s="40"/>
      <c r="AA318" s="64"/>
      <c r="AB318" s="64"/>
      <c r="AC318" s="64"/>
    </row>
    <row r="319" spans="1:68" ht="14.25" hidden="1" customHeight="1" x14ac:dyDescent="0.25">
      <c r="A319" s="579" t="s">
        <v>95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63"/>
      <c r="AB319" s="63"/>
      <c r="AC319" s="63"/>
    </row>
    <row r="320" spans="1:68" ht="27" hidden="1" customHeight="1" x14ac:dyDescent="0.25">
      <c r="A320" s="60" t="s">
        <v>514</v>
      </c>
      <c r="B320" s="60" t="s">
        <v>515</v>
      </c>
      <c r="C320" s="34">
        <v>4301030235</v>
      </c>
      <c r="D320" s="571">
        <v>4607091388381</v>
      </c>
      <c r="E320" s="572"/>
      <c r="F320" s="59">
        <v>0.38</v>
      </c>
      <c r="G320" s="35">
        <v>8</v>
      </c>
      <c r="H320" s="59">
        <v>3.04</v>
      </c>
      <c r="I320" s="59">
        <v>3.33</v>
      </c>
      <c r="J320" s="35">
        <v>132</v>
      </c>
      <c r="K320" s="35" t="s">
        <v>111</v>
      </c>
      <c r="L320" s="35"/>
      <c r="M320" s="36" t="s">
        <v>98</v>
      </c>
      <c r="N320" s="36"/>
      <c r="O320" s="35">
        <v>180</v>
      </c>
      <c r="P320" s="805" t="s">
        <v>516</v>
      </c>
      <c r="Q320" s="574"/>
      <c r="R320" s="574"/>
      <c r="S320" s="574"/>
      <c r="T320" s="575"/>
      <c r="U320" s="37"/>
      <c r="V320" s="37"/>
      <c r="W320" s="38" t="s">
        <v>70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5" t="s">
        <v>517</v>
      </c>
      <c r="AG320" s="75"/>
      <c r="AJ320" s="79"/>
      <c r="AK320" s="79">
        <v>0</v>
      </c>
      <c r="BB320" s="386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518</v>
      </c>
      <c r="B321" s="60" t="s">
        <v>519</v>
      </c>
      <c r="C321" s="34">
        <v>4301030232</v>
      </c>
      <c r="D321" s="571">
        <v>4607091388374</v>
      </c>
      <c r="E321" s="572"/>
      <c r="F321" s="59">
        <v>0.38</v>
      </c>
      <c r="G321" s="35">
        <v>8</v>
      </c>
      <c r="H321" s="59">
        <v>3.04</v>
      </c>
      <c r="I321" s="59">
        <v>3.29</v>
      </c>
      <c r="J321" s="35">
        <v>132</v>
      </c>
      <c r="K321" s="35" t="s">
        <v>111</v>
      </c>
      <c r="L321" s="35"/>
      <c r="M321" s="36" t="s">
        <v>98</v>
      </c>
      <c r="N321" s="36"/>
      <c r="O321" s="35">
        <v>180</v>
      </c>
      <c r="P321" s="800" t="s">
        <v>520</v>
      </c>
      <c r="Q321" s="574"/>
      <c r="R321" s="574"/>
      <c r="S321" s="574"/>
      <c r="T321" s="575"/>
      <c r="U321" s="37"/>
      <c r="V321" s="37"/>
      <c r="W321" s="38" t="s">
        <v>70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7" t="s">
        <v>517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521</v>
      </c>
      <c r="B322" s="60" t="s">
        <v>522</v>
      </c>
      <c r="C322" s="34">
        <v>4301032015</v>
      </c>
      <c r="D322" s="571">
        <v>4607091383102</v>
      </c>
      <c r="E322" s="572"/>
      <c r="F322" s="59">
        <v>0.17</v>
      </c>
      <c r="G322" s="35">
        <v>15</v>
      </c>
      <c r="H322" s="59">
        <v>2.5499999999999998</v>
      </c>
      <c r="I322" s="59">
        <v>2.9550000000000001</v>
      </c>
      <c r="J322" s="35">
        <v>182</v>
      </c>
      <c r="K322" s="35" t="s">
        <v>77</v>
      </c>
      <c r="L322" s="35"/>
      <c r="M322" s="36" t="s">
        <v>98</v>
      </c>
      <c r="N322" s="36"/>
      <c r="O322" s="35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7"/>
      <c r="V322" s="37"/>
      <c r="W322" s="38" t="s">
        <v>70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IFERROR(IF(Y322=0,"",ROUNDUP(Y322/H322,0)*0.00651),"")</f>
        <v/>
      </c>
      <c r="AA322" s="65"/>
      <c r="AB322" s="66"/>
      <c r="AC322" s="389" t="s">
        <v>523</v>
      </c>
      <c r="AG322" s="75"/>
      <c r="AJ322" s="79"/>
      <c r="AK322" s="79">
        <v>0</v>
      </c>
      <c r="BB322" s="390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524</v>
      </c>
      <c r="B323" s="60" t="s">
        <v>525</v>
      </c>
      <c r="C323" s="34">
        <v>4301030233</v>
      </c>
      <c r="D323" s="571">
        <v>4607091388404</v>
      </c>
      <c r="E323" s="572"/>
      <c r="F323" s="59">
        <v>0.17</v>
      </c>
      <c r="G323" s="35">
        <v>15</v>
      </c>
      <c r="H323" s="59">
        <v>2.5499999999999998</v>
      </c>
      <c r="I323" s="59">
        <v>2.88</v>
      </c>
      <c r="J323" s="35">
        <v>182</v>
      </c>
      <c r="K323" s="35" t="s">
        <v>77</v>
      </c>
      <c r="L323" s="35"/>
      <c r="M323" s="36" t="s">
        <v>98</v>
      </c>
      <c r="N323" s="36"/>
      <c r="O323" s="35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7"/>
      <c r="V323" s="37"/>
      <c r="W323" s="38" t="s">
        <v>70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IFERROR(IF(Y323=0,"",ROUNDUP(Y323/H323,0)*0.00651),"")</f>
        <v/>
      </c>
      <c r="AA323" s="65"/>
      <c r="AB323" s="66"/>
      <c r="AC323" s="391" t="s">
        <v>517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72</v>
      </c>
      <c r="Q324" s="582"/>
      <c r="R324" s="582"/>
      <c r="S324" s="582"/>
      <c r="T324" s="582"/>
      <c r="U324" s="582"/>
      <c r="V324" s="583"/>
      <c r="W324" s="40" t="s">
        <v>73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72</v>
      </c>
      <c r="Q325" s="582"/>
      <c r="R325" s="582"/>
      <c r="S325" s="582"/>
      <c r="T325" s="582"/>
      <c r="U325" s="582"/>
      <c r="V325" s="583"/>
      <c r="W325" s="40" t="s">
        <v>70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579" t="s">
        <v>526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63"/>
      <c r="AB326" s="63"/>
      <c r="AC326" s="63"/>
    </row>
    <row r="327" spans="1:68" ht="16.5" hidden="1" customHeight="1" x14ac:dyDescent="0.25">
      <c r="A327" s="60" t="s">
        <v>527</v>
      </c>
      <c r="B327" s="60" t="s">
        <v>528</v>
      </c>
      <c r="C327" s="34">
        <v>4301180007</v>
      </c>
      <c r="D327" s="571">
        <v>4680115881808</v>
      </c>
      <c r="E327" s="572"/>
      <c r="F327" s="59">
        <v>0.1</v>
      </c>
      <c r="G327" s="35">
        <v>20</v>
      </c>
      <c r="H327" s="59">
        <v>2</v>
      </c>
      <c r="I327" s="59">
        <v>2.2400000000000002</v>
      </c>
      <c r="J327" s="35">
        <v>238</v>
      </c>
      <c r="K327" s="35" t="s">
        <v>77</v>
      </c>
      <c r="L327" s="35"/>
      <c r="M327" s="36" t="s">
        <v>529</v>
      </c>
      <c r="N327" s="36"/>
      <c r="O327" s="35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7"/>
      <c r="V327" s="37"/>
      <c r="W327" s="38" t="s">
        <v>70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IFERROR(IF(Y327=0,"",ROUNDUP(Y327/H327,0)*0.00474),"")</f>
        <v/>
      </c>
      <c r="AA327" s="65"/>
      <c r="AB327" s="66"/>
      <c r="AC327" s="393" t="s">
        <v>530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531</v>
      </c>
      <c r="B328" s="60" t="s">
        <v>532</v>
      </c>
      <c r="C328" s="34">
        <v>4301180006</v>
      </c>
      <c r="D328" s="571">
        <v>4680115881822</v>
      </c>
      <c r="E328" s="572"/>
      <c r="F328" s="59">
        <v>0.1</v>
      </c>
      <c r="G328" s="35">
        <v>20</v>
      </c>
      <c r="H328" s="59">
        <v>2</v>
      </c>
      <c r="I328" s="59">
        <v>2.2400000000000002</v>
      </c>
      <c r="J328" s="35">
        <v>238</v>
      </c>
      <c r="K328" s="35" t="s">
        <v>77</v>
      </c>
      <c r="L328" s="35"/>
      <c r="M328" s="36" t="s">
        <v>529</v>
      </c>
      <c r="N328" s="36"/>
      <c r="O328" s="35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7"/>
      <c r="V328" s="37"/>
      <c r="W328" s="38" t="s">
        <v>70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IFERROR(IF(Y328=0,"",ROUNDUP(Y328/H328,0)*0.00474),"")</f>
        <v/>
      </c>
      <c r="AA328" s="65"/>
      <c r="AB328" s="66"/>
      <c r="AC328" s="395" t="s">
        <v>530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533</v>
      </c>
      <c r="B329" s="60" t="s">
        <v>534</v>
      </c>
      <c r="C329" s="34">
        <v>4301180001</v>
      </c>
      <c r="D329" s="571">
        <v>4680115880016</v>
      </c>
      <c r="E329" s="572"/>
      <c r="F329" s="59">
        <v>0.1</v>
      </c>
      <c r="G329" s="35">
        <v>20</v>
      </c>
      <c r="H329" s="59">
        <v>2</v>
      </c>
      <c r="I329" s="59">
        <v>2.2400000000000002</v>
      </c>
      <c r="J329" s="35">
        <v>238</v>
      </c>
      <c r="K329" s="35" t="s">
        <v>77</v>
      </c>
      <c r="L329" s="35"/>
      <c r="M329" s="36" t="s">
        <v>529</v>
      </c>
      <c r="N329" s="36"/>
      <c r="O329" s="35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7"/>
      <c r="V329" s="37"/>
      <c r="W329" s="38" t="s">
        <v>70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IFERROR(IF(Y329=0,"",ROUNDUP(Y329/H329,0)*0.00474),"")</f>
        <v/>
      </c>
      <c r="AA329" s="65"/>
      <c r="AB329" s="66"/>
      <c r="AC329" s="397" t="s">
        <v>530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72</v>
      </c>
      <c r="Q330" s="582"/>
      <c r="R330" s="582"/>
      <c r="S330" s="582"/>
      <c r="T330" s="582"/>
      <c r="U330" s="582"/>
      <c r="V330" s="583"/>
      <c r="W330" s="40" t="s">
        <v>73</v>
      </c>
      <c r="X330" s="41">
        <f>IFERROR(X327/H327,"0")+IFERROR(X328/H328,"0")+IFERROR(X329/H329,"0")</f>
        <v>0</v>
      </c>
      <c r="Y330" s="41">
        <f>IFERROR(Y327/H327,"0")+IFERROR(Y328/H328,"0")+IFERROR(Y329/H329,"0")</f>
        <v>0</v>
      </c>
      <c r="Z330" s="41">
        <f>IFERROR(IF(Z327="",0,Z327),"0")+IFERROR(IF(Z328="",0,Z328),"0")+IFERROR(IF(Z329="",0,Z329),"0")</f>
        <v>0</v>
      </c>
      <c r="AA330" s="64"/>
      <c r="AB330" s="64"/>
      <c r="AC330" s="64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72</v>
      </c>
      <c r="Q331" s="582"/>
      <c r="R331" s="582"/>
      <c r="S331" s="582"/>
      <c r="T331" s="582"/>
      <c r="U331" s="582"/>
      <c r="V331" s="583"/>
      <c r="W331" s="40" t="s">
        <v>70</v>
      </c>
      <c r="X331" s="41">
        <f>IFERROR(SUM(X327:X329),"0")</f>
        <v>0</v>
      </c>
      <c r="Y331" s="41">
        <f>IFERROR(SUM(Y327:Y329),"0")</f>
        <v>0</v>
      </c>
      <c r="Z331" s="40"/>
      <c r="AA331" s="64"/>
      <c r="AB331" s="64"/>
      <c r="AC331" s="64"/>
    </row>
    <row r="332" spans="1:68" ht="16.5" hidden="1" customHeight="1" x14ac:dyDescent="0.25">
      <c r="A332" s="587" t="s">
        <v>535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62"/>
      <c r="AB332" s="62"/>
      <c r="AC332" s="62"/>
    </row>
    <row r="333" spans="1:68" ht="14.25" hidden="1" customHeight="1" x14ac:dyDescent="0.25">
      <c r="A333" s="579" t="s">
        <v>74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63"/>
      <c r="AB333" s="63"/>
      <c r="AC333" s="63"/>
    </row>
    <row r="334" spans="1:68" ht="27" customHeight="1" x14ac:dyDescent="0.25">
      <c r="A334" s="60" t="s">
        <v>536</v>
      </c>
      <c r="B334" s="60" t="s">
        <v>537</v>
      </c>
      <c r="C334" s="34">
        <v>4301051489</v>
      </c>
      <c r="D334" s="571">
        <v>4607091387919</v>
      </c>
      <c r="E334" s="572"/>
      <c r="F334" s="59">
        <v>1.35</v>
      </c>
      <c r="G334" s="35">
        <v>6</v>
      </c>
      <c r="H334" s="59">
        <v>8.1</v>
      </c>
      <c r="I334" s="59">
        <v>8.6189999999999998</v>
      </c>
      <c r="J334" s="35">
        <v>64</v>
      </c>
      <c r="K334" s="35" t="s">
        <v>106</v>
      </c>
      <c r="L334" s="35"/>
      <c r="M334" s="36" t="s">
        <v>93</v>
      </c>
      <c r="N334" s="36"/>
      <c r="O334" s="35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7"/>
      <c r="V334" s="37"/>
      <c r="W334" s="38" t="s">
        <v>70</v>
      </c>
      <c r="X334" s="56">
        <v>1100</v>
      </c>
      <c r="Y334" s="53">
        <f>IFERROR(IF(X334="",0,CEILING((X334/$H334),1)*$H334),"")</f>
        <v>1101.5999999999999</v>
      </c>
      <c r="Z334" s="39">
        <f>IFERROR(IF(Y334=0,"",ROUNDUP(Y334/H334,0)*0.01898),"")</f>
        <v>2.58128</v>
      </c>
      <c r="AA334" s="65"/>
      <c r="AB334" s="66"/>
      <c r="AC334" s="399" t="s">
        <v>538</v>
      </c>
      <c r="AG334" s="75"/>
      <c r="AJ334" s="79"/>
      <c r="AK334" s="79">
        <v>0</v>
      </c>
      <c r="BB334" s="400" t="s">
        <v>1</v>
      </c>
      <c r="BM334" s="75">
        <f>IFERROR(X334*I334/H334,"0")</f>
        <v>1170.4814814814815</v>
      </c>
      <c r="BN334" s="75">
        <f>IFERROR(Y334*I334/H334,"0")</f>
        <v>1172.184</v>
      </c>
      <c r="BO334" s="75">
        <f>IFERROR(1/J334*(X334/H334),"0")</f>
        <v>2.1219135802469138</v>
      </c>
      <c r="BP334" s="75">
        <f>IFERROR(1/J334*(Y334/H334),"0")</f>
        <v>2.125</v>
      </c>
    </row>
    <row r="335" spans="1:68" ht="27" hidden="1" customHeight="1" x14ac:dyDescent="0.25">
      <c r="A335" s="60" t="s">
        <v>539</v>
      </c>
      <c r="B335" s="60" t="s">
        <v>540</v>
      </c>
      <c r="C335" s="34">
        <v>4301051461</v>
      </c>
      <c r="D335" s="571">
        <v>4680115883604</v>
      </c>
      <c r="E335" s="572"/>
      <c r="F335" s="59">
        <v>0.35</v>
      </c>
      <c r="G335" s="35">
        <v>6</v>
      </c>
      <c r="H335" s="59">
        <v>2.1</v>
      </c>
      <c r="I335" s="59">
        <v>2.3519999999999999</v>
      </c>
      <c r="J335" s="35">
        <v>182</v>
      </c>
      <c r="K335" s="35" t="s">
        <v>77</v>
      </c>
      <c r="L335" s="35"/>
      <c r="M335" s="36" t="s">
        <v>78</v>
      </c>
      <c r="N335" s="36"/>
      <c r="O335" s="35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7"/>
      <c r="V335" s="37"/>
      <c r="W335" s="38" t="s">
        <v>70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IFERROR(IF(Y335=0,"",ROUNDUP(Y335/H335,0)*0.00651),"")</f>
        <v/>
      </c>
      <c r="AA335" s="65"/>
      <c r="AB335" s="66"/>
      <c r="AC335" s="401" t="s">
        <v>541</v>
      </c>
      <c r="AG335" s="75"/>
      <c r="AJ335" s="79"/>
      <c r="AK335" s="79">
        <v>0</v>
      </c>
      <c r="BB335" s="402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542</v>
      </c>
      <c r="B336" s="60" t="s">
        <v>543</v>
      </c>
      <c r="C336" s="34">
        <v>4301051864</v>
      </c>
      <c r="D336" s="571">
        <v>4680115883567</v>
      </c>
      <c r="E336" s="572"/>
      <c r="F336" s="59">
        <v>0.35</v>
      </c>
      <c r="G336" s="35">
        <v>6</v>
      </c>
      <c r="H336" s="59">
        <v>2.1</v>
      </c>
      <c r="I336" s="59">
        <v>2.34</v>
      </c>
      <c r="J336" s="35">
        <v>182</v>
      </c>
      <c r="K336" s="35" t="s">
        <v>77</v>
      </c>
      <c r="L336" s="35"/>
      <c r="M336" s="36" t="s">
        <v>93</v>
      </c>
      <c r="N336" s="36"/>
      <c r="O336" s="35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7"/>
      <c r="V336" s="37"/>
      <c r="W336" s="38" t="s">
        <v>70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/>
      <c r="AB336" s="66"/>
      <c r="AC336" s="403" t="s">
        <v>544</v>
      </c>
      <c r="AG336" s="75"/>
      <c r="AJ336" s="79"/>
      <c r="AK336" s="79">
        <v>0</v>
      </c>
      <c r="BB336" s="404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72</v>
      </c>
      <c r="Q337" s="582"/>
      <c r="R337" s="582"/>
      <c r="S337" s="582"/>
      <c r="T337" s="582"/>
      <c r="U337" s="582"/>
      <c r="V337" s="583"/>
      <c r="W337" s="40" t="s">
        <v>73</v>
      </c>
      <c r="X337" s="41">
        <f>IFERROR(X334/H334,"0")+IFERROR(X335/H335,"0")+IFERROR(X336/H336,"0")</f>
        <v>135.80246913580248</v>
      </c>
      <c r="Y337" s="41">
        <f>IFERROR(Y334/H334,"0")+IFERROR(Y335/H335,"0")+IFERROR(Y336/H336,"0")</f>
        <v>136</v>
      </c>
      <c r="Z337" s="41">
        <f>IFERROR(IF(Z334="",0,Z334),"0")+IFERROR(IF(Z335="",0,Z335),"0")+IFERROR(IF(Z336="",0,Z336),"0")</f>
        <v>2.58128</v>
      </c>
      <c r="AA337" s="64"/>
      <c r="AB337" s="64"/>
      <c r="AC337" s="64"/>
    </row>
    <row r="338" spans="1:68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72</v>
      </c>
      <c r="Q338" s="582"/>
      <c r="R338" s="582"/>
      <c r="S338" s="582"/>
      <c r="T338" s="582"/>
      <c r="U338" s="582"/>
      <c r="V338" s="583"/>
      <c r="W338" s="40" t="s">
        <v>70</v>
      </c>
      <c r="X338" s="41">
        <f>IFERROR(SUM(X334:X336),"0")</f>
        <v>1100</v>
      </c>
      <c r="Y338" s="41">
        <f>IFERROR(SUM(Y334:Y336),"0")</f>
        <v>1101.5999999999999</v>
      </c>
      <c r="Z338" s="40"/>
      <c r="AA338" s="64"/>
      <c r="AB338" s="64"/>
      <c r="AC338" s="64"/>
    </row>
    <row r="339" spans="1:68" ht="27.75" hidden="1" customHeight="1" x14ac:dyDescent="0.2">
      <c r="A339" s="638" t="s">
        <v>545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52"/>
      <c r="AB339" s="52"/>
      <c r="AC339" s="52"/>
    </row>
    <row r="340" spans="1:68" ht="16.5" hidden="1" customHeight="1" x14ac:dyDescent="0.25">
      <c r="A340" s="587" t="s">
        <v>546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62"/>
      <c r="AB340" s="62"/>
      <c r="AC340" s="62"/>
    </row>
    <row r="341" spans="1:68" ht="14.25" hidden="1" customHeight="1" x14ac:dyDescent="0.25">
      <c r="A341" s="579" t="s">
        <v>103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63"/>
      <c r="AB341" s="63"/>
      <c r="AC341" s="63"/>
    </row>
    <row r="342" spans="1:68" ht="37.5" hidden="1" customHeight="1" x14ac:dyDescent="0.25">
      <c r="A342" s="60" t="s">
        <v>547</v>
      </c>
      <c r="B342" s="60" t="s">
        <v>548</v>
      </c>
      <c r="C342" s="34">
        <v>4301011869</v>
      </c>
      <c r="D342" s="571">
        <v>4680115884847</v>
      </c>
      <c r="E342" s="572"/>
      <c r="F342" s="59">
        <v>2.5</v>
      </c>
      <c r="G342" s="35">
        <v>6</v>
      </c>
      <c r="H342" s="59">
        <v>15</v>
      </c>
      <c r="I342" s="59">
        <v>15.48</v>
      </c>
      <c r="J342" s="35">
        <v>48</v>
      </c>
      <c r="K342" s="35" t="s">
        <v>106</v>
      </c>
      <c r="L342" s="35" t="s">
        <v>125</v>
      </c>
      <c r="M342" s="36" t="s">
        <v>68</v>
      </c>
      <c r="N342" s="36"/>
      <c r="O342" s="35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7"/>
      <c r="V342" s="37"/>
      <c r="W342" s="38" t="s">
        <v>70</v>
      </c>
      <c r="X342" s="56">
        <v>0</v>
      </c>
      <c r="Y342" s="53">
        <f t="shared" ref="Y342:Y348" si="58">IFERROR(IF(X342="",0,CEILING((X342/$H342),1)*$H342),"")</f>
        <v>0</v>
      </c>
      <c r="Z342" s="39" t="str">
        <f>IFERROR(IF(Y342=0,"",ROUNDUP(Y342/H342,0)*0.02175),"")</f>
        <v/>
      </c>
      <c r="AA342" s="65"/>
      <c r="AB342" s="66"/>
      <c r="AC342" s="405" t="s">
        <v>549</v>
      </c>
      <c r="AG342" s="75"/>
      <c r="AJ342" s="79" t="s">
        <v>127</v>
      </c>
      <c r="AK342" s="79">
        <v>720</v>
      </c>
      <c r="BB342" s="406" t="s">
        <v>1</v>
      </c>
      <c r="BM342" s="75">
        <f t="shared" ref="BM342:BM348" si="59">IFERROR(X342*I342/H342,"0")</f>
        <v>0</v>
      </c>
      <c r="BN342" s="75">
        <f t="shared" ref="BN342:BN348" si="60">IFERROR(Y342*I342/H342,"0")</f>
        <v>0</v>
      </c>
      <c r="BO342" s="75">
        <f t="shared" ref="BO342:BO348" si="61">IFERROR(1/J342*(X342/H342),"0")</f>
        <v>0</v>
      </c>
      <c r="BP342" s="75">
        <f t="shared" ref="BP342:BP348" si="62">IFERROR(1/J342*(Y342/H342),"0")</f>
        <v>0</v>
      </c>
    </row>
    <row r="343" spans="1:68" ht="27" hidden="1" customHeight="1" x14ac:dyDescent="0.25">
      <c r="A343" s="60" t="s">
        <v>550</v>
      </c>
      <c r="B343" s="60" t="s">
        <v>551</v>
      </c>
      <c r="C343" s="34">
        <v>4301011870</v>
      </c>
      <c r="D343" s="571">
        <v>4680115884854</v>
      </c>
      <c r="E343" s="572"/>
      <c r="F343" s="59">
        <v>2.5</v>
      </c>
      <c r="G343" s="35">
        <v>6</v>
      </c>
      <c r="H343" s="59">
        <v>15</v>
      </c>
      <c r="I343" s="59">
        <v>15.48</v>
      </c>
      <c r="J343" s="35">
        <v>48</v>
      </c>
      <c r="K343" s="35" t="s">
        <v>106</v>
      </c>
      <c r="L343" s="35" t="s">
        <v>125</v>
      </c>
      <c r="M343" s="36" t="s">
        <v>68</v>
      </c>
      <c r="N343" s="36"/>
      <c r="O343" s="35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7"/>
      <c r="V343" s="37"/>
      <c r="W343" s="38" t="s">
        <v>70</v>
      </c>
      <c r="X343" s="56">
        <v>0</v>
      </c>
      <c r="Y343" s="53">
        <f t="shared" si="58"/>
        <v>0</v>
      </c>
      <c r="Z343" s="39" t="str">
        <f>IFERROR(IF(Y343=0,"",ROUNDUP(Y343/H343,0)*0.02175),"")</f>
        <v/>
      </c>
      <c r="AA343" s="65"/>
      <c r="AB343" s="66"/>
      <c r="AC343" s="407" t="s">
        <v>552</v>
      </c>
      <c r="AG343" s="75"/>
      <c r="AJ343" s="79" t="s">
        <v>127</v>
      </c>
      <c r="AK343" s="79">
        <v>720</v>
      </c>
      <c r="BB343" s="408" t="s">
        <v>1</v>
      </c>
      <c r="BM343" s="75">
        <f t="shared" si="59"/>
        <v>0</v>
      </c>
      <c r="BN343" s="75">
        <f t="shared" si="60"/>
        <v>0</v>
      </c>
      <c r="BO343" s="75">
        <f t="shared" si="61"/>
        <v>0</v>
      </c>
      <c r="BP343" s="75">
        <f t="shared" si="62"/>
        <v>0</v>
      </c>
    </row>
    <row r="344" spans="1:68" ht="27" hidden="1" customHeight="1" x14ac:dyDescent="0.25">
      <c r="A344" s="60" t="s">
        <v>553</v>
      </c>
      <c r="B344" s="60" t="s">
        <v>554</v>
      </c>
      <c r="C344" s="34">
        <v>4301011832</v>
      </c>
      <c r="D344" s="571">
        <v>4607091383997</v>
      </c>
      <c r="E344" s="572"/>
      <c r="F344" s="59">
        <v>2.5</v>
      </c>
      <c r="G344" s="35">
        <v>6</v>
      </c>
      <c r="H344" s="59">
        <v>15</v>
      </c>
      <c r="I344" s="59">
        <v>15.48</v>
      </c>
      <c r="J344" s="35">
        <v>48</v>
      </c>
      <c r="K344" s="35" t="s">
        <v>106</v>
      </c>
      <c r="L344" s="35"/>
      <c r="M344" s="36" t="s">
        <v>93</v>
      </c>
      <c r="N344" s="36"/>
      <c r="O344" s="35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7"/>
      <c r="V344" s="37"/>
      <c r="W344" s="38" t="s">
        <v>70</v>
      </c>
      <c r="X344" s="56">
        <v>0</v>
      </c>
      <c r="Y344" s="53">
        <f t="shared" si="58"/>
        <v>0</v>
      </c>
      <c r="Z344" s="39" t="str">
        <f>IFERROR(IF(Y344=0,"",ROUNDUP(Y344/H344,0)*0.02175),"")</f>
        <v/>
      </c>
      <c r="AA344" s="65"/>
      <c r="AB344" s="66"/>
      <c r="AC344" s="409" t="s">
        <v>555</v>
      </c>
      <c r="AG344" s="75"/>
      <c r="AJ344" s="79"/>
      <c r="AK344" s="79">
        <v>0</v>
      </c>
      <c r="BB344" s="410" t="s">
        <v>1</v>
      </c>
      <c r="BM344" s="75">
        <f t="shared" si="59"/>
        <v>0</v>
      </c>
      <c r="BN344" s="75">
        <f t="shared" si="60"/>
        <v>0</v>
      </c>
      <c r="BO344" s="75">
        <f t="shared" si="61"/>
        <v>0</v>
      </c>
      <c r="BP344" s="75">
        <f t="shared" si="62"/>
        <v>0</v>
      </c>
    </row>
    <row r="345" spans="1:68" ht="37.5" hidden="1" customHeight="1" x14ac:dyDescent="0.25">
      <c r="A345" s="60" t="s">
        <v>556</v>
      </c>
      <c r="B345" s="60" t="s">
        <v>557</v>
      </c>
      <c r="C345" s="34">
        <v>4301011867</v>
      </c>
      <c r="D345" s="571">
        <v>4680115884830</v>
      </c>
      <c r="E345" s="572"/>
      <c r="F345" s="59">
        <v>2.5</v>
      </c>
      <c r="G345" s="35">
        <v>6</v>
      </c>
      <c r="H345" s="59">
        <v>15</v>
      </c>
      <c r="I345" s="59">
        <v>15.48</v>
      </c>
      <c r="J345" s="35">
        <v>48</v>
      </c>
      <c r="K345" s="35" t="s">
        <v>106</v>
      </c>
      <c r="L345" s="35" t="s">
        <v>125</v>
      </c>
      <c r="M345" s="36" t="s">
        <v>68</v>
      </c>
      <c r="N345" s="36"/>
      <c r="O345" s="35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7"/>
      <c r="V345" s="37"/>
      <c r="W345" s="38" t="s">
        <v>70</v>
      </c>
      <c r="X345" s="56">
        <v>0</v>
      </c>
      <c r="Y345" s="53">
        <f t="shared" si="58"/>
        <v>0</v>
      </c>
      <c r="Z345" s="39" t="str">
        <f>IFERROR(IF(Y345=0,"",ROUNDUP(Y345/H345,0)*0.02175),"")</f>
        <v/>
      </c>
      <c r="AA345" s="65"/>
      <c r="AB345" s="66"/>
      <c r="AC345" s="411" t="s">
        <v>558</v>
      </c>
      <c r="AG345" s="75"/>
      <c r="AJ345" s="79" t="s">
        <v>127</v>
      </c>
      <c r="AK345" s="79">
        <v>720</v>
      </c>
      <c r="BB345" s="412" t="s">
        <v>1</v>
      </c>
      <c r="BM345" s="75">
        <f t="shared" si="59"/>
        <v>0</v>
      </c>
      <c r="BN345" s="75">
        <f t="shared" si="60"/>
        <v>0</v>
      </c>
      <c r="BO345" s="75">
        <f t="shared" si="61"/>
        <v>0</v>
      </c>
      <c r="BP345" s="75">
        <f t="shared" si="62"/>
        <v>0</v>
      </c>
    </row>
    <row r="346" spans="1:68" ht="27" hidden="1" customHeight="1" x14ac:dyDescent="0.25">
      <c r="A346" s="60" t="s">
        <v>559</v>
      </c>
      <c r="B346" s="60" t="s">
        <v>560</v>
      </c>
      <c r="C346" s="34">
        <v>4301011433</v>
      </c>
      <c r="D346" s="571">
        <v>4680115882638</v>
      </c>
      <c r="E346" s="572"/>
      <c r="F346" s="59">
        <v>0.4</v>
      </c>
      <c r="G346" s="35">
        <v>10</v>
      </c>
      <c r="H346" s="59">
        <v>4</v>
      </c>
      <c r="I346" s="59">
        <v>4.21</v>
      </c>
      <c r="J346" s="35">
        <v>132</v>
      </c>
      <c r="K346" s="35" t="s">
        <v>111</v>
      </c>
      <c r="L346" s="35"/>
      <c r="M346" s="36" t="s">
        <v>107</v>
      </c>
      <c r="N346" s="36"/>
      <c r="O346" s="35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7"/>
      <c r="V346" s="37"/>
      <c r="W346" s="38" t="s">
        <v>70</v>
      </c>
      <c r="X346" s="56">
        <v>0</v>
      </c>
      <c r="Y346" s="53">
        <f t="shared" si="58"/>
        <v>0</v>
      </c>
      <c r="Z346" s="39" t="str">
        <f>IFERROR(IF(Y346=0,"",ROUNDUP(Y346/H346,0)*0.00902),"")</f>
        <v/>
      </c>
      <c r="AA346" s="65"/>
      <c r="AB346" s="66"/>
      <c r="AC346" s="413" t="s">
        <v>561</v>
      </c>
      <c r="AG346" s="75"/>
      <c r="AJ346" s="79"/>
      <c r="AK346" s="79">
        <v>0</v>
      </c>
      <c r="BB346" s="414" t="s">
        <v>1</v>
      </c>
      <c r="BM346" s="75">
        <f t="shared" si="59"/>
        <v>0</v>
      </c>
      <c r="BN346" s="75">
        <f t="shared" si="60"/>
        <v>0</v>
      </c>
      <c r="BO346" s="75">
        <f t="shared" si="61"/>
        <v>0</v>
      </c>
      <c r="BP346" s="75">
        <f t="shared" si="62"/>
        <v>0</v>
      </c>
    </row>
    <row r="347" spans="1:68" ht="27" hidden="1" customHeight="1" x14ac:dyDescent="0.25">
      <c r="A347" s="60" t="s">
        <v>562</v>
      </c>
      <c r="B347" s="60" t="s">
        <v>563</v>
      </c>
      <c r="C347" s="34">
        <v>4301011952</v>
      </c>
      <c r="D347" s="571">
        <v>4680115884922</v>
      </c>
      <c r="E347" s="572"/>
      <c r="F347" s="59">
        <v>0.5</v>
      </c>
      <c r="G347" s="35">
        <v>10</v>
      </c>
      <c r="H347" s="59">
        <v>5</v>
      </c>
      <c r="I347" s="59">
        <v>5.21</v>
      </c>
      <c r="J347" s="35">
        <v>132</v>
      </c>
      <c r="K347" s="35" t="s">
        <v>111</v>
      </c>
      <c r="L347" s="35"/>
      <c r="M347" s="36" t="s">
        <v>68</v>
      </c>
      <c r="N347" s="36"/>
      <c r="O347" s="35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7"/>
      <c r="V347" s="37"/>
      <c r="W347" s="38" t="s">
        <v>70</v>
      </c>
      <c r="X347" s="56">
        <v>0</v>
      </c>
      <c r="Y347" s="53">
        <f t="shared" si="58"/>
        <v>0</v>
      </c>
      <c r="Z347" s="39" t="str">
        <f>IFERROR(IF(Y347=0,"",ROUNDUP(Y347/H347,0)*0.00902),"")</f>
        <v/>
      </c>
      <c r="AA347" s="65"/>
      <c r="AB347" s="66"/>
      <c r="AC347" s="415" t="s">
        <v>552</v>
      </c>
      <c r="AG347" s="75"/>
      <c r="AJ347" s="79"/>
      <c r="AK347" s="79">
        <v>0</v>
      </c>
      <c r="BB347" s="416" t="s">
        <v>1</v>
      </c>
      <c r="BM347" s="75">
        <f t="shared" si="59"/>
        <v>0</v>
      </c>
      <c r="BN347" s="75">
        <f t="shared" si="60"/>
        <v>0</v>
      </c>
      <c r="BO347" s="75">
        <f t="shared" si="61"/>
        <v>0</v>
      </c>
      <c r="BP347" s="75">
        <f t="shared" si="62"/>
        <v>0</v>
      </c>
    </row>
    <row r="348" spans="1:68" ht="37.5" hidden="1" customHeight="1" x14ac:dyDescent="0.25">
      <c r="A348" s="60" t="s">
        <v>564</v>
      </c>
      <c r="B348" s="60" t="s">
        <v>565</v>
      </c>
      <c r="C348" s="34">
        <v>4301011868</v>
      </c>
      <c r="D348" s="571">
        <v>4680115884861</v>
      </c>
      <c r="E348" s="572"/>
      <c r="F348" s="59">
        <v>0.5</v>
      </c>
      <c r="G348" s="35">
        <v>10</v>
      </c>
      <c r="H348" s="59">
        <v>5</v>
      </c>
      <c r="I348" s="59">
        <v>5.21</v>
      </c>
      <c r="J348" s="35">
        <v>132</v>
      </c>
      <c r="K348" s="35" t="s">
        <v>111</v>
      </c>
      <c r="L348" s="35"/>
      <c r="M348" s="36" t="s">
        <v>68</v>
      </c>
      <c r="N348" s="36"/>
      <c r="O348" s="35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7"/>
      <c r="V348" s="37"/>
      <c r="W348" s="38" t="s">
        <v>70</v>
      </c>
      <c r="X348" s="56">
        <v>0</v>
      </c>
      <c r="Y348" s="53">
        <f t="shared" si="58"/>
        <v>0</v>
      </c>
      <c r="Z348" s="39" t="str">
        <f>IFERROR(IF(Y348=0,"",ROUNDUP(Y348/H348,0)*0.00902),"")</f>
        <v/>
      </c>
      <c r="AA348" s="65"/>
      <c r="AB348" s="66"/>
      <c r="AC348" s="417" t="s">
        <v>558</v>
      </c>
      <c r="AG348" s="75"/>
      <c r="AJ348" s="79"/>
      <c r="AK348" s="79">
        <v>0</v>
      </c>
      <c r="BB348" s="418" t="s">
        <v>1</v>
      </c>
      <c r="BM348" s="75">
        <f t="shared" si="59"/>
        <v>0</v>
      </c>
      <c r="BN348" s="75">
        <f t="shared" si="60"/>
        <v>0</v>
      </c>
      <c r="BO348" s="75">
        <f t="shared" si="61"/>
        <v>0</v>
      </c>
      <c r="BP348" s="75">
        <f t="shared" si="62"/>
        <v>0</v>
      </c>
    </row>
    <row r="349" spans="1:68" hidden="1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72</v>
      </c>
      <c r="Q349" s="582"/>
      <c r="R349" s="582"/>
      <c r="S349" s="582"/>
      <c r="T349" s="582"/>
      <c r="U349" s="582"/>
      <c r="V349" s="583"/>
      <c r="W349" s="40" t="s">
        <v>73</v>
      </c>
      <c r="X349" s="41">
        <f>IFERROR(X342/H342,"0")+IFERROR(X343/H343,"0")+IFERROR(X344/H344,"0")+IFERROR(X345/H345,"0")+IFERROR(X346/H346,"0")+IFERROR(X347/H347,"0")+IFERROR(X348/H348,"0")</f>
        <v>0</v>
      </c>
      <c r="Y349" s="41">
        <f>IFERROR(Y342/H342,"0")+IFERROR(Y343/H343,"0")+IFERROR(Y344/H344,"0")+IFERROR(Y345/H345,"0")+IFERROR(Y346/H346,"0")+IFERROR(Y347/H347,"0")+IFERROR(Y348/H348,"0")</f>
        <v>0</v>
      </c>
      <c r="Z349" s="41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4"/>
      <c r="AB349" s="64"/>
      <c r="AC349" s="64"/>
    </row>
    <row r="350" spans="1:68" hidden="1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72</v>
      </c>
      <c r="Q350" s="582"/>
      <c r="R350" s="582"/>
      <c r="S350" s="582"/>
      <c r="T350" s="582"/>
      <c r="U350" s="582"/>
      <c r="V350" s="583"/>
      <c r="W350" s="40" t="s">
        <v>70</v>
      </c>
      <c r="X350" s="41">
        <f>IFERROR(SUM(X342:X348),"0")</f>
        <v>0</v>
      </c>
      <c r="Y350" s="41">
        <f>IFERROR(SUM(Y342:Y348),"0")</f>
        <v>0</v>
      </c>
      <c r="Z350" s="40"/>
      <c r="AA350" s="64"/>
      <c r="AB350" s="64"/>
      <c r="AC350" s="64"/>
    </row>
    <row r="351" spans="1:68" ht="14.25" hidden="1" customHeight="1" x14ac:dyDescent="0.25">
      <c r="A351" s="579" t="s">
        <v>139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63"/>
      <c r="AB351" s="63"/>
      <c r="AC351" s="63"/>
    </row>
    <row r="352" spans="1:68" ht="27" hidden="1" customHeight="1" x14ac:dyDescent="0.25">
      <c r="A352" s="60" t="s">
        <v>566</v>
      </c>
      <c r="B352" s="60" t="s">
        <v>567</v>
      </c>
      <c r="C352" s="34">
        <v>4301020178</v>
      </c>
      <c r="D352" s="571">
        <v>4607091383980</v>
      </c>
      <c r="E352" s="572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106</v>
      </c>
      <c r="L352" s="35" t="s">
        <v>125</v>
      </c>
      <c r="M352" s="36" t="s">
        <v>107</v>
      </c>
      <c r="N352" s="36"/>
      <c r="O352" s="35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7"/>
      <c r="V352" s="37"/>
      <c r="W352" s="38" t="s">
        <v>70</v>
      </c>
      <c r="X352" s="56">
        <v>0</v>
      </c>
      <c r="Y352" s="53">
        <f>IFERROR(IF(X352="",0,CEILING((X352/$H352),1)*$H352),"")</f>
        <v>0</v>
      </c>
      <c r="Z352" s="39" t="str">
        <f>IFERROR(IF(Y352=0,"",ROUNDUP(Y352/H352,0)*0.02175),"")</f>
        <v/>
      </c>
      <c r="AA352" s="65"/>
      <c r="AB352" s="66"/>
      <c r="AC352" s="419" t="s">
        <v>568</v>
      </c>
      <c r="AG352" s="75"/>
      <c r="AJ352" s="79" t="s">
        <v>127</v>
      </c>
      <c r="AK352" s="79">
        <v>720</v>
      </c>
      <c r="BB352" s="420" t="s">
        <v>1</v>
      </c>
      <c r="BM352" s="75">
        <f>IFERROR(X352*I352/H352,"0")</f>
        <v>0</v>
      </c>
      <c r="BN352" s="75">
        <f>IFERROR(Y352*I352/H352,"0")</f>
        <v>0</v>
      </c>
      <c r="BO352" s="75">
        <f>IFERROR(1/J352*(X352/H352),"0")</f>
        <v>0</v>
      </c>
      <c r="BP352" s="75">
        <f>IFERROR(1/J352*(Y352/H352),"0")</f>
        <v>0</v>
      </c>
    </row>
    <row r="353" spans="1:68" ht="16.5" hidden="1" customHeight="1" x14ac:dyDescent="0.25">
      <c r="A353" s="60" t="s">
        <v>569</v>
      </c>
      <c r="B353" s="60" t="s">
        <v>570</v>
      </c>
      <c r="C353" s="34">
        <v>4301020179</v>
      </c>
      <c r="D353" s="571">
        <v>4607091384178</v>
      </c>
      <c r="E353" s="572"/>
      <c r="F353" s="59">
        <v>0.4</v>
      </c>
      <c r="G353" s="35">
        <v>10</v>
      </c>
      <c r="H353" s="59">
        <v>4</v>
      </c>
      <c r="I353" s="59">
        <v>4.21</v>
      </c>
      <c r="J353" s="35">
        <v>132</v>
      </c>
      <c r="K353" s="35" t="s">
        <v>111</v>
      </c>
      <c r="L353" s="35"/>
      <c r="M353" s="36" t="s">
        <v>107</v>
      </c>
      <c r="N353" s="36"/>
      <c r="O353" s="35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7"/>
      <c r="V353" s="37"/>
      <c r="W353" s="38" t="s">
        <v>70</v>
      </c>
      <c r="X353" s="56">
        <v>0</v>
      </c>
      <c r="Y353" s="53">
        <f>IFERROR(IF(X353="",0,CEILING((X353/$H353),1)*$H353),"")</f>
        <v>0</v>
      </c>
      <c r="Z353" s="39" t="str">
        <f>IFERROR(IF(Y353=0,"",ROUNDUP(Y353/H353,0)*0.00902),"")</f>
        <v/>
      </c>
      <c r="AA353" s="65"/>
      <c r="AB353" s="66"/>
      <c r="AC353" s="421" t="s">
        <v>568</v>
      </c>
      <c r="AG353" s="75"/>
      <c r="AJ353" s="79"/>
      <c r="AK353" s="79">
        <v>0</v>
      </c>
      <c r="BB353" s="422" t="s">
        <v>1</v>
      </c>
      <c r="BM353" s="75">
        <f>IFERROR(X353*I353/H353,"0")</f>
        <v>0</v>
      </c>
      <c r="BN353" s="75">
        <f>IFERROR(Y353*I353/H353,"0")</f>
        <v>0</v>
      </c>
      <c r="BO353" s="75">
        <f>IFERROR(1/J353*(X353/H353),"0")</f>
        <v>0</v>
      </c>
      <c r="BP353" s="75">
        <f>IFERROR(1/J353*(Y353/H353),"0")</f>
        <v>0</v>
      </c>
    </row>
    <row r="354" spans="1:68" hidden="1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72</v>
      </c>
      <c r="Q354" s="582"/>
      <c r="R354" s="582"/>
      <c r="S354" s="582"/>
      <c r="T354" s="582"/>
      <c r="U354" s="582"/>
      <c r="V354" s="583"/>
      <c r="W354" s="40" t="s">
        <v>73</v>
      </c>
      <c r="X354" s="41">
        <f>IFERROR(X352/H352,"0")+IFERROR(X353/H353,"0")</f>
        <v>0</v>
      </c>
      <c r="Y354" s="41">
        <f>IFERROR(Y352/H352,"0")+IFERROR(Y353/H353,"0")</f>
        <v>0</v>
      </c>
      <c r="Z354" s="41">
        <f>IFERROR(IF(Z352="",0,Z352),"0")+IFERROR(IF(Z353="",0,Z353),"0")</f>
        <v>0</v>
      </c>
      <c r="AA354" s="64"/>
      <c r="AB354" s="64"/>
      <c r="AC354" s="64"/>
    </row>
    <row r="355" spans="1:68" hidden="1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72</v>
      </c>
      <c r="Q355" s="582"/>
      <c r="R355" s="582"/>
      <c r="S355" s="582"/>
      <c r="T355" s="582"/>
      <c r="U355" s="582"/>
      <c r="V355" s="583"/>
      <c r="W355" s="40" t="s">
        <v>70</v>
      </c>
      <c r="X355" s="41">
        <f>IFERROR(SUM(X352:X353),"0")</f>
        <v>0</v>
      </c>
      <c r="Y355" s="41">
        <f>IFERROR(SUM(Y352:Y353),"0")</f>
        <v>0</v>
      </c>
      <c r="Z355" s="40"/>
      <c r="AA355" s="64"/>
      <c r="AB355" s="64"/>
      <c r="AC355" s="64"/>
    </row>
    <row r="356" spans="1:68" ht="14.25" hidden="1" customHeight="1" x14ac:dyDescent="0.25">
      <c r="A356" s="579" t="s">
        <v>74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63"/>
      <c r="AB356" s="63"/>
      <c r="AC356" s="63"/>
    </row>
    <row r="357" spans="1:68" ht="27" hidden="1" customHeight="1" x14ac:dyDescent="0.25">
      <c r="A357" s="60" t="s">
        <v>571</v>
      </c>
      <c r="B357" s="60" t="s">
        <v>572</v>
      </c>
      <c r="C357" s="34">
        <v>4301051903</v>
      </c>
      <c r="D357" s="571">
        <v>4607091383928</v>
      </c>
      <c r="E357" s="572"/>
      <c r="F357" s="59">
        <v>1.5</v>
      </c>
      <c r="G357" s="35">
        <v>6</v>
      </c>
      <c r="H357" s="59">
        <v>9</v>
      </c>
      <c r="I357" s="59">
        <v>9.5250000000000004</v>
      </c>
      <c r="J357" s="35">
        <v>64</v>
      </c>
      <c r="K357" s="35" t="s">
        <v>106</v>
      </c>
      <c r="L357" s="35"/>
      <c r="M357" s="36" t="s">
        <v>78</v>
      </c>
      <c r="N357" s="36"/>
      <c r="O357" s="35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7"/>
      <c r="V357" s="37"/>
      <c r="W357" s="38" t="s">
        <v>70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IFERROR(IF(Y357=0,"",ROUNDUP(Y357/H357,0)*0.01898),"")</f>
        <v/>
      </c>
      <c r="AA357" s="65"/>
      <c r="AB357" s="66"/>
      <c r="AC357" s="423" t="s">
        <v>573</v>
      </c>
      <c r="AG357" s="75"/>
      <c r="AJ357" s="79"/>
      <c r="AK357" s="79">
        <v>0</v>
      </c>
      <c r="BB357" s="424" t="s">
        <v>1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t="27" hidden="1" customHeight="1" x14ac:dyDescent="0.25">
      <c r="A358" s="60" t="s">
        <v>574</v>
      </c>
      <c r="B358" s="60" t="s">
        <v>575</v>
      </c>
      <c r="C358" s="34">
        <v>4301051897</v>
      </c>
      <c r="D358" s="571">
        <v>4607091384260</v>
      </c>
      <c r="E358" s="572"/>
      <c r="F358" s="59">
        <v>1.5</v>
      </c>
      <c r="G358" s="35">
        <v>6</v>
      </c>
      <c r="H358" s="59">
        <v>9</v>
      </c>
      <c r="I358" s="59">
        <v>9.5190000000000001</v>
      </c>
      <c r="J358" s="35">
        <v>64</v>
      </c>
      <c r="K358" s="35" t="s">
        <v>106</v>
      </c>
      <c r="L358" s="35"/>
      <c r="M358" s="36" t="s">
        <v>78</v>
      </c>
      <c r="N358" s="36"/>
      <c r="O358" s="35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7"/>
      <c r="V358" s="37"/>
      <c r="W358" s="38" t="s">
        <v>70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IFERROR(IF(Y358=0,"",ROUNDUP(Y358/H358,0)*0.01898),"")</f>
        <v/>
      </c>
      <c r="AA358" s="65"/>
      <c r="AB358" s="66"/>
      <c r="AC358" s="425" t="s">
        <v>576</v>
      </c>
      <c r="AG358" s="75"/>
      <c r="AJ358" s="79"/>
      <c r="AK358" s="79">
        <v>0</v>
      </c>
      <c r="BB358" s="426" t="s">
        <v>1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72</v>
      </c>
      <c r="Q359" s="582"/>
      <c r="R359" s="582"/>
      <c r="S359" s="582"/>
      <c r="T359" s="582"/>
      <c r="U359" s="582"/>
      <c r="V359" s="583"/>
      <c r="W359" s="40" t="s">
        <v>73</v>
      </c>
      <c r="X359" s="41">
        <f>IFERROR(X357/H357,"0")+IFERROR(X358/H358,"0")</f>
        <v>0</v>
      </c>
      <c r="Y359" s="41">
        <f>IFERROR(Y357/H357,"0")+IFERROR(Y358/H358,"0")</f>
        <v>0</v>
      </c>
      <c r="Z359" s="41">
        <f>IFERROR(IF(Z357="",0,Z357),"0")+IFERROR(IF(Z358="",0,Z358),"0")</f>
        <v>0</v>
      </c>
      <c r="AA359" s="64"/>
      <c r="AB359" s="64"/>
      <c r="AC359" s="64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72</v>
      </c>
      <c r="Q360" s="582"/>
      <c r="R360" s="582"/>
      <c r="S360" s="582"/>
      <c r="T360" s="582"/>
      <c r="U360" s="582"/>
      <c r="V360" s="583"/>
      <c r="W360" s="40" t="s">
        <v>70</v>
      </c>
      <c r="X360" s="41">
        <f>IFERROR(SUM(X357:X358),"0")</f>
        <v>0</v>
      </c>
      <c r="Y360" s="41">
        <f>IFERROR(SUM(Y357:Y358),"0")</f>
        <v>0</v>
      </c>
      <c r="Z360" s="40"/>
      <c r="AA360" s="64"/>
      <c r="AB360" s="64"/>
      <c r="AC360" s="64"/>
    </row>
    <row r="361" spans="1:68" ht="14.25" hidden="1" customHeight="1" x14ac:dyDescent="0.25">
      <c r="A361" s="579" t="s">
        <v>174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63"/>
      <c r="AB361" s="63"/>
      <c r="AC361" s="63"/>
    </row>
    <row r="362" spans="1:68" ht="27" hidden="1" customHeight="1" x14ac:dyDescent="0.25">
      <c r="A362" s="60" t="s">
        <v>577</v>
      </c>
      <c r="B362" s="60" t="s">
        <v>578</v>
      </c>
      <c r="C362" s="34">
        <v>4301060439</v>
      </c>
      <c r="D362" s="571">
        <v>4607091384673</v>
      </c>
      <c r="E362" s="572"/>
      <c r="F362" s="59">
        <v>1.5</v>
      </c>
      <c r="G362" s="35">
        <v>6</v>
      </c>
      <c r="H362" s="59">
        <v>9</v>
      </c>
      <c r="I362" s="59">
        <v>9.5190000000000001</v>
      </c>
      <c r="J362" s="35">
        <v>64</v>
      </c>
      <c r="K362" s="35" t="s">
        <v>106</v>
      </c>
      <c r="L362" s="35"/>
      <c r="M362" s="36" t="s">
        <v>78</v>
      </c>
      <c r="N362" s="36"/>
      <c r="O362" s="35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7"/>
      <c r="V362" s="37"/>
      <c r="W362" s="38" t="s">
        <v>70</v>
      </c>
      <c r="X362" s="56">
        <v>0</v>
      </c>
      <c r="Y362" s="53">
        <f>IFERROR(IF(X362="",0,CEILING((X362/$H362),1)*$H362),"")</f>
        <v>0</v>
      </c>
      <c r="Z362" s="39" t="str">
        <f>IFERROR(IF(Y362=0,"",ROUNDUP(Y362/H362,0)*0.01898),"")</f>
        <v/>
      </c>
      <c r="AA362" s="65"/>
      <c r="AB362" s="66"/>
      <c r="AC362" s="427" t="s">
        <v>579</v>
      </c>
      <c r="AG362" s="75"/>
      <c r="AJ362" s="79"/>
      <c r="AK362" s="79">
        <v>0</v>
      </c>
      <c r="BB362" s="428" t="s">
        <v>1</v>
      </c>
      <c r="BM362" s="75">
        <f>IFERROR(X362*I362/H362,"0")</f>
        <v>0</v>
      </c>
      <c r="BN362" s="75">
        <f>IFERROR(Y362*I362/H362,"0")</f>
        <v>0</v>
      </c>
      <c r="BO362" s="75">
        <f>IFERROR(1/J362*(X362/H362),"0")</f>
        <v>0</v>
      </c>
      <c r="BP362" s="75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72</v>
      </c>
      <c r="Q363" s="582"/>
      <c r="R363" s="582"/>
      <c r="S363" s="582"/>
      <c r="T363" s="582"/>
      <c r="U363" s="582"/>
      <c r="V363" s="583"/>
      <c r="W363" s="40" t="s">
        <v>73</v>
      </c>
      <c r="X363" s="41">
        <f>IFERROR(X362/H362,"0")</f>
        <v>0</v>
      </c>
      <c r="Y363" s="41">
        <f>IFERROR(Y362/H362,"0")</f>
        <v>0</v>
      </c>
      <c r="Z363" s="41">
        <f>IFERROR(IF(Z362="",0,Z362),"0")</f>
        <v>0</v>
      </c>
      <c r="AA363" s="64"/>
      <c r="AB363" s="64"/>
      <c r="AC363" s="64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72</v>
      </c>
      <c r="Q364" s="582"/>
      <c r="R364" s="582"/>
      <c r="S364" s="582"/>
      <c r="T364" s="582"/>
      <c r="U364" s="582"/>
      <c r="V364" s="583"/>
      <c r="W364" s="40" t="s">
        <v>70</v>
      </c>
      <c r="X364" s="41">
        <f>IFERROR(SUM(X362:X362),"0")</f>
        <v>0</v>
      </c>
      <c r="Y364" s="41">
        <f>IFERROR(SUM(Y362:Y362),"0")</f>
        <v>0</v>
      </c>
      <c r="Z364" s="40"/>
      <c r="AA364" s="64"/>
      <c r="AB364" s="64"/>
      <c r="AC364" s="64"/>
    </row>
    <row r="365" spans="1:68" ht="16.5" hidden="1" customHeight="1" x14ac:dyDescent="0.25">
      <c r="A365" s="587" t="s">
        <v>580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62"/>
      <c r="AB365" s="62"/>
      <c r="AC365" s="62"/>
    </row>
    <row r="366" spans="1:68" ht="14.25" hidden="1" customHeight="1" x14ac:dyDescent="0.25">
      <c r="A366" s="579" t="s">
        <v>103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63"/>
      <c r="AB366" s="63"/>
      <c r="AC366" s="63"/>
    </row>
    <row r="367" spans="1:68" ht="37.5" hidden="1" customHeight="1" x14ac:dyDescent="0.25">
      <c r="A367" s="60" t="s">
        <v>581</v>
      </c>
      <c r="B367" s="60" t="s">
        <v>582</v>
      </c>
      <c r="C367" s="34">
        <v>4301011873</v>
      </c>
      <c r="D367" s="571">
        <v>4680115881907</v>
      </c>
      <c r="E367" s="572"/>
      <c r="F367" s="59">
        <v>1.8</v>
      </c>
      <c r="G367" s="35">
        <v>6</v>
      </c>
      <c r="H367" s="59">
        <v>10.8</v>
      </c>
      <c r="I367" s="59">
        <v>11.234999999999999</v>
      </c>
      <c r="J367" s="35">
        <v>64</v>
      </c>
      <c r="K367" s="35" t="s">
        <v>106</v>
      </c>
      <c r="L367" s="35"/>
      <c r="M367" s="36" t="s">
        <v>68</v>
      </c>
      <c r="N367" s="36"/>
      <c r="O367" s="35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7"/>
      <c r="V367" s="37"/>
      <c r="W367" s="38" t="s">
        <v>70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IFERROR(IF(Y367=0,"",ROUNDUP(Y367/H367,0)*0.01898),"")</f>
        <v/>
      </c>
      <c r="AA367" s="65"/>
      <c r="AB367" s="66"/>
      <c r="AC367" s="429" t="s">
        <v>583</v>
      </c>
      <c r="AG367" s="75"/>
      <c r="AJ367" s="79"/>
      <c r="AK367" s="79">
        <v>0</v>
      </c>
      <c r="BB367" s="430" t="s">
        <v>1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37.5" customHeight="1" x14ac:dyDescent="0.25">
      <c r="A368" s="60" t="s">
        <v>584</v>
      </c>
      <c r="B368" s="60" t="s">
        <v>585</v>
      </c>
      <c r="C368" s="34">
        <v>4301011874</v>
      </c>
      <c r="D368" s="571">
        <v>4680115884892</v>
      </c>
      <c r="E368" s="572"/>
      <c r="F368" s="59">
        <v>1.8</v>
      </c>
      <c r="G368" s="35">
        <v>6</v>
      </c>
      <c r="H368" s="59">
        <v>10.8</v>
      </c>
      <c r="I368" s="59">
        <v>11.234999999999999</v>
      </c>
      <c r="J368" s="35">
        <v>64</v>
      </c>
      <c r="K368" s="35" t="s">
        <v>106</v>
      </c>
      <c r="L368" s="35"/>
      <c r="M368" s="36" t="s">
        <v>68</v>
      </c>
      <c r="N368" s="36"/>
      <c r="O368" s="35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7"/>
      <c r="V368" s="37"/>
      <c r="W368" s="38" t="s">
        <v>70</v>
      </c>
      <c r="X368" s="56">
        <v>90</v>
      </c>
      <c r="Y368" s="53">
        <f>IFERROR(IF(X368="",0,CEILING((X368/$H368),1)*$H368),"")</f>
        <v>97.2</v>
      </c>
      <c r="Z368" s="39">
        <f>IFERROR(IF(Y368=0,"",ROUNDUP(Y368/H368,0)*0.01898),"")</f>
        <v>0.17082</v>
      </c>
      <c r="AA368" s="65"/>
      <c r="AB368" s="66"/>
      <c r="AC368" s="431" t="s">
        <v>586</v>
      </c>
      <c r="AG368" s="75"/>
      <c r="AJ368" s="79"/>
      <c r="AK368" s="79">
        <v>0</v>
      </c>
      <c r="BB368" s="432" t="s">
        <v>1</v>
      </c>
      <c r="BM368" s="75">
        <f>IFERROR(X368*I368/H368,"0")</f>
        <v>93.624999999999986</v>
      </c>
      <c r="BN368" s="75">
        <f>IFERROR(Y368*I368/H368,"0")</f>
        <v>101.11499999999998</v>
      </c>
      <c r="BO368" s="75">
        <f>IFERROR(1/J368*(X368/H368),"0")</f>
        <v>0.13020833333333331</v>
      </c>
      <c r="BP368" s="75">
        <f>IFERROR(1/J368*(Y368/H368),"0")</f>
        <v>0.140625</v>
      </c>
    </row>
    <row r="369" spans="1:68" ht="37.5" hidden="1" customHeight="1" x14ac:dyDescent="0.25">
      <c r="A369" s="60" t="s">
        <v>587</v>
      </c>
      <c r="B369" s="60" t="s">
        <v>588</v>
      </c>
      <c r="C369" s="34">
        <v>4301011875</v>
      </c>
      <c r="D369" s="571">
        <v>4680115884885</v>
      </c>
      <c r="E369" s="572"/>
      <c r="F369" s="59">
        <v>0.8</v>
      </c>
      <c r="G369" s="35">
        <v>15</v>
      </c>
      <c r="H369" s="59">
        <v>12</v>
      </c>
      <c r="I369" s="59">
        <v>12.435</v>
      </c>
      <c r="J369" s="35">
        <v>64</v>
      </c>
      <c r="K369" s="35" t="s">
        <v>106</v>
      </c>
      <c r="L369" s="35"/>
      <c r="M369" s="36" t="s">
        <v>68</v>
      </c>
      <c r="N369" s="36"/>
      <c r="O369" s="35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7"/>
      <c r="V369" s="37"/>
      <c r="W369" s="38" t="s">
        <v>70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IFERROR(IF(Y369=0,"",ROUNDUP(Y369/H369,0)*0.01898),"")</f>
        <v/>
      </c>
      <c r="AA369" s="65"/>
      <c r="AB369" s="66"/>
      <c r="AC369" s="433" t="s">
        <v>586</v>
      </c>
      <c r="AG369" s="75"/>
      <c r="AJ369" s="79"/>
      <c r="AK369" s="79">
        <v>0</v>
      </c>
      <c r="BB369" s="434" t="s">
        <v>1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ht="37.5" hidden="1" customHeight="1" x14ac:dyDescent="0.25">
      <c r="A370" s="60" t="s">
        <v>589</v>
      </c>
      <c r="B370" s="60" t="s">
        <v>590</v>
      </c>
      <c r="C370" s="34">
        <v>4301011871</v>
      </c>
      <c r="D370" s="571">
        <v>4680115884908</v>
      </c>
      <c r="E370" s="572"/>
      <c r="F370" s="59">
        <v>0.4</v>
      </c>
      <c r="G370" s="35">
        <v>10</v>
      </c>
      <c r="H370" s="59">
        <v>4</v>
      </c>
      <c r="I370" s="59">
        <v>4.21</v>
      </c>
      <c r="J370" s="35">
        <v>132</v>
      </c>
      <c r="K370" s="35" t="s">
        <v>111</v>
      </c>
      <c r="L370" s="35"/>
      <c r="M370" s="36" t="s">
        <v>68</v>
      </c>
      <c r="N370" s="36"/>
      <c r="O370" s="35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7"/>
      <c r="V370" s="37"/>
      <c r="W370" s="38" t="s">
        <v>70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IFERROR(IF(Y370=0,"",ROUNDUP(Y370/H370,0)*0.00902),"")</f>
        <v/>
      </c>
      <c r="AA370" s="65"/>
      <c r="AB370" s="66"/>
      <c r="AC370" s="435" t="s">
        <v>586</v>
      </c>
      <c r="AG370" s="75"/>
      <c r="AJ370" s="79"/>
      <c r="AK370" s="79">
        <v>0</v>
      </c>
      <c r="BB370" s="436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72</v>
      </c>
      <c r="Q371" s="582"/>
      <c r="R371" s="582"/>
      <c r="S371" s="582"/>
      <c r="T371" s="582"/>
      <c r="U371" s="582"/>
      <c r="V371" s="583"/>
      <c r="W371" s="40" t="s">
        <v>73</v>
      </c>
      <c r="X371" s="41">
        <f>IFERROR(X367/H367,"0")+IFERROR(X368/H368,"0")+IFERROR(X369/H369,"0")+IFERROR(X370/H370,"0")</f>
        <v>8.3333333333333321</v>
      </c>
      <c r="Y371" s="41">
        <f>IFERROR(Y367/H367,"0")+IFERROR(Y368/H368,"0")+IFERROR(Y369/H369,"0")+IFERROR(Y370/H370,"0")</f>
        <v>9</v>
      </c>
      <c r="Z371" s="41">
        <f>IFERROR(IF(Z367="",0,Z367),"0")+IFERROR(IF(Z368="",0,Z368),"0")+IFERROR(IF(Z369="",0,Z369),"0")+IFERROR(IF(Z370="",0,Z370),"0")</f>
        <v>0.17082</v>
      </c>
      <c r="AA371" s="64"/>
      <c r="AB371" s="64"/>
      <c r="AC371" s="64"/>
    </row>
    <row r="372" spans="1:68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72</v>
      </c>
      <c r="Q372" s="582"/>
      <c r="R372" s="582"/>
      <c r="S372" s="582"/>
      <c r="T372" s="582"/>
      <c r="U372" s="582"/>
      <c r="V372" s="583"/>
      <c r="W372" s="40" t="s">
        <v>70</v>
      </c>
      <c r="X372" s="41">
        <f>IFERROR(SUM(X367:X370),"0")</f>
        <v>90</v>
      </c>
      <c r="Y372" s="41">
        <f>IFERROR(SUM(Y367:Y370),"0")</f>
        <v>97.2</v>
      </c>
      <c r="Z372" s="40"/>
      <c r="AA372" s="64"/>
      <c r="AB372" s="64"/>
      <c r="AC372" s="64"/>
    </row>
    <row r="373" spans="1:68" ht="14.25" hidden="1" customHeight="1" x14ac:dyDescent="0.25">
      <c r="A373" s="579" t="s">
        <v>64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63"/>
      <c r="AB373" s="63"/>
      <c r="AC373" s="63"/>
    </row>
    <row r="374" spans="1:68" ht="27" hidden="1" customHeight="1" x14ac:dyDescent="0.25">
      <c r="A374" s="60" t="s">
        <v>591</v>
      </c>
      <c r="B374" s="60" t="s">
        <v>592</v>
      </c>
      <c r="C374" s="34">
        <v>4301031303</v>
      </c>
      <c r="D374" s="571">
        <v>4607091384802</v>
      </c>
      <c r="E374" s="572"/>
      <c r="F374" s="59">
        <v>0.73</v>
      </c>
      <c r="G374" s="35">
        <v>6</v>
      </c>
      <c r="H374" s="59">
        <v>4.38</v>
      </c>
      <c r="I374" s="59">
        <v>4.6500000000000004</v>
      </c>
      <c r="J374" s="35">
        <v>132</v>
      </c>
      <c r="K374" s="35" t="s">
        <v>111</v>
      </c>
      <c r="L374" s="35"/>
      <c r="M374" s="36" t="s">
        <v>68</v>
      </c>
      <c r="N374" s="36"/>
      <c r="O374" s="35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7"/>
      <c r="V374" s="37"/>
      <c r="W374" s="38" t="s">
        <v>70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IFERROR(IF(Y374=0,"",ROUNDUP(Y374/H374,0)*0.00902),"")</f>
        <v/>
      </c>
      <c r="AA374" s="65"/>
      <c r="AB374" s="66"/>
      <c r="AC374" s="437" t="s">
        <v>593</v>
      </c>
      <c r="AG374" s="75"/>
      <c r="AJ374" s="79"/>
      <c r="AK374" s="79">
        <v>0</v>
      </c>
      <c r="BB374" s="438" t="s">
        <v>1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72</v>
      </c>
      <c r="Q375" s="582"/>
      <c r="R375" s="582"/>
      <c r="S375" s="582"/>
      <c r="T375" s="582"/>
      <c r="U375" s="582"/>
      <c r="V375" s="583"/>
      <c r="W375" s="40" t="s">
        <v>73</v>
      </c>
      <c r="X375" s="41">
        <f>IFERROR(X374/H374,"0")</f>
        <v>0</v>
      </c>
      <c r="Y375" s="41">
        <f>IFERROR(Y374/H374,"0")</f>
        <v>0</v>
      </c>
      <c r="Z375" s="41">
        <f>IFERROR(IF(Z374="",0,Z374),"0")</f>
        <v>0</v>
      </c>
      <c r="AA375" s="64"/>
      <c r="AB375" s="64"/>
      <c r="AC375" s="64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72</v>
      </c>
      <c r="Q376" s="582"/>
      <c r="R376" s="582"/>
      <c r="S376" s="582"/>
      <c r="T376" s="582"/>
      <c r="U376" s="582"/>
      <c r="V376" s="583"/>
      <c r="W376" s="40" t="s">
        <v>70</v>
      </c>
      <c r="X376" s="41">
        <f>IFERROR(SUM(X374:X374),"0")</f>
        <v>0</v>
      </c>
      <c r="Y376" s="41">
        <f>IFERROR(SUM(Y374:Y374),"0")</f>
        <v>0</v>
      </c>
      <c r="Z376" s="40"/>
      <c r="AA376" s="64"/>
      <c r="AB376" s="64"/>
      <c r="AC376" s="64"/>
    </row>
    <row r="377" spans="1:68" ht="14.25" hidden="1" customHeight="1" x14ac:dyDescent="0.25">
      <c r="A377" s="579" t="s">
        <v>74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63"/>
      <c r="AB377" s="63"/>
      <c r="AC377" s="63"/>
    </row>
    <row r="378" spans="1:68" ht="27" customHeight="1" x14ac:dyDescent="0.25">
      <c r="A378" s="60" t="s">
        <v>594</v>
      </c>
      <c r="B378" s="60" t="s">
        <v>595</v>
      </c>
      <c r="C378" s="34">
        <v>4301051899</v>
      </c>
      <c r="D378" s="571">
        <v>4607091384246</v>
      </c>
      <c r="E378" s="572"/>
      <c r="F378" s="59">
        <v>1.5</v>
      </c>
      <c r="G378" s="35">
        <v>6</v>
      </c>
      <c r="H378" s="59">
        <v>9</v>
      </c>
      <c r="I378" s="59">
        <v>9.5190000000000001</v>
      </c>
      <c r="J378" s="35">
        <v>64</v>
      </c>
      <c r="K378" s="35" t="s">
        <v>106</v>
      </c>
      <c r="L378" s="35"/>
      <c r="M378" s="36" t="s">
        <v>78</v>
      </c>
      <c r="N378" s="36"/>
      <c r="O378" s="35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7"/>
      <c r="V378" s="37"/>
      <c r="W378" s="38" t="s">
        <v>70</v>
      </c>
      <c r="X378" s="56">
        <v>822</v>
      </c>
      <c r="Y378" s="53">
        <f>IFERROR(IF(X378="",0,CEILING((X378/$H378),1)*$H378),"")</f>
        <v>828</v>
      </c>
      <c r="Z378" s="39">
        <f>IFERROR(IF(Y378=0,"",ROUNDUP(Y378/H378,0)*0.01898),"")</f>
        <v>1.7461599999999999</v>
      </c>
      <c r="AA378" s="65"/>
      <c r="AB378" s="66"/>
      <c r="AC378" s="439" t="s">
        <v>596</v>
      </c>
      <c r="AG378" s="75"/>
      <c r="AJ378" s="79"/>
      <c r="AK378" s="79">
        <v>0</v>
      </c>
      <c r="BB378" s="440" t="s">
        <v>1</v>
      </c>
      <c r="BM378" s="75">
        <f>IFERROR(X378*I378/H378,"0")</f>
        <v>869.40200000000004</v>
      </c>
      <c r="BN378" s="75">
        <f>IFERROR(Y378*I378/H378,"0")</f>
        <v>875.74800000000005</v>
      </c>
      <c r="BO378" s="75">
        <f>IFERROR(1/J378*(X378/H378),"0")</f>
        <v>1.4270833333333333</v>
      </c>
      <c r="BP378" s="75">
        <f>IFERROR(1/J378*(Y378/H378),"0")</f>
        <v>1.4375</v>
      </c>
    </row>
    <row r="379" spans="1:68" ht="27" hidden="1" customHeight="1" x14ac:dyDescent="0.25">
      <c r="A379" s="60" t="s">
        <v>597</v>
      </c>
      <c r="B379" s="60" t="s">
        <v>598</v>
      </c>
      <c r="C379" s="34">
        <v>4301051660</v>
      </c>
      <c r="D379" s="571">
        <v>4607091384253</v>
      </c>
      <c r="E379" s="572"/>
      <c r="F379" s="59">
        <v>0.4</v>
      </c>
      <c r="G379" s="35">
        <v>6</v>
      </c>
      <c r="H379" s="59">
        <v>2.4</v>
      </c>
      <c r="I379" s="59">
        <v>2.6640000000000001</v>
      </c>
      <c r="J379" s="35">
        <v>182</v>
      </c>
      <c r="K379" s="35" t="s">
        <v>77</v>
      </c>
      <c r="L379" s="35"/>
      <c r="M379" s="36" t="s">
        <v>78</v>
      </c>
      <c r="N379" s="36"/>
      <c r="O379" s="35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7"/>
      <c r="V379" s="37"/>
      <c r="W379" s="38" t="s">
        <v>70</v>
      </c>
      <c r="X379" s="56">
        <v>0</v>
      </c>
      <c r="Y379" s="53">
        <f>IFERROR(IF(X379="",0,CEILING((X379/$H379),1)*$H379),"")</f>
        <v>0</v>
      </c>
      <c r="Z379" s="39" t="str">
        <f>IFERROR(IF(Y379=0,"",ROUNDUP(Y379/H379,0)*0.00651),"")</f>
        <v/>
      </c>
      <c r="AA379" s="65"/>
      <c r="AB379" s="66"/>
      <c r="AC379" s="441" t="s">
        <v>596</v>
      </c>
      <c r="AG379" s="75"/>
      <c r="AJ379" s="79"/>
      <c r="AK379" s="79">
        <v>0</v>
      </c>
      <c r="BB379" s="442" t="s">
        <v>1</v>
      </c>
      <c r="BM379" s="75">
        <f>IFERROR(X379*I379/H379,"0")</f>
        <v>0</v>
      </c>
      <c r="BN379" s="75">
        <f>IFERROR(Y379*I379/H379,"0")</f>
        <v>0</v>
      </c>
      <c r="BO379" s="75">
        <f>IFERROR(1/J379*(X379/H379),"0")</f>
        <v>0</v>
      </c>
      <c r="BP379" s="75">
        <f>IFERROR(1/J379*(Y379/H379),"0")</f>
        <v>0</v>
      </c>
    </row>
    <row r="380" spans="1:68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72</v>
      </c>
      <c r="Q380" s="582"/>
      <c r="R380" s="582"/>
      <c r="S380" s="582"/>
      <c r="T380" s="582"/>
      <c r="U380" s="582"/>
      <c r="V380" s="583"/>
      <c r="W380" s="40" t="s">
        <v>73</v>
      </c>
      <c r="X380" s="41">
        <f>IFERROR(X378/H378,"0")+IFERROR(X379/H379,"0")</f>
        <v>91.333333333333329</v>
      </c>
      <c r="Y380" s="41">
        <f>IFERROR(Y378/H378,"0")+IFERROR(Y379/H379,"0")</f>
        <v>92</v>
      </c>
      <c r="Z380" s="41">
        <f>IFERROR(IF(Z378="",0,Z378),"0")+IFERROR(IF(Z379="",0,Z379),"0")</f>
        <v>1.7461599999999999</v>
      </c>
      <c r="AA380" s="64"/>
      <c r="AB380" s="64"/>
      <c r="AC380" s="64"/>
    </row>
    <row r="381" spans="1:68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72</v>
      </c>
      <c r="Q381" s="582"/>
      <c r="R381" s="582"/>
      <c r="S381" s="582"/>
      <c r="T381" s="582"/>
      <c r="U381" s="582"/>
      <c r="V381" s="583"/>
      <c r="W381" s="40" t="s">
        <v>70</v>
      </c>
      <c r="X381" s="41">
        <f>IFERROR(SUM(X378:X379),"0")</f>
        <v>822</v>
      </c>
      <c r="Y381" s="41">
        <f>IFERROR(SUM(Y378:Y379),"0")</f>
        <v>828</v>
      </c>
      <c r="Z381" s="40"/>
      <c r="AA381" s="64"/>
      <c r="AB381" s="64"/>
      <c r="AC381" s="64"/>
    </row>
    <row r="382" spans="1:68" ht="14.25" hidden="1" customHeight="1" x14ac:dyDescent="0.25">
      <c r="A382" s="579" t="s">
        <v>174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63"/>
      <c r="AB382" s="63"/>
      <c r="AC382" s="63"/>
    </row>
    <row r="383" spans="1:68" ht="27" hidden="1" customHeight="1" x14ac:dyDescent="0.25">
      <c r="A383" s="60" t="s">
        <v>599</v>
      </c>
      <c r="B383" s="60" t="s">
        <v>600</v>
      </c>
      <c r="C383" s="34">
        <v>4301060441</v>
      </c>
      <c r="D383" s="571">
        <v>4607091389357</v>
      </c>
      <c r="E383" s="572"/>
      <c r="F383" s="59">
        <v>1.5</v>
      </c>
      <c r="G383" s="35">
        <v>6</v>
      </c>
      <c r="H383" s="59">
        <v>9</v>
      </c>
      <c r="I383" s="59">
        <v>9.4350000000000005</v>
      </c>
      <c r="J383" s="35">
        <v>64</v>
      </c>
      <c r="K383" s="35" t="s">
        <v>106</v>
      </c>
      <c r="L383" s="35"/>
      <c r="M383" s="36" t="s">
        <v>78</v>
      </c>
      <c r="N383" s="36"/>
      <c r="O383" s="35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7"/>
      <c r="V383" s="37"/>
      <c r="W383" s="38" t="s">
        <v>70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3" t="s">
        <v>601</v>
      </c>
      <c r="AG383" s="75"/>
      <c r="AJ383" s="79"/>
      <c r="AK383" s="79">
        <v>0</v>
      </c>
      <c r="BB383" s="444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72</v>
      </c>
      <c r="Q384" s="582"/>
      <c r="R384" s="582"/>
      <c r="S384" s="582"/>
      <c r="T384" s="582"/>
      <c r="U384" s="582"/>
      <c r="V384" s="583"/>
      <c r="W384" s="40" t="s">
        <v>73</v>
      </c>
      <c r="X384" s="41">
        <f>IFERROR(X383/H383,"0")</f>
        <v>0</v>
      </c>
      <c r="Y384" s="41">
        <f>IFERROR(Y383/H383,"0")</f>
        <v>0</v>
      </c>
      <c r="Z384" s="41">
        <f>IFERROR(IF(Z383="",0,Z383),"0")</f>
        <v>0</v>
      </c>
      <c r="AA384" s="64"/>
      <c r="AB384" s="64"/>
      <c r="AC384" s="64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72</v>
      </c>
      <c r="Q385" s="582"/>
      <c r="R385" s="582"/>
      <c r="S385" s="582"/>
      <c r="T385" s="582"/>
      <c r="U385" s="582"/>
      <c r="V385" s="583"/>
      <c r="W385" s="40" t="s">
        <v>70</v>
      </c>
      <c r="X385" s="41">
        <f>IFERROR(SUM(X383:X383),"0")</f>
        <v>0</v>
      </c>
      <c r="Y385" s="41">
        <f>IFERROR(SUM(Y383:Y383),"0")</f>
        <v>0</v>
      </c>
      <c r="Z385" s="40"/>
      <c r="AA385" s="64"/>
      <c r="AB385" s="64"/>
      <c r="AC385" s="64"/>
    </row>
    <row r="386" spans="1:68" ht="27.75" hidden="1" customHeight="1" x14ac:dyDescent="0.2">
      <c r="A386" s="638" t="s">
        <v>602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52"/>
      <c r="AB386" s="52"/>
      <c r="AC386" s="52"/>
    </row>
    <row r="387" spans="1:68" ht="16.5" hidden="1" customHeight="1" x14ac:dyDescent="0.25">
      <c r="A387" s="587" t="s">
        <v>603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62"/>
      <c r="AB387" s="62"/>
      <c r="AC387" s="62"/>
    </row>
    <row r="388" spans="1:68" ht="14.25" hidden="1" customHeight="1" x14ac:dyDescent="0.25">
      <c r="A388" s="579" t="s">
        <v>64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63"/>
      <c r="AB388" s="63"/>
      <c r="AC388" s="63"/>
    </row>
    <row r="389" spans="1:68" ht="27" customHeight="1" x14ac:dyDescent="0.25">
      <c r="A389" s="60" t="s">
        <v>604</v>
      </c>
      <c r="B389" s="60" t="s">
        <v>605</v>
      </c>
      <c r="C389" s="34">
        <v>4301031405</v>
      </c>
      <c r="D389" s="571">
        <v>4680115886100</v>
      </c>
      <c r="E389" s="572"/>
      <c r="F389" s="59">
        <v>0.9</v>
      </c>
      <c r="G389" s="35">
        <v>6</v>
      </c>
      <c r="H389" s="59">
        <v>5.4</v>
      </c>
      <c r="I389" s="59">
        <v>5.61</v>
      </c>
      <c r="J389" s="35">
        <v>132</v>
      </c>
      <c r="K389" s="35" t="s">
        <v>111</v>
      </c>
      <c r="L389" s="35"/>
      <c r="M389" s="36" t="s">
        <v>68</v>
      </c>
      <c r="N389" s="36"/>
      <c r="O389" s="35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7"/>
      <c r="V389" s="37"/>
      <c r="W389" s="38" t="s">
        <v>70</v>
      </c>
      <c r="X389" s="56">
        <v>580</v>
      </c>
      <c r="Y389" s="53">
        <f t="shared" ref="Y389:Y398" si="63">IFERROR(IF(X389="",0,CEILING((X389/$H389),1)*$H389),"")</f>
        <v>583.20000000000005</v>
      </c>
      <c r="Z389" s="39">
        <f>IFERROR(IF(Y389=0,"",ROUNDUP(Y389/H389,0)*0.00902),"")</f>
        <v>0.97416000000000003</v>
      </c>
      <c r="AA389" s="65"/>
      <c r="AB389" s="66"/>
      <c r="AC389" s="445" t="s">
        <v>606</v>
      </c>
      <c r="AG389" s="75"/>
      <c r="AJ389" s="79"/>
      <c r="AK389" s="79">
        <v>0</v>
      </c>
      <c r="BB389" s="446" t="s">
        <v>1</v>
      </c>
      <c r="BM389" s="75">
        <f t="shared" ref="BM389:BM398" si="64">IFERROR(X389*I389/H389,"0")</f>
        <v>602.55555555555554</v>
      </c>
      <c r="BN389" s="75">
        <f t="shared" ref="BN389:BN398" si="65">IFERROR(Y389*I389/H389,"0")</f>
        <v>605.88</v>
      </c>
      <c r="BO389" s="75">
        <f t="shared" ref="BO389:BO398" si="66">IFERROR(1/J389*(X389/H389),"0")</f>
        <v>0.81369248035914699</v>
      </c>
      <c r="BP389" s="75">
        <f t="shared" ref="BP389:BP398" si="67">IFERROR(1/J389*(Y389/H389),"0")</f>
        <v>0.81818181818181823</v>
      </c>
    </row>
    <row r="390" spans="1:68" ht="27" hidden="1" customHeight="1" x14ac:dyDescent="0.25">
      <c r="A390" s="60" t="s">
        <v>607</v>
      </c>
      <c r="B390" s="60" t="s">
        <v>608</v>
      </c>
      <c r="C390" s="34">
        <v>4301031382</v>
      </c>
      <c r="D390" s="571">
        <v>4680115886117</v>
      </c>
      <c r="E390" s="572"/>
      <c r="F390" s="59">
        <v>0.9</v>
      </c>
      <c r="G390" s="35">
        <v>6</v>
      </c>
      <c r="H390" s="59">
        <v>5.4</v>
      </c>
      <c r="I390" s="59">
        <v>5.61</v>
      </c>
      <c r="J390" s="35">
        <v>132</v>
      </c>
      <c r="K390" s="35" t="s">
        <v>111</v>
      </c>
      <c r="L390" s="35"/>
      <c r="M390" s="36" t="s">
        <v>68</v>
      </c>
      <c r="N390" s="36"/>
      <c r="O390" s="35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7"/>
      <c r="V390" s="37"/>
      <c r="W390" s="38" t="s">
        <v>70</v>
      </c>
      <c r="X390" s="56">
        <v>0</v>
      </c>
      <c r="Y390" s="53">
        <f t="shared" si="63"/>
        <v>0</v>
      </c>
      <c r="Z390" s="39" t="str">
        <f>IFERROR(IF(Y390=0,"",ROUNDUP(Y390/H390,0)*0.00902),"")</f>
        <v/>
      </c>
      <c r="AA390" s="65"/>
      <c r="AB390" s="66"/>
      <c r="AC390" s="447" t="s">
        <v>609</v>
      </c>
      <c r="AG390" s="75"/>
      <c r="AJ390" s="79"/>
      <c r="AK390" s="79">
        <v>0</v>
      </c>
      <c r="BB390" s="448" t="s">
        <v>1</v>
      </c>
      <c r="BM390" s="75">
        <f t="shared" si="64"/>
        <v>0</v>
      </c>
      <c r="BN390" s="75">
        <f t="shared" si="65"/>
        <v>0</v>
      </c>
      <c r="BO390" s="75">
        <f t="shared" si="66"/>
        <v>0</v>
      </c>
      <c r="BP390" s="75">
        <f t="shared" si="67"/>
        <v>0</v>
      </c>
    </row>
    <row r="391" spans="1:68" ht="27" hidden="1" customHeight="1" x14ac:dyDescent="0.25">
      <c r="A391" s="60" t="s">
        <v>607</v>
      </c>
      <c r="B391" s="60" t="s">
        <v>610</v>
      </c>
      <c r="C391" s="34">
        <v>4301031406</v>
      </c>
      <c r="D391" s="571">
        <v>4680115886117</v>
      </c>
      <c r="E391" s="572"/>
      <c r="F391" s="59">
        <v>0.9</v>
      </c>
      <c r="G391" s="35">
        <v>6</v>
      </c>
      <c r="H391" s="59">
        <v>5.4</v>
      </c>
      <c r="I391" s="59">
        <v>5.61</v>
      </c>
      <c r="J391" s="35">
        <v>132</v>
      </c>
      <c r="K391" s="35" t="s">
        <v>111</v>
      </c>
      <c r="L391" s="35"/>
      <c r="M391" s="36" t="s">
        <v>68</v>
      </c>
      <c r="N391" s="36"/>
      <c r="O391" s="35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7"/>
      <c r="V391" s="37"/>
      <c r="W391" s="38" t="s">
        <v>70</v>
      </c>
      <c r="X391" s="56">
        <v>0</v>
      </c>
      <c r="Y391" s="53">
        <f t="shared" si="63"/>
        <v>0</v>
      </c>
      <c r="Z391" s="39" t="str">
        <f>IFERROR(IF(Y391=0,"",ROUNDUP(Y391/H391,0)*0.00902),"")</f>
        <v/>
      </c>
      <c r="AA391" s="65"/>
      <c r="AB391" s="66"/>
      <c r="AC391" s="449" t="s">
        <v>609</v>
      </c>
      <c r="AG391" s="75"/>
      <c r="AJ391" s="79"/>
      <c r="AK391" s="79">
        <v>0</v>
      </c>
      <c r="BB391" s="450" t="s">
        <v>1</v>
      </c>
      <c r="BM391" s="75">
        <f t="shared" si="64"/>
        <v>0</v>
      </c>
      <c r="BN391" s="75">
        <f t="shared" si="65"/>
        <v>0</v>
      </c>
      <c r="BO391" s="75">
        <f t="shared" si="66"/>
        <v>0</v>
      </c>
      <c r="BP391" s="75">
        <f t="shared" si="67"/>
        <v>0</v>
      </c>
    </row>
    <row r="392" spans="1:68" ht="27" customHeight="1" x14ac:dyDescent="0.25">
      <c r="A392" s="60" t="s">
        <v>611</v>
      </c>
      <c r="B392" s="60" t="s">
        <v>612</v>
      </c>
      <c r="C392" s="34">
        <v>4301031402</v>
      </c>
      <c r="D392" s="571">
        <v>4680115886124</v>
      </c>
      <c r="E392" s="572"/>
      <c r="F392" s="59">
        <v>0.9</v>
      </c>
      <c r="G392" s="35">
        <v>6</v>
      </c>
      <c r="H392" s="59">
        <v>5.4</v>
      </c>
      <c r="I392" s="59">
        <v>5.61</v>
      </c>
      <c r="J392" s="35">
        <v>132</v>
      </c>
      <c r="K392" s="35" t="s">
        <v>111</v>
      </c>
      <c r="L392" s="35"/>
      <c r="M392" s="36" t="s">
        <v>68</v>
      </c>
      <c r="N392" s="36"/>
      <c r="O392" s="35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7"/>
      <c r="V392" s="37"/>
      <c r="W392" s="38" t="s">
        <v>70</v>
      </c>
      <c r="X392" s="56">
        <v>668</v>
      </c>
      <c r="Y392" s="53">
        <f t="shared" si="63"/>
        <v>669.6</v>
      </c>
      <c r="Z392" s="39">
        <f>IFERROR(IF(Y392=0,"",ROUNDUP(Y392/H392,0)*0.00902),"")</f>
        <v>1.1184799999999999</v>
      </c>
      <c r="AA392" s="65"/>
      <c r="AB392" s="66"/>
      <c r="AC392" s="451" t="s">
        <v>613</v>
      </c>
      <c r="AG392" s="75"/>
      <c r="AJ392" s="79"/>
      <c r="AK392" s="79">
        <v>0</v>
      </c>
      <c r="BB392" s="452" t="s">
        <v>1</v>
      </c>
      <c r="BM392" s="75">
        <f t="shared" si="64"/>
        <v>693.97777777777776</v>
      </c>
      <c r="BN392" s="75">
        <f t="shared" si="65"/>
        <v>695.64</v>
      </c>
      <c r="BO392" s="75">
        <f t="shared" si="66"/>
        <v>0.93714927048260377</v>
      </c>
      <c r="BP392" s="75">
        <f t="shared" si="67"/>
        <v>0.93939393939393945</v>
      </c>
    </row>
    <row r="393" spans="1:68" ht="27" hidden="1" customHeight="1" x14ac:dyDescent="0.25">
      <c r="A393" s="60" t="s">
        <v>614</v>
      </c>
      <c r="B393" s="60" t="s">
        <v>615</v>
      </c>
      <c r="C393" s="34">
        <v>4301031366</v>
      </c>
      <c r="D393" s="571">
        <v>4680115883147</v>
      </c>
      <c r="E393" s="572"/>
      <c r="F393" s="59">
        <v>0.28000000000000003</v>
      </c>
      <c r="G393" s="35">
        <v>6</v>
      </c>
      <c r="H393" s="59">
        <v>1.68</v>
      </c>
      <c r="I393" s="59">
        <v>1.81</v>
      </c>
      <c r="J393" s="35">
        <v>234</v>
      </c>
      <c r="K393" s="35" t="s">
        <v>67</v>
      </c>
      <c r="L393" s="35"/>
      <c r="M393" s="36" t="s">
        <v>68</v>
      </c>
      <c r="N393" s="36"/>
      <c r="O393" s="35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7"/>
      <c r="V393" s="37"/>
      <c r="W393" s="38" t="s">
        <v>70</v>
      </c>
      <c r="X393" s="56">
        <v>0</v>
      </c>
      <c r="Y393" s="53">
        <f t="shared" si="63"/>
        <v>0</v>
      </c>
      <c r="Z393" s="39" t="str">
        <f t="shared" ref="Z393:Z398" si="68">IFERROR(IF(Y393=0,"",ROUNDUP(Y393/H393,0)*0.00502),"")</f>
        <v/>
      </c>
      <c r="AA393" s="65"/>
      <c r="AB393" s="66"/>
      <c r="AC393" s="453" t="s">
        <v>606</v>
      </c>
      <c r="AG393" s="75"/>
      <c r="AJ393" s="79"/>
      <c r="AK393" s="79">
        <v>0</v>
      </c>
      <c r="BB393" s="454" t="s">
        <v>1</v>
      </c>
      <c r="BM393" s="75">
        <f t="shared" si="64"/>
        <v>0</v>
      </c>
      <c r="BN393" s="75">
        <f t="shared" si="65"/>
        <v>0</v>
      </c>
      <c r="BO393" s="75">
        <f t="shared" si="66"/>
        <v>0</v>
      </c>
      <c r="BP393" s="75">
        <f t="shared" si="67"/>
        <v>0</v>
      </c>
    </row>
    <row r="394" spans="1:68" ht="27" hidden="1" customHeight="1" x14ac:dyDescent="0.25">
      <c r="A394" s="60" t="s">
        <v>616</v>
      </c>
      <c r="B394" s="60" t="s">
        <v>617</v>
      </c>
      <c r="C394" s="34">
        <v>4301031362</v>
      </c>
      <c r="D394" s="571">
        <v>4607091384338</v>
      </c>
      <c r="E394" s="572"/>
      <c r="F394" s="59">
        <v>0.35</v>
      </c>
      <c r="G394" s="35">
        <v>6</v>
      </c>
      <c r="H394" s="59">
        <v>2.1</v>
      </c>
      <c r="I394" s="59">
        <v>2.23</v>
      </c>
      <c r="J394" s="35">
        <v>234</v>
      </c>
      <c r="K394" s="35" t="s">
        <v>67</v>
      </c>
      <c r="L394" s="35"/>
      <c r="M394" s="36" t="s">
        <v>68</v>
      </c>
      <c r="N394" s="36"/>
      <c r="O394" s="35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7"/>
      <c r="V394" s="37"/>
      <c r="W394" s="38" t="s">
        <v>70</v>
      </c>
      <c r="X394" s="56">
        <v>0</v>
      </c>
      <c r="Y394" s="53">
        <f t="shared" si="63"/>
        <v>0</v>
      </c>
      <c r="Z394" s="39" t="str">
        <f t="shared" si="68"/>
        <v/>
      </c>
      <c r="AA394" s="65"/>
      <c r="AB394" s="66"/>
      <c r="AC394" s="455" t="s">
        <v>606</v>
      </c>
      <c r="AG394" s="75"/>
      <c r="AJ394" s="79"/>
      <c r="AK394" s="79">
        <v>0</v>
      </c>
      <c r="BB394" s="456" t="s">
        <v>1</v>
      </c>
      <c r="BM394" s="75">
        <f t="shared" si="64"/>
        <v>0</v>
      </c>
      <c r="BN394" s="75">
        <f t="shared" si="65"/>
        <v>0</v>
      </c>
      <c r="BO394" s="75">
        <f t="shared" si="66"/>
        <v>0</v>
      </c>
      <c r="BP394" s="75">
        <f t="shared" si="67"/>
        <v>0</v>
      </c>
    </row>
    <row r="395" spans="1:68" ht="37.5" hidden="1" customHeight="1" x14ac:dyDescent="0.25">
      <c r="A395" s="60" t="s">
        <v>618</v>
      </c>
      <c r="B395" s="60" t="s">
        <v>619</v>
      </c>
      <c r="C395" s="34">
        <v>4301031361</v>
      </c>
      <c r="D395" s="571">
        <v>4607091389524</v>
      </c>
      <c r="E395" s="572"/>
      <c r="F395" s="59">
        <v>0.35</v>
      </c>
      <c r="G395" s="35">
        <v>6</v>
      </c>
      <c r="H395" s="59">
        <v>2.1</v>
      </c>
      <c r="I395" s="59">
        <v>2.23</v>
      </c>
      <c r="J395" s="35">
        <v>234</v>
      </c>
      <c r="K395" s="35" t="s">
        <v>67</v>
      </c>
      <c r="L395" s="35"/>
      <c r="M395" s="36" t="s">
        <v>68</v>
      </c>
      <c r="N395" s="36"/>
      <c r="O395" s="35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7"/>
      <c r="V395" s="37"/>
      <c r="W395" s="38" t="s">
        <v>70</v>
      </c>
      <c r="X395" s="56">
        <v>0</v>
      </c>
      <c r="Y395" s="53">
        <f t="shared" si="63"/>
        <v>0</v>
      </c>
      <c r="Z395" s="39" t="str">
        <f t="shared" si="68"/>
        <v/>
      </c>
      <c r="AA395" s="65"/>
      <c r="AB395" s="66"/>
      <c r="AC395" s="457" t="s">
        <v>620</v>
      </c>
      <c r="AG395" s="75"/>
      <c r="AJ395" s="79"/>
      <c r="AK395" s="79">
        <v>0</v>
      </c>
      <c r="BB395" s="458" t="s">
        <v>1</v>
      </c>
      <c r="BM395" s="75">
        <f t="shared" si="64"/>
        <v>0</v>
      </c>
      <c r="BN395" s="75">
        <f t="shared" si="65"/>
        <v>0</v>
      </c>
      <c r="BO395" s="75">
        <f t="shared" si="66"/>
        <v>0</v>
      </c>
      <c r="BP395" s="75">
        <f t="shared" si="67"/>
        <v>0</v>
      </c>
    </row>
    <row r="396" spans="1:68" ht="27" hidden="1" customHeight="1" x14ac:dyDescent="0.25">
      <c r="A396" s="60" t="s">
        <v>621</v>
      </c>
      <c r="B396" s="60" t="s">
        <v>622</v>
      </c>
      <c r="C396" s="34">
        <v>4301031364</v>
      </c>
      <c r="D396" s="571">
        <v>4680115883161</v>
      </c>
      <c r="E396" s="572"/>
      <c r="F396" s="59">
        <v>0.28000000000000003</v>
      </c>
      <c r="G396" s="35">
        <v>6</v>
      </c>
      <c r="H396" s="59">
        <v>1.68</v>
      </c>
      <c r="I396" s="59">
        <v>1.81</v>
      </c>
      <c r="J396" s="35">
        <v>234</v>
      </c>
      <c r="K396" s="35" t="s">
        <v>67</v>
      </c>
      <c r="L396" s="35"/>
      <c r="M396" s="36" t="s">
        <v>68</v>
      </c>
      <c r="N396" s="36"/>
      <c r="O396" s="35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7"/>
      <c r="V396" s="37"/>
      <c r="W396" s="38" t="s">
        <v>70</v>
      </c>
      <c r="X396" s="56">
        <v>0</v>
      </c>
      <c r="Y396" s="53">
        <f t="shared" si="63"/>
        <v>0</v>
      </c>
      <c r="Z396" s="39" t="str">
        <f t="shared" si="68"/>
        <v/>
      </c>
      <c r="AA396" s="65"/>
      <c r="AB396" s="66"/>
      <c r="AC396" s="459" t="s">
        <v>623</v>
      </c>
      <c r="AG396" s="75"/>
      <c r="AJ396" s="79"/>
      <c r="AK396" s="79">
        <v>0</v>
      </c>
      <c r="BB396" s="460" t="s">
        <v>1</v>
      </c>
      <c r="BM396" s="75">
        <f t="shared" si="64"/>
        <v>0</v>
      </c>
      <c r="BN396" s="75">
        <f t="shared" si="65"/>
        <v>0</v>
      </c>
      <c r="BO396" s="75">
        <f t="shared" si="66"/>
        <v>0</v>
      </c>
      <c r="BP396" s="75">
        <f t="shared" si="67"/>
        <v>0</v>
      </c>
    </row>
    <row r="397" spans="1:68" ht="27" hidden="1" customHeight="1" x14ac:dyDescent="0.25">
      <c r="A397" s="60" t="s">
        <v>624</v>
      </c>
      <c r="B397" s="60" t="s">
        <v>625</v>
      </c>
      <c r="C397" s="34">
        <v>4301031358</v>
      </c>
      <c r="D397" s="571">
        <v>4607091389531</v>
      </c>
      <c r="E397" s="572"/>
      <c r="F397" s="59">
        <v>0.35</v>
      </c>
      <c r="G397" s="35">
        <v>6</v>
      </c>
      <c r="H397" s="59">
        <v>2.1</v>
      </c>
      <c r="I397" s="59">
        <v>2.23</v>
      </c>
      <c r="J397" s="35">
        <v>234</v>
      </c>
      <c r="K397" s="35" t="s">
        <v>67</v>
      </c>
      <c r="L397" s="35"/>
      <c r="M397" s="36" t="s">
        <v>68</v>
      </c>
      <c r="N397" s="36"/>
      <c r="O397" s="35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7"/>
      <c r="V397" s="37"/>
      <c r="W397" s="38" t="s">
        <v>70</v>
      </c>
      <c r="X397" s="56">
        <v>0</v>
      </c>
      <c r="Y397" s="53">
        <f t="shared" si="63"/>
        <v>0</v>
      </c>
      <c r="Z397" s="39" t="str">
        <f t="shared" si="68"/>
        <v/>
      </c>
      <c r="AA397" s="65"/>
      <c r="AB397" s="66"/>
      <c r="AC397" s="461" t="s">
        <v>626</v>
      </c>
      <c r="AG397" s="75"/>
      <c r="AJ397" s="79"/>
      <c r="AK397" s="79">
        <v>0</v>
      </c>
      <c r="BB397" s="462" t="s">
        <v>1</v>
      </c>
      <c r="BM397" s="75">
        <f t="shared" si="64"/>
        <v>0</v>
      </c>
      <c r="BN397" s="75">
        <f t="shared" si="65"/>
        <v>0</v>
      </c>
      <c r="BO397" s="75">
        <f t="shared" si="66"/>
        <v>0</v>
      </c>
      <c r="BP397" s="75">
        <f t="shared" si="67"/>
        <v>0</v>
      </c>
    </row>
    <row r="398" spans="1:68" ht="37.5" hidden="1" customHeight="1" x14ac:dyDescent="0.25">
      <c r="A398" s="60" t="s">
        <v>627</v>
      </c>
      <c r="B398" s="60" t="s">
        <v>628</v>
      </c>
      <c r="C398" s="34">
        <v>4301031360</v>
      </c>
      <c r="D398" s="571">
        <v>4607091384345</v>
      </c>
      <c r="E398" s="572"/>
      <c r="F398" s="59">
        <v>0.35</v>
      </c>
      <c r="G398" s="35">
        <v>6</v>
      </c>
      <c r="H398" s="59">
        <v>2.1</v>
      </c>
      <c r="I398" s="59">
        <v>2.23</v>
      </c>
      <c r="J398" s="35">
        <v>234</v>
      </c>
      <c r="K398" s="35" t="s">
        <v>67</v>
      </c>
      <c r="L398" s="35"/>
      <c r="M398" s="36" t="s">
        <v>68</v>
      </c>
      <c r="N398" s="36"/>
      <c r="O398" s="35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7"/>
      <c r="V398" s="37"/>
      <c r="W398" s="38" t="s">
        <v>70</v>
      </c>
      <c r="X398" s="56">
        <v>0</v>
      </c>
      <c r="Y398" s="53">
        <f t="shared" si="63"/>
        <v>0</v>
      </c>
      <c r="Z398" s="39" t="str">
        <f t="shared" si="68"/>
        <v/>
      </c>
      <c r="AA398" s="65"/>
      <c r="AB398" s="66"/>
      <c r="AC398" s="463" t="s">
        <v>623</v>
      </c>
      <c r="AG398" s="75"/>
      <c r="AJ398" s="79"/>
      <c r="AK398" s="79">
        <v>0</v>
      </c>
      <c r="BB398" s="464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72</v>
      </c>
      <c r="Q399" s="582"/>
      <c r="R399" s="582"/>
      <c r="S399" s="582"/>
      <c r="T399" s="582"/>
      <c r="U399" s="582"/>
      <c r="V399" s="583"/>
      <c r="W399" s="40" t="s">
        <v>73</v>
      </c>
      <c r="X399" s="41">
        <f>IFERROR(X389/H389,"0")+IFERROR(X390/H390,"0")+IFERROR(X391/H391,"0")+IFERROR(X392/H392,"0")+IFERROR(X393/H393,"0")+IFERROR(X394/H394,"0")+IFERROR(X395/H395,"0")+IFERROR(X396/H396,"0")+IFERROR(X397/H397,"0")+IFERROR(X398/H398,"0")</f>
        <v>231.11111111111109</v>
      </c>
      <c r="Y399" s="41">
        <f>IFERROR(Y389/H389,"0")+IFERROR(Y390/H390,"0")+IFERROR(Y391/H391,"0")+IFERROR(Y392/H392,"0")+IFERROR(Y393/H393,"0")+IFERROR(Y394/H394,"0")+IFERROR(Y395/H395,"0")+IFERROR(Y396/H396,"0")+IFERROR(Y397/H397,"0")+IFERROR(Y398/H398,"0")</f>
        <v>232</v>
      </c>
      <c r="Z399" s="41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2.0926399999999998</v>
      </c>
      <c r="AA399" s="64"/>
      <c r="AB399" s="64"/>
      <c r="AC399" s="64"/>
    </row>
    <row r="400" spans="1:68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72</v>
      </c>
      <c r="Q400" s="582"/>
      <c r="R400" s="582"/>
      <c r="S400" s="582"/>
      <c r="T400" s="582"/>
      <c r="U400" s="582"/>
      <c r="V400" s="583"/>
      <c r="W400" s="40" t="s">
        <v>70</v>
      </c>
      <c r="X400" s="41">
        <f>IFERROR(SUM(X389:X398),"0")</f>
        <v>1248</v>
      </c>
      <c r="Y400" s="41">
        <f>IFERROR(SUM(Y389:Y398),"0")</f>
        <v>1252.8000000000002</v>
      </c>
      <c r="Z400" s="40"/>
      <c r="AA400" s="64"/>
      <c r="AB400" s="64"/>
      <c r="AC400" s="64"/>
    </row>
    <row r="401" spans="1:68" ht="14.25" hidden="1" customHeight="1" x14ac:dyDescent="0.25">
      <c r="A401" s="579" t="s">
        <v>74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63"/>
      <c r="AB401" s="63"/>
      <c r="AC401" s="63"/>
    </row>
    <row r="402" spans="1:68" ht="27" hidden="1" customHeight="1" x14ac:dyDescent="0.25">
      <c r="A402" s="60" t="s">
        <v>629</v>
      </c>
      <c r="B402" s="60" t="s">
        <v>630</v>
      </c>
      <c r="C402" s="34">
        <v>4301051284</v>
      </c>
      <c r="D402" s="571">
        <v>4607091384352</v>
      </c>
      <c r="E402" s="572"/>
      <c r="F402" s="59">
        <v>0.6</v>
      </c>
      <c r="G402" s="35">
        <v>4</v>
      </c>
      <c r="H402" s="59">
        <v>2.4</v>
      </c>
      <c r="I402" s="59">
        <v>2.6459999999999999</v>
      </c>
      <c r="J402" s="35">
        <v>132</v>
      </c>
      <c r="K402" s="35" t="s">
        <v>111</v>
      </c>
      <c r="L402" s="35"/>
      <c r="M402" s="36" t="s">
        <v>78</v>
      </c>
      <c r="N402" s="36"/>
      <c r="O402" s="35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7"/>
      <c r="V402" s="37"/>
      <c r="W402" s="38" t="s">
        <v>70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IFERROR(IF(Y402=0,"",ROUNDUP(Y402/H402,0)*0.00902),"")</f>
        <v/>
      </c>
      <c r="AA402" s="65"/>
      <c r="AB402" s="66"/>
      <c r="AC402" s="465" t="s">
        <v>631</v>
      </c>
      <c r="AG402" s="75"/>
      <c r="AJ402" s="79"/>
      <c r="AK402" s="79">
        <v>0</v>
      </c>
      <c r="BB402" s="466" t="s">
        <v>1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hidden="1" customHeight="1" x14ac:dyDescent="0.25">
      <c r="A403" s="60" t="s">
        <v>632</v>
      </c>
      <c r="B403" s="60" t="s">
        <v>633</v>
      </c>
      <c r="C403" s="34">
        <v>4301051431</v>
      </c>
      <c r="D403" s="571">
        <v>4607091389654</v>
      </c>
      <c r="E403" s="572"/>
      <c r="F403" s="59">
        <v>0.33</v>
      </c>
      <c r="G403" s="35">
        <v>6</v>
      </c>
      <c r="H403" s="59">
        <v>1.98</v>
      </c>
      <c r="I403" s="59">
        <v>2.238</v>
      </c>
      <c r="J403" s="35">
        <v>182</v>
      </c>
      <c r="K403" s="35" t="s">
        <v>77</v>
      </c>
      <c r="L403" s="35"/>
      <c r="M403" s="36" t="s">
        <v>78</v>
      </c>
      <c r="N403" s="36"/>
      <c r="O403" s="35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7"/>
      <c r="V403" s="37"/>
      <c r="W403" s="38" t="s">
        <v>70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IFERROR(IF(Y403=0,"",ROUNDUP(Y403/H403,0)*0.00651),"")</f>
        <v/>
      </c>
      <c r="AA403" s="65"/>
      <c r="AB403" s="66"/>
      <c r="AC403" s="467" t="s">
        <v>634</v>
      </c>
      <c r="AG403" s="75"/>
      <c r="AJ403" s="79"/>
      <c r="AK403" s="79">
        <v>0</v>
      </c>
      <c r="BB403" s="468" t="s">
        <v>1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72</v>
      </c>
      <c r="Q404" s="582"/>
      <c r="R404" s="582"/>
      <c r="S404" s="582"/>
      <c r="T404" s="582"/>
      <c r="U404" s="582"/>
      <c r="V404" s="583"/>
      <c r="W404" s="40" t="s">
        <v>73</v>
      </c>
      <c r="X404" s="41">
        <f>IFERROR(X402/H402,"0")+IFERROR(X403/H403,"0")</f>
        <v>0</v>
      </c>
      <c r="Y404" s="41">
        <f>IFERROR(Y402/H402,"0")+IFERROR(Y403/H403,"0")</f>
        <v>0</v>
      </c>
      <c r="Z404" s="41">
        <f>IFERROR(IF(Z402="",0,Z402),"0")+IFERROR(IF(Z403="",0,Z403),"0")</f>
        <v>0</v>
      </c>
      <c r="AA404" s="64"/>
      <c r="AB404" s="64"/>
      <c r="AC404" s="64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72</v>
      </c>
      <c r="Q405" s="582"/>
      <c r="R405" s="582"/>
      <c r="S405" s="582"/>
      <c r="T405" s="582"/>
      <c r="U405" s="582"/>
      <c r="V405" s="583"/>
      <c r="W405" s="40" t="s">
        <v>70</v>
      </c>
      <c r="X405" s="41">
        <f>IFERROR(SUM(X402:X403),"0")</f>
        <v>0</v>
      </c>
      <c r="Y405" s="41">
        <f>IFERROR(SUM(Y402:Y403),"0")</f>
        <v>0</v>
      </c>
      <c r="Z405" s="40"/>
      <c r="AA405" s="64"/>
      <c r="AB405" s="64"/>
      <c r="AC405" s="64"/>
    </row>
    <row r="406" spans="1:68" ht="16.5" hidden="1" customHeight="1" x14ac:dyDescent="0.25">
      <c r="A406" s="587" t="s">
        <v>635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62"/>
      <c r="AB406" s="62"/>
      <c r="AC406" s="62"/>
    </row>
    <row r="407" spans="1:68" ht="14.25" hidden="1" customHeight="1" x14ac:dyDescent="0.25">
      <c r="A407" s="579" t="s">
        <v>139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63"/>
      <c r="AB407" s="63"/>
      <c r="AC407" s="63"/>
    </row>
    <row r="408" spans="1:68" ht="27" hidden="1" customHeight="1" x14ac:dyDescent="0.25">
      <c r="A408" s="60" t="s">
        <v>636</v>
      </c>
      <c r="B408" s="60" t="s">
        <v>637</v>
      </c>
      <c r="C408" s="34">
        <v>4301020319</v>
      </c>
      <c r="D408" s="571">
        <v>4680115885240</v>
      </c>
      <c r="E408" s="572"/>
      <c r="F408" s="59">
        <v>0.35</v>
      </c>
      <c r="G408" s="35">
        <v>6</v>
      </c>
      <c r="H408" s="59">
        <v>2.1</v>
      </c>
      <c r="I408" s="59">
        <v>2.31</v>
      </c>
      <c r="J408" s="35">
        <v>182</v>
      </c>
      <c r="K408" s="35" t="s">
        <v>77</v>
      </c>
      <c r="L408" s="35"/>
      <c r="M408" s="36" t="s">
        <v>68</v>
      </c>
      <c r="N408" s="36"/>
      <c r="O408" s="35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7"/>
      <c r="V408" s="37"/>
      <c r="W408" s="38" t="s">
        <v>70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IFERROR(IF(Y408=0,"",ROUNDUP(Y408/H408,0)*0.00651),"")</f>
        <v/>
      </c>
      <c r="AA408" s="65"/>
      <c r="AB408" s="66"/>
      <c r="AC408" s="469" t="s">
        <v>638</v>
      </c>
      <c r="AG408" s="75"/>
      <c r="AJ408" s="79"/>
      <c r="AK408" s="79">
        <v>0</v>
      </c>
      <c r="BB408" s="470" t="s">
        <v>1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ht="27" hidden="1" customHeight="1" x14ac:dyDescent="0.25">
      <c r="A409" s="60" t="s">
        <v>639</v>
      </c>
      <c r="B409" s="60" t="s">
        <v>640</v>
      </c>
      <c r="C409" s="34">
        <v>4301020315</v>
      </c>
      <c r="D409" s="571">
        <v>4607091389364</v>
      </c>
      <c r="E409" s="572"/>
      <c r="F409" s="59">
        <v>0.42</v>
      </c>
      <c r="G409" s="35">
        <v>6</v>
      </c>
      <c r="H409" s="59">
        <v>2.52</v>
      </c>
      <c r="I409" s="59">
        <v>2.73</v>
      </c>
      <c r="J409" s="35">
        <v>182</v>
      </c>
      <c r="K409" s="35" t="s">
        <v>77</v>
      </c>
      <c r="L409" s="35"/>
      <c r="M409" s="36" t="s">
        <v>68</v>
      </c>
      <c r="N409" s="36"/>
      <c r="O409" s="35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7"/>
      <c r="V409" s="37"/>
      <c r="W409" s="38" t="s">
        <v>70</v>
      </c>
      <c r="X409" s="56">
        <v>0</v>
      </c>
      <c r="Y409" s="53">
        <f>IFERROR(IF(X409="",0,CEILING((X409/$H409),1)*$H409),"")</f>
        <v>0</v>
      </c>
      <c r="Z409" s="39" t="str">
        <f>IFERROR(IF(Y409=0,"",ROUNDUP(Y409/H409,0)*0.00651),"")</f>
        <v/>
      </c>
      <c r="AA409" s="65"/>
      <c r="AB409" s="66"/>
      <c r="AC409" s="471" t="s">
        <v>641</v>
      </c>
      <c r="AG409" s="75"/>
      <c r="AJ409" s="79"/>
      <c r="AK409" s="79">
        <v>0</v>
      </c>
      <c r="BB409" s="472" t="s">
        <v>1</v>
      </c>
      <c r="BM409" s="75">
        <f>IFERROR(X409*I409/H409,"0")</f>
        <v>0</v>
      </c>
      <c r="BN409" s="75">
        <f>IFERROR(Y409*I409/H409,"0")</f>
        <v>0</v>
      </c>
      <c r="BO409" s="75">
        <f>IFERROR(1/J409*(X409/H409),"0")</f>
        <v>0</v>
      </c>
      <c r="BP409" s="75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72</v>
      </c>
      <c r="Q410" s="582"/>
      <c r="R410" s="582"/>
      <c r="S410" s="582"/>
      <c r="T410" s="582"/>
      <c r="U410" s="582"/>
      <c r="V410" s="583"/>
      <c r="W410" s="40" t="s">
        <v>73</v>
      </c>
      <c r="X410" s="41">
        <f>IFERROR(X408/H408,"0")+IFERROR(X409/H409,"0")</f>
        <v>0</v>
      </c>
      <c r="Y410" s="41">
        <f>IFERROR(Y408/H408,"0")+IFERROR(Y409/H409,"0")</f>
        <v>0</v>
      </c>
      <c r="Z410" s="41">
        <f>IFERROR(IF(Z408="",0,Z408),"0")+IFERROR(IF(Z409="",0,Z409),"0")</f>
        <v>0</v>
      </c>
      <c r="AA410" s="64"/>
      <c r="AB410" s="64"/>
      <c r="AC410" s="64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72</v>
      </c>
      <c r="Q411" s="582"/>
      <c r="R411" s="582"/>
      <c r="S411" s="582"/>
      <c r="T411" s="582"/>
      <c r="U411" s="582"/>
      <c r="V411" s="583"/>
      <c r="W411" s="40" t="s">
        <v>70</v>
      </c>
      <c r="X411" s="41">
        <f>IFERROR(SUM(X408:X409),"0")</f>
        <v>0</v>
      </c>
      <c r="Y411" s="41">
        <f>IFERROR(SUM(Y408:Y409),"0")</f>
        <v>0</v>
      </c>
      <c r="Z411" s="40"/>
      <c r="AA411" s="64"/>
      <c r="AB411" s="64"/>
      <c r="AC411" s="64"/>
    </row>
    <row r="412" spans="1:68" ht="14.25" hidden="1" customHeight="1" x14ac:dyDescent="0.25">
      <c r="A412" s="579" t="s">
        <v>64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63"/>
      <c r="AB412" s="63"/>
      <c r="AC412" s="63"/>
    </row>
    <row r="413" spans="1:68" ht="27" customHeight="1" x14ac:dyDescent="0.25">
      <c r="A413" s="60" t="s">
        <v>642</v>
      </c>
      <c r="B413" s="60" t="s">
        <v>643</v>
      </c>
      <c r="C413" s="34">
        <v>4301031403</v>
      </c>
      <c r="D413" s="571">
        <v>4680115886094</v>
      </c>
      <c r="E413" s="572"/>
      <c r="F413" s="59">
        <v>0.9</v>
      </c>
      <c r="G413" s="35">
        <v>6</v>
      </c>
      <c r="H413" s="59">
        <v>5.4</v>
      </c>
      <c r="I413" s="59">
        <v>5.61</v>
      </c>
      <c r="J413" s="35">
        <v>132</v>
      </c>
      <c r="K413" s="35" t="s">
        <v>111</v>
      </c>
      <c r="L413" s="35"/>
      <c r="M413" s="36" t="s">
        <v>107</v>
      </c>
      <c r="N413" s="36"/>
      <c r="O413" s="35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7"/>
      <c r="V413" s="37"/>
      <c r="W413" s="38" t="s">
        <v>70</v>
      </c>
      <c r="X413" s="56">
        <v>1300</v>
      </c>
      <c r="Y413" s="53">
        <f>IFERROR(IF(X413="",0,CEILING((X413/$H413),1)*$H413),"")</f>
        <v>1301.4000000000001</v>
      </c>
      <c r="Z413" s="39">
        <f>IFERROR(IF(Y413=0,"",ROUNDUP(Y413/H413,0)*0.00902),"")</f>
        <v>2.1738200000000001</v>
      </c>
      <c r="AA413" s="65"/>
      <c r="AB413" s="66"/>
      <c r="AC413" s="473" t="s">
        <v>644</v>
      </c>
      <c r="AG413" s="75"/>
      <c r="AJ413" s="79"/>
      <c r="AK413" s="79">
        <v>0</v>
      </c>
      <c r="BB413" s="474" t="s">
        <v>1</v>
      </c>
      <c r="BM413" s="75">
        <f>IFERROR(X413*I413/H413,"0")</f>
        <v>1350.5555555555554</v>
      </c>
      <c r="BN413" s="75">
        <f>IFERROR(Y413*I413/H413,"0")</f>
        <v>1352.0100000000002</v>
      </c>
      <c r="BO413" s="75">
        <f>IFERROR(1/J413*(X413/H413),"0")</f>
        <v>1.8237934904601572</v>
      </c>
      <c r="BP413" s="75">
        <f>IFERROR(1/J413*(Y413/H413),"0")</f>
        <v>1.8257575757575759</v>
      </c>
    </row>
    <row r="414" spans="1:68" ht="27" hidden="1" customHeight="1" x14ac:dyDescent="0.25">
      <c r="A414" s="60" t="s">
        <v>645</v>
      </c>
      <c r="B414" s="60" t="s">
        <v>646</v>
      </c>
      <c r="C414" s="34">
        <v>4301031363</v>
      </c>
      <c r="D414" s="571">
        <v>4607091389425</v>
      </c>
      <c r="E414" s="572"/>
      <c r="F414" s="59">
        <v>0.35</v>
      </c>
      <c r="G414" s="35">
        <v>6</v>
      </c>
      <c r="H414" s="59">
        <v>2.1</v>
      </c>
      <c r="I414" s="59">
        <v>2.23</v>
      </c>
      <c r="J414" s="35">
        <v>234</v>
      </c>
      <c r="K414" s="35" t="s">
        <v>67</v>
      </c>
      <c r="L414" s="35"/>
      <c r="M414" s="36" t="s">
        <v>68</v>
      </c>
      <c r="N414" s="36"/>
      <c r="O414" s="35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7"/>
      <c r="V414" s="37"/>
      <c r="W414" s="38" t="s">
        <v>70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IFERROR(IF(Y414=0,"",ROUNDUP(Y414/H414,0)*0.00502),"")</f>
        <v/>
      </c>
      <c r="AA414" s="65"/>
      <c r="AB414" s="66"/>
      <c r="AC414" s="475" t="s">
        <v>647</v>
      </c>
      <c r="AG414" s="75"/>
      <c r="AJ414" s="79"/>
      <c r="AK414" s="79">
        <v>0</v>
      </c>
      <c r="BB414" s="476" t="s">
        <v>1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ht="27" hidden="1" customHeight="1" x14ac:dyDescent="0.25">
      <c r="A415" s="60" t="s">
        <v>648</v>
      </c>
      <c r="B415" s="60" t="s">
        <v>649</v>
      </c>
      <c r="C415" s="34">
        <v>4301031373</v>
      </c>
      <c r="D415" s="571">
        <v>4680115880771</v>
      </c>
      <c r="E415" s="572"/>
      <c r="F415" s="59">
        <v>0.28000000000000003</v>
      </c>
      <c r="G415" s="35">
        <v>6</v>
      </c>
      <c r="H415" s="59">
        <v>1.68</v>
      </c>
      <c r="I415" s="59">
        <v>1.81</v>
      </c>
      <c r="J415" s="35">
        <v>234</v>
      </c>
      <c r="K415" s="35" t="s">
        <v>67</v>
      </c>
      <c r="L415" s="35"/>
      <c r="M415" s="36" t="s">
        <v>68</v>
      </c>
      <c r="N415" s="36"/>
      <c r="O415" s="35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7"/>
      <c r="V415" s="37"/>
      <c r="W415" s="38" t="s">
        <v>70</v>
      </c>
      <c r="X415" s="56">
        <v>0</v>
      </c>
      <c r="Y415" s="53">
        <f>IFERROR(IF(X415="",0,CEILING((X415/$H415),1)*$H415),"")</f>
        <v>0</v>
      </c>
      <c r="Z415" s="39" t="str">
        <f>IFERROR(IF(Y415=0,"",ROUNDUP(Y415/H415,0)*0.00502),"")</f>
        <v/>
      </c>
      <c r="AA415" s="65"/>
      <c r="AB415" s="66"/>
      <c r="AC415" s="477" t="s">
        <v>650</v>
      </c>
      <c r="AG415" s="75"/>
      <c r="AJ415" s="79"/>
      <c r="AK415" s="79">
        <v>0</v>
      </c>
      <c r="BB415" s="478" t="s">
        <v>1</v>
      </c>
      <c r="BM415" s="75">
        <f>IFERROR(X415*I415/H415,"0")</f>
        <v>0</v>
      </c>
      <c r="BN415" s="75">
        <f>IFERROR(Y415*I415/H415,"0")</f>
        <v>0</v>
      </c>
      <c r="BO415" s="75">
        <f>IFERROR(1/J415*(X415/H415),"0")</f>
        <v>0</v>
      </c>
      <c r="BP415" s="75">
        <f>IFERROR(1/J415*(Y415/H415),"0")</f>
        <v>0</v>
      </c>
    </row>
    <row r="416" spans="1:68" ht="27" hidden="1" customHeight="1" x14ac:dyDescent="0.25">
      <c r="A416" s="60" t="s">
        <v>651</v>
      </c>
      <c r="B416" s="60" t="s">
        <v>652</v>
      </c>
      <c r="C416" s="34">
        <v>4301031359</v>
      </c>
      <c r="D416" s="571">
        <v>4607091389500</v>
      </c>
      <c r="E416" s="572"/>
      <c r="F416" s="59">
        <v>0.35</v>
      </c>
      <c r="G416" s="35">
        <v>6</v>
      </c>
      <c r="H416" s="59">
        <v>2.1</v>
      </c>
      <c r="I416" s="59">
        <v>2.23</v>
      </c>
      <c r="J416" s="35">
        <v>234</v>
      </c>
      <c r="K416" s="35" t="s">
        <v>67</v>
      </c>
      <c r="L416" s="35"/>
      <c r="M416" s="36" t="s">
        <v>68</v>
      </c>
      <c r="N416" s="36"/>
      <c r="O416" s="35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7"/>
      <c r="V416" s="37"/>
      <c r="W416" s="38" t="s">
        <v>70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IFERROR(IF(Y416=0,"",ROUNDUP(Y416/H416,0)*0.00502),"")</f>
        <v/>
      </c>
      <c r="AA416" s="65"/>
      <c r="AB416" s="66"/>
      <c r="AC416" s="479" t="s">
        <v>650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72</v>
      </c>
      <c r="Q417" s="582"/>
      <c r="R417" s="582"/>
      <c r="S417" s="582"/>
      <c r="T417" s="582"/>
      <c r="U417" s="582"/>
      <c r="V417" s="583"/>
      <c r="W417" s="40" t="s">
        <v>73</v>
      </c>
      <c r="X417" s="41">
        <f>IFERROR(X413/H413,"0")+IFERROR(X414/H414,"0")+IFERROR(X415/H415,"0")+IFERROR(X416/H416,"0")</f>
        <v>240.74074074074073</v>
      </c>
      <c r="Y417" s="41">
        <f>IFERROR(Y413/H413,"0")+IFERROR(Y414/H414,"0")+IFERROR(Y415/H415,"0")+IFERROR(Y416/H416,"0")</f>
        <v>241</v>
      </c>
      <c r="Z417" s="41">
        <f>IFERROR(IF(Z413="",0,Z413),"0")+IFERROR(IF(Z414="",0,Z414),"0")+IFERROR(IF(Z415="",0,Z415),"0")+IFERROR(IF(Z416="",0,Z416),"0")</f>
        <v>2.1738200000000001</v>
      </c>
      <c r="AA417" s="64"/>
      <c r="AB417" s="64"/>
      <c r="AC417" s="64"/>
    </row>
    <row r="418" spans="1:68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72</v>
      </c>
      <c r="Q418" s="582"/>
      <c r="R418" s="582"/>
      <c r="S418" s="582"/>
      <c r="T418" s="582"/>
      <c r="U418" s="582"/>
      <c r="V418" s="583"/>
      <c r="W418" s="40" t="s">
        <v>70</v>
      </c>
      <c r="X418" s="41">
        <f>IFERROR(SUM(X413:X416),"0")</f>
        <v>1300</v>
      </c>
      <c r="Y418" s="41">
        <f>IFERROR(SUM(Y413:Y416),"0")</f>
        <v>1301.4000000000001</v>
      </c>
      <c r="Z418" s="40"/>
      <c r="AA418" s="64"/>
      <c r="AB418" s="64"/>
      <c r="AC418" s="64"/>
    </row>
    <row r="419" spans="1:68" ht="16.5" hidden="1" customHeight="1" x14ac:dyDescent="0.25">
      <c r="A419" s="587" t="s">
        <v>653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62"/>
      <c r="AB419" s="62"/>
      <c r="AC419" s="62"/>
    </row>
    <row r="420" spans="1:68" ht="14.25" hidden="1" customHeight="1" x14ac:dyDescent="0.25">
      <c r="A420" s="579" t="s">
        <v>64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63"/>
      <c r="AB420" s="63"/>
      <c r="AC420" s="63"/>
    </row>
    <row r="421" spans="1:68" ht="27" hidden="1" customHeight="1" x14ac:dyDescent="0.25">
      <c r="A421" s="60" t="s">
        <v>654</v>
      </c>
      <c r="B421" s="60" t="s">
        <v>655</v>
      </c>
      <c r="C421" s="34">
        <v>4301031347</v>
      </c>
      <c r="D421" s="571">
        <v>4680115885110</v>
      </c>
      <c r="E421" s="572"/>
      <c r="F421" s="59">
        <v>0.2</v>
      </c>
      <c r="G421" s="35">
        <v>6</v>
      </c>
      <c r="H421" s="59">
        <v>1.2</v>
      </c>
      <c r="I421" s="59">
        <v>2.1</v>
      </c>
      <c r="J421" s="35">
        <v>182</v>
      </c>
      <c r="K421" s="35" t="s">
        <v>77</v>
      </c>
      <c r="L421" s="35"/>
      <c r="M421" s="36" t="s">
        <v>68</v>
      </c>
      <c r="N421" s="36"/>
      <c r="O421" s="35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7"/>
      <c r="V421" s="37"/>
      <c r="W421" s="38" t="s">
        <v>70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IFERROR(IF(Y421=0,"",ROUNDUP(Y421/H421,0)*0.00651),"")</f>
        <v/>
      </c>
      <c r="AA421" s="65"/>
      <c r="AB421" s="66"/>
      <c r="AC421" s="481" t="s">
        <v>656</v>
      </c>
      <c r="AG421" s="75"/>
      <c r="AJ421" s="79"/>
      <c r="AK421" s="79">
        <v>0</v>
      </c>
      <c r="BB421" s="482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72</v>
      </c>
      <c r="Q422" s="582"/>
      <c r="R422" s="582"/>
      <c r="S422" s="582"/>
      <c r="T422" s="582"/>
      <c r="U422" s="582"/>
      <c r="V422" s="583"/>
      <c r="W422" s="40" t="s">
        <v>73</v>
      </c>
      <c r="X422" s="41">
        <f>IFERROR(X421/H421,"0")</f>
        <v>0</v>
      </c>
      <c r="Y422" s="41">
        <f>IFERROR(Y421/H421,"0")</f>
        <v>0</v>
      </c>
      <c r="Z422" s="41">
        <f>IFERROR(IF(Z421="",0,Z421),"0")</f>
        <v>0</v>
      </c>
      <c r="AA422" s="64"/>
      <c r="AB422" s="64"/>
      <c r="AC422" s="64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72</v>
      </c>
      <c r="Q423" s="582"/>
      <c r="R423" s="582"/>
      <c r="S423" s="582"/>
      <c r="T423" s="582"/>
      <c r="U423" s="582"/>
      <c r="V423" s="583"/>
      <c r="W423" s="40" t="s">
        <v>70</v>
      </c>
      <c r="X423" s="41">
        <f>IFERROR(SUM(X421:X421),"0")</f>
        <v>0</v>
      </c>
      <c r="Y423" s="41">
        <f>IFERROR(SUM(Y421:Y421),"0")</f>
        <v>0</v>
      </c>
      <c r="Z423" s="40"/>
      <c r="AA423" s="64"/>
      <c r="AB423" s="64"/>
      <c r="AC423" s="64"/>
    </row>
    <row r="424" spans="1:68" ht="16.5" hidden="1" customHeight="1" x14ac:dyDescent="0.25">
      <c r="A424" s="587" t="s">
        <v>657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62"/>
      <c r="AB424" s="62"/>
      <c r="AC424" s="62"/>
    </row>
    <row r="425" spans="1:68" ht="14.25" hidden="1" customHeight="1" x14ac:dyDescent="0.25">
      <c r="A425" s="579" t="s">
        <v>64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63"/>
      <c r="AB425" s="63"/>
      <c r="AC425" s="63"/>
    </row>
    <row r="426" spans="1:68" ht="27" hidden="1" customHeight="1" x14ac:dyDescent="0.25">
      <c r="A426" s="60" t="s">
        <v>658</v>
      </c>
      <c r="B426" s="60" t="s">
        <v>659</v>
      </c>
      <c r="C426" s="34">
        <v>4301031261</v>
      </c>
      <c r="D426" s="571">
        <v>4680115885103</v>
      </c>
      <c r="E426" s="572"/>
      <c r="F426" s="59">
        <v>0.27</v>
      </c>
      <c r="G426" s="35">
        <v>6</v>
      </c>
      <c r="H426" s="59">
        <v>1.62</v>
      </c>
      <c r="I426" s="59">
        <v>1.8</v>
      </c>
      <c r="J426" s="35">
        <v>182</v>
      </c>
      <c r="K426" s="35" t="s">
        <v>77</v>
      </c>
      <c r="L426" s="35"/>
      <c r="M426" s="36" t="s">
        <v>68</v>
      </c>
      <c r="N426" s="36"/>
      <c r="O426" s="35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7"/>
      <c r="V426" s="37"/>
      <c r="W426" s="38" t="s">
        <v>70</v>
      </c>
      <c r="X426" s="56">
        <v>0</v>
      </c>
      <c r="Y426" s="53">
        <f>IFERROR(IF(X426="",0,CEILING((X426/$H426),1)*$H426),"")</f>
        <v>0</v>
      </c>
      <c r="Z426" s="39" t="str">
        <f>IFERROR(IF(Y426=0,"",ROUNDUP(Y426/H426,0)*0.00651),"")</f>
        <v/>
      </c>
      <c r="AA426" s="65"/>
      <c r="AB426" s="66"/>
      <c r="AC426" s="483" t="s">
        <v>660</v>
      </c>
      <c r="AG426" s="75"/>
      <c r="AJ426" s="79"/>
      <c r="AK426" s="79">
        <v>0</v>
      </c>
      <c r="BB426" s="484" t="s">
        <v>1</v>
      </c>
      <c r="BM426" s="75">
        <f>IFERROR(X426*I426/H426,"0")</f>
        <v>0</v>
      </c>
      <c r="BN426" s="75">
        <f>IFERROR(Y426*I426/H426,"0")</f>
        <v>0</v>
      </c>
      <c r="BO426" s="75">
        <f>IFERROR(1/J426*(X426/H426),"0")</f>
        <v>0</v>
      </c>
      <c r="BP426" s="75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72</v>
      </c>
      <c r="Q427" s="582"/>
      <c r="R427" s="582"/>
      <c r="S427" s="582"/>
      <c r="T427" s="582"/>
      <c r="U427" s="582"/>
      <c r="V427" s="583"/>
      <c r="W427" s="40" t="s">
        <v>73</v>
      </c>
      <c r="X427" s="41">
        <f>IFERROR(X426/H426,"0")</f>
        <v>0</v>
      </c>
      <c r="Y427" s="41">
        <f>IFERROR(Y426/H426,"0")</f>
        <v>0</v>
      </c>
      <c r="Z427" s="41">
        <f>IFERROR(IF(Z426="",0,Z426),"0")</f>
        <v>0</v>
      </c>
      <c r="AA427" s="64"/>
      <c r="AB427" s="64"/>
      <c r="AC427" s="64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72</v>
      </c>
      <c r="Q428" s="582"/>
      <c r="R428" s="582"/>
      <c r="S428" s="582"/>
      <c r="T428" s="582"/>
      <c r="U428" s="582"/>
      <c r="V428" s="583"/>
      <c r="W428" s="40" t="s">
        <v>70</v>
      </c>
      <c r="X428" s="41">
        <f>IFERROR(SUM(X426:X426),"0")</f>
        <v>0</v>
      </c>
      <c r="Y428" s="41">
        <f>IFERROR(SUM(Y426:Y426),"0")</f>
        <v>0</v>
      </c>
      <c r="Z428" s="40"/>
      <c r="AA428" s="64"/>
      <c r="AB428" s="64"/>
      <c r="AC428" s="64"/>
    </row>
    <row r="429" spans="1:68" ht="27.75" hidden="1" customHeight="1" x14ac:dyDescent="0.2">
      <c r="A429" s="638" t="s">
        <v>661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52"/>
      <c r="AB429" s="52"/>
      <c r="AC429" s="52"/>
    </row>
    <row r="430" spans="1:68" ht="16.5" hidden="1" customHeight="1" x14ac:dyDescent="0.25">
      <c r="A430" s="587" t="s">
        <v>661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62"/>
      <c r="AB430" s="62"/>
      <c r="AC430" s="62"/>
    </row>
    <row r="431" spans="1:68" ht="14.25" hidden="1" customHeight="1" x14ac:dyDescent="0.25">
      <c r="A431" s="579" t="s">
        <v>103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63"/>
      <c r="AB431" s="63"/>
      <c r="AC431" s="63"/>
    </row>
    <row r="432" spans="1:68" ht="27" hidden="1" customHeight="1" x14ac:dyDescent="0.25">
      <c r="A432" s="60" t="s">
        <v>662</v>
      </c>
      <c r="B432" s="60" t="s">
        <v>663</v>
      </c>
      <c r="C432" s="34">
        <v>4301011795</v>
      </c>
      <c r="D432" s="571">
        <v>4607091389067</v>
      </c>
      <c r="E432" s="572"/>
      <c r="F432" s="59">
        <v>0.88</v>
      </c>
      <c r="G432" s="35">
        <v>6</v>
      </c>
      <c r="H432" s="59">
        <v>5.28</v>
      </c>
      <c r="I432" s="59">
        <v>5.64</v>
      </c>
      <c r="J432" s="35">
        <v>104</v>
      </c>
      <c r="K432" s="35" t="s">
        <v>106</v>
      </c>
      <c r="L432" s="35"/>
      <c r="M432" s="36" t="s">
        <v>107</v>
      </c>
      <c r="N432" s="36"/>
      <c r="O432" s="35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7"/>
      <c r="V432" s="37"/>
      <c r="W432" s="38" t="s">
        <v>70</v>
      </c>
      <c r="X432" s="56">
        <v>0</v>
      </c>
      <c r="Y432" s="53">
        <f t="shared" ref="Y432:Y446" si="69">IFERROR(IF(X432="",0,CEILING((X432/$H432),1)*$H432),"")</f>
        <v>0</v>
      </c>
      <c r="Z432" s="39" t="str">
        <f t="shared" ref="Z432:Z438" si="70">IFERROR(IF(Y432=0,"",ROUNDUP(Y432/H432,0)*0.01196),"")</f>
        <v/>
      </c>
      <c r="AA432" s="65"/>
      <c r="AB432" s="66"/>
      <c r="AC432" s="485" t="s">
        <v>664</v>
      </c>
      <c r="AG432" s="75"/>
      <c r="AJ432" s="79"/>
      <c r="AK432" s="79">
        <v>0</v>
      </c>
      <c r="BB432" s="486" t="s">
        <v>1</v>
      </c>
      <c r="BM432" s="75">
        <f t="shared" ref="BM432:BM446" si="71">IFERROR(X432*I432/H432,"0")</f>
        <v>0</v>
      </c>
      <c r="BN432" s="75">
        <f t="shared" ref="BN432:BN446" si="72">IFERROR(Y432*I432/H432,"0")</f>
        <v>0</v>
      </c>
      <c r="BO432" s="75">
        <f t="shared" ref="BO432:BO446" si="73">IFERROR(1/J432*(X432/H432),"0")</f>
        <v>0</v>
      </c>
      <c r="BP432" s="75">
        <f t="shared" ref="BP432:BP446" si="74">IFERROR(1/J432*(Y432/H432),"0")</f>
        <v>0</v>
      </c>
    </row>
    <row r="433" spans="1:68" ht="27" hidden="1" customHeight="1" x14ac:dyDescent="0.25">
      <c r="A433" s="60" t="s">
        <v>665</v>
      </c>
      <c r="B433" s="60" t="s">
        <v>666</v>
      </c>
      <c r="C433" s="34">
        <v>4301011961</v>
      </c>
      <c r="D433" s="571">
        <v>4680115885271</v>
      </c>
      <c r="E433" s="572"/>
      <c r="F433" s="59">
        <v>0.88</v>
      </c>
      <c r="G433" s="35">
        <v>6</v>
      </c>
      <c r="H433" s="59">
        <v>5.28</v>
      </c>
      <c r="I433" s="59">
        <v>5.64</v>
      </c>
      <c r="J433" s="35">
        <v>104</v>
      </c>
      <c r="K433" s="35" t="s">
        <v>106</v>
      </c>
      <c r="L433" s="35"/>
      <c r="M433" s="36" t="s">
        <v>107</v>
      </c>
      <c r="N433" s="36"/>
      <c r="O433" s="35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7"/>
      <c r="V433" s="37"/>
      <c r="W433" s="38" t="s">
        <v>70</v>
      </c>
      <c r="X433" s="56">
        <v>0</v>
      </c>
      <c r="Y433" s="53">
        <f t="shared" si="69"/>
        <v>0</v>
      </c>
      <c r="Z433" s="39" t="str">
        <f t="shared" si="70"/>
        <v/>
      </c>
      <c r="AA433" s="65"/>
      <c r="AB433" s="66"/>
      <c r="AC433" s="487" t="s">
        <v>667</v>
      </c>
      <c r="AG433" s="75"/>
      <c r="AJ433" s="79"/>
      <c r="AK433" s="79">
        <v>0</v>
      </c>
      <c r="BB433" s="488" t="s">
        <v>1</v>
      </c>
      <c r="BM433" s="75">
        <f t="shared" si="71"/>
        <v>0</v>
      </c>
      <c r="BN433" s="75">
        <f t="shared" si="72"/>
        <v>0</v>
      </c>
      <c r="BO433" s="75">
        <f t="shared" si="73"/>
        <v>0</v>
      </c>
      <c r="BP433" s="75">
        <f t="shared" si="74"/>
        <v>0</v>
      </c>
    </row>
    <row r="434" spans="1:68" ht="27" hidden="1" customHeight="1" x14ac:dyDescent="0.25">
      <c r="A434" s="60" t="s">
        <v>668</v>
      </c>
      <c r="B434" s="60" t="s">
        <v>669</v>
      </c>
      <c r="C434" s="34">
        <v>4301011376</v>
      </c>
      <c r="D434" s="571">
        <v>4680115885226</v>
      </c>
      <c r="E434" s="572"/>
      <c r="F434" s="59">
        <v>0.88</v>
      </c>
      <c r="G434" s="35">
        <v>6</v>
      </c>
      <c r="H434" s="59">
        <v>5.28</v>
      </c>
      <c r="I434" s="59">
        <v>5.64</v>
      </c>
      <c r="J434" s="35">
        <v>104</v>
      </c>
      <c r="K434" s="35" t="s">
        <v>106</v>
      </c>
      <c r="L434" s="35"/>
      <c r="M434" s="36" t="s">
        <v>78</v>
      </c>
      <c r="N434" s="36"/>
      <c r="O434" s="35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7"/>
      <c r="V434" s="37"/>
      <c r="W434" s="38" t="s">
        <v>70</v>
      </c>
      <c r="X434" s="56">
        <v>0</v>
      </c>
      <c r="Y434" s="53">
        <f t="shared" si="69"/>
        <v>0</v>
      </c>
      <c r="Z434" s="39" t="str">
        <f t="shared" si="70"/>
        <v/>
      </c>
      <c r="AA434" s="65"/>
      <c r="AB434" s="66"/>
      <c r="AC434" s="489" t="s">
        <v>670</v>
      </c>
      <c r="AG434" s="75"/>
      <c r="AJ434" s="79"/>
      <c r="AK434" s="79">
        <v>0</v>
      </c>
      <c r="BB434" s="490" t="s">
        <v>1</v>
      </c>
      <c r="BM434" s="75">
        <f t="shared" si="71"/>
        <v>0</v>
      </c>
      <c r="BN434" s="75">
        <f t="shared" si="72"/>
        <v>0</v>
      </c>
      <c r="BO434" s="75">
        <f t="shared" si="73"/>
        <v>0</v>
      </c>
      <c r="BP434" s="75">
        <f t="shared" si="74"/>
        <v>0</v>
      </c>
    </row>
    <row r="435" spans="1:68" ht="27" hidden="1" customHeight="1" x14ac:dyDescent="0.25">
      <c r="A435" s="60" t="s">
        <v>671</v>
      </c>
      <c r="B435" s="60" t="s">
        <v>672</v>
      </c>
      <c r="C435" s="34">
        <v>4301012145</v>
      </c>
      <c r="D435" s="571">
        <v>4607091383522</v>
      </c>
      <c r="E435" s="572"/>
      <c r="F435" s="59">
        <v>0.88</v>
      </c>
      <c r="G435" s="35">
        <v>6</v>
      </c>
      <c r="H435" s="59">
        <v>5.28</v>
      </c>
      <c r="I435" s="59">
        <v>5.64</v>
      </c>
      <c r="J435" s="35">
        <v>104</v>
      </c>
      <c r="K435" s="35" t="s">
        <v>106</v>
      </c>
      <c r="L435" s="35"/>
      <c r="M435" s="36" t="s">
        <v>107</v>
      </c>
      <c r="N435" s="36"/>
      <c r="O435" s="35">
        <v>60</v>
      </c>
      <c r="P435" s="879" t="s">
        <v>673</v>
      </c>
      <c r="Q435" s="574"/>
      <c r="R435" s="574"/>
      <c r="S435" s="574"/>
      <c r="T435" s="575"/>
      <c r="U435" s="37"/>
      <c r="V435" s="37"/>
      <c r="W435" s="38" t="s">
        <v>70</v>
      </c>
      <c r="X435" s="56">
        <v>0</v>
      </c>
      <c r="Y435" s="53">
        <f t="shared" si="69"/>
        <v>0</v>
      </c>
      <c r="Z435" s="39" t="str">
        <f t="shared" si="70"/>
        <v/>
      </c>
      <c r="AA435" s="65"/>
      <c r="AB435" s="66"/>
      <c r="AC435" s="491" t="s">
        <v>674</v>
      </c>
      <c r="AG435" s="75"/>
      <c r="AJ435" s="79"/>
      <c r="AK435" s="79">
        <v>0</v>
      </c>
      <c r="BB435" s="492" t="s">
        <v>1</v>
      </c>
      <c r="BM435" s="75">
        <f t="shared" si="71"/>
        <v>0</v>
      </c>
      <c r="BN435" s="75">
        <f t="shared" si="72"/>
        <v>0</v>
      </c>
      <c r="BO435" s="75">
        <f t="shared" si="73"/>
        <v>0</v>
      </c>
      <c r="BP435" s="75">
        <f t="shared" si="74"/>
        <v>0</v>
      </c>
    </row>
    <row r="436" spans="1:68" ht="16.5" hidden="1" customHeight="1" x14ac:dyDescent="0.25">
      <c r="A436" s="60" t="s">
        <v>675</v>
      </c>
      <c r="B436" s="60" t="s">
        <v>676</v>
      </c>
      <c r="C436" s="34">
        <v>4301011774</v>
      </c>
      <c r="D436" s="571">
        <v>4680115884502</v>
      </c>
      <c r="E436" s="572"/>
      <c r="F436" s="59">
        <v>0.88</v>
      </c>
      <c r="G436" s="35">
        <v>6</v>
      </c>
      <c r="H436" s="59">
        <v>5.28</v>
      </c>
      <c r="I436" s="59">
        <v>5.64</v>
      </c>
      <c r="J436" s="35">
        <v>104</v>
      </c>
      <c r="K436" s="35" t="s">
        <v>106</v>
      </c>
      <c r="L436" s="35"/>
      <c r="M436" s="36" t="s">
        <v>107</v>
      </c>
      <c r="N436" s="36"/>
      <c r="O436" s="35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7"/>
      <c r="V436" s="37"/>
      <c r="W436" s="38" t="s">
        <v>70</v>
      </c>
      <c r="X436" s="56">
        <v>0</v>
      </c>
      <c r="Y436" s="53">
        <f t="shared" si="69"/>
        <v>0</v>
      </c>
      <c r="Z436" s="39" t="str">
        <f t="shared" si="70"/>
        <v/>
      </c>
      <c r="AA436" s="65"/>
      <c r="AB436" s="66"/>
      <c r="AC436" s="493" t="s">
        <v>677</v>
      </c>
      <c r="AG436" s="75"/>
      <c r="AJ436" s="79"/>
      <c r="AK436" s="79">
        <v>0</v>
      </c>
      <c r="BB436" s="494" t="s">
        <v>1</v>
      </c>
      <c r="BM436" s="75">
        <f t="shared" si="71"/>
        <v>0</v>
      </c>
      <c r="BN436" s="75">
        <f t="shared" si="72"/>
        <v>0</v>
      </c>
      <c r="BO436" s="75">
        <f t="shared" si="73"/>
        <v>0</v>
      </c>
      <c r="BP436" s="75">
        <f t="shared" si="74"/>
        <v>0</v>
      </c>
    </row>
    <row r="437" spans="1:68" ht="27" customHeight="1" x14ac:dyDescent="0.25">
      <c r="A437" s="60" t="s">
        <v>678</v>
      </c>
      <c r="B437" s="60" t="s">
        <v>679</v>
      </c>
      <c r="C437" s="34">
        <v>4301011771</v>
      </c>
      <c r="D437" s="571">
        <v>4607091389104</v>
      </c>
      <c r="E437" s="572"/>
      <c r="F437" s="59">
        <v>0.88</v>
      </c>
      <c r="G437" s="35">
        <v>6</v>
      </c>
      <c r="H437" s="59">
        <v>5.28</v>
      </c>
      <c r="I437" s="59">
        <v>5.64</v>
      </c>
      <c r="J437" s="35">
        <v>104</v>
      </c>
      <c r="K437" s="35" t="s">
        <v>106</v>
      </c>
      <c r="L437" s="35"/>
      <c r="M437" s="36" t="s">
        <v>107</v>
      </c>
      <c r="N437" s="36"/>
      <c r="O437" s="35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7"/>
      <c r="V437" s="37"/>
      <c r="W437" s="38" t="s">
        <v>70</v>
      </c>
      <c r="X437" s="56">
        <v>3100</v>
      </c>
      <c r="Y437" s="53">
        <f t="shared" si="69"/>
        <v>3104.6400000000003</v>
      </c>
      <c r="Z437" s="39">
        <f t="shared" si="70"/>
        <v>7.0324800000000005</v>
      </c>
      <c r="AA437" s="65"/>
      <c r="AB437" s="66"/>
      <c r="AC437" s="495" t="s">
        <v>680</v>
      </c>
      <c r="AG437" s="75"/>
      <c r="AJ437" s="79"/>
      <c r="AK437" s="79">
        <v>0</v>
      </c>
      <c r="BB437" s="496" t="s">
        <v>1</v>
      </c>
      <c r="BM437" s="75">
        <f t="shared" si="71"/>
        <v>3311.363636363636</v>
      </c>
      <c r="BN437" s="75">
        <f t="shared" si="72"/>
        <v>3316.32</v>
      </c>
      <c r="BO437" s="75">
        <f t="shared" si="73"/>
        <v>5.6453962703962706</v>
      </c>
      <c r="BP437" s="75">
        <f t="shared" si="74"/>
        <v>5.6538461538461542</v>
      </c>
    </row>
    <row r="438" spans="1:68" ht="16.5" hidden="1" customHeight="1" x14ac:dyDescent="0.25">
      <c r="A438" s="60" t="s">
        <v>681</v>
      </c>
      <c r="B438" s="60" t="s">
        <v>682</v>
      </c>
      <c r="C438" s="34">
        <v>4301011799</v>
      </c>
      <c r="D438" s="571">
        <v>4680115884519</v>
      </c>
      <c r="E438" s="572"/>
      <c r="F438" s="59">
        <v>0.88</v>
      </c>
      <c r="G438" s="35">
        <v>6</v>
      </c>
      <c r="H438" s="59">
        <v>5.28</v>
      </c>
      <c r="I438" s="59">
        <v>5.64</v>
      </c>
      <c r="J438" s="35">
        <v>104</v>
      </c>
      <c r="K438" s="35" t="s">
        <v>106</v>
      </c>
      <c r="L438" s="35"/>
      <c r="M438" s="36" t="s">
        <v>78</v>
      </c>
      <c r="N438" s="36"/>
      <c r="O438" s="35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7"/>
      <c r="V438" s="37"/>
      <c r="W438" s="38" t="s">
        <v>70</v>
      </c>
      <c r="X438" s="56">
        <v>0</v>
      </c>
      <c r="Y438" s="53">
        <f t="shared" si="69"/>
        <v>0</v>
      </c>
      <c r="Z438" s="39" t="str">
        <f t="shared" si="70"/>
        <v/>
      </c>
      <c r="AA438" s="65"/>
      <c r="AB438" s="66"/>
      <c r="AC438" s="497" t="s">
        <v>683</v>
      </c>
      <c r="AG438" s="75"/>
      <c r="AJ438" s="79"/>
      <c r="AK438" s="79">
        <v>0</v>
      </c>
      <c r="BB438" s="498" t="s">
        <v>1</v>
      </c>
      <c r="BM438" s="75">
        <f t="shared" si="71"/>
        <v>0</v>
      </c>
      <c r="BN438" s="75">
        <f t="shared" si="72"/>
        <v>0</v>
      </c>
      <c r="BO438" s="75">
        <f t="shared" si="73"/>
        <v>0</v>
      </c>
      <c r="BP438" s="75">
        <f t="shared" si="74"/>
        <v>0</v>
      </c>
    </row>
    <row r="439" spans="1:68" ht="27" hidden="1" customHeight="1" x14ac:dyDescent="0.25">
      <c r="A439" s="60" t="s">
        <v>684</v>
      </c>
      <c r="B439" s="60" t="s">
        <v>685</v>
      </c>
      <c r="C439" s="34">
        <v>4301012125</v>
      </c>
      <c r="D439" s="571">
        <v>4680115886391</v>
      </c>
      <c r="E439" s="572"/>
      <c r="F439" s="59">
        <v>0.4</v>
      </c>
      <c r="G439" s="35">
        <v>6</v>
      </c>
      <c r="H439" s="59">
        <v>2.4</v>
      </c>
      <c r="I439" s="59">
        <v>2.58</v>
      </c>
      <c r="J439" s="35">
        <v>182</v>
      </c>
      <c r="K439" s="35" t="s">
        <v>77</v>
      </c>
      <c r="L439" s="35"/>
      <c r="M439" s="36" t="s">
        <v>78</v>
      </c>
      <c r="N439" s="36"/>
      <c r="O439" s="35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7"/>
      <c r="V439" s="37"/>
      <c r="W439" s="38" t="s">
        <v>70</v>
      </c>
      <c r="X439" s="56">
        <v>0</v>
      </c>
      <c r="Y439" s="53">
        <f t="shared" si="69"/>
        <v>0</v>
      </c>
      <c r="Z439" s="39" t="str">
        <f>IFERROR(IF(Y439=0,"",ROUNDUP(Y439/H439,0)*0.00651),"")</f>
        <v/>
      </c>
      <c r="AA439" s="65"/>
      <c r="AB439" s="66"/>
      <c r="AC439" s="499" t="s">
        <v>664</v>
      </c>
      <c r="AG439" s="75"/>
      <c r="AJ439" s="79"/>
      <c r="AK439" s="79">
        <v>0</v>
      </c>
      <c r="BB439" s="500" t="s">
        <v>1</v>
      </c>
      <c r="BM439" s="75">
        <f t="shared" si="71"/>
        <v>0</v>
      </c>
      <c r="BN439" s="75">
        <f t="shared" si="72"/>
        <v>0</v>
      </c>
      <c r="BO439" s="75">
        <f t="shared" si="73"/>
        <v>0</v>
      </c>
      <c r="BP439" s="75">
        <f t="shared" si="74"/>
        <v>0</v>
      </c>
    </row>
    <row r="440" spans="1:68" ht="27" hidden="1" customHeight="1" x14ac:dyDescent="0.25">
      <c r="A440" s="60" t="s">
        <v>686</v>
      </c>
      <c r="B440" s="60" t="s">
        <v>687</v>
      </c>
      <c r="C440" s="34">
        <v>4301011778</v>
      </c>
      <c r="D440" s="571">
        <v>4680115880603</v>
      </c>
      <c r="E440" s="572"/>
      <c r="F440" s="59">
        <v>0.6</v>
      </c>
      <c r="G440" s="35">
        <v>6</v>
      </c>
      <c r="H440" s="59">
        <v>3.6</v>
      </c>
      <c r="I440" s="59">
        <v>3.81</v>
      </c>
      <c r="J440" s="35">
        <v>132</v>
      </c>
      <c r="K440" s="35" t="s">
        <v>111</v>
      </c>
      <c r="L440" s="35"/>
      <c r="M440" s="36" t="s">
        <v>107</v>
      </c>
      <c r="N440" s="36"/>
      <c r="O440" s="35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7"/>
      <c r="V440" s="37"/>
      <c r="W440" s="38" t="s">
        <v>70</v>
      </c>
      <c r="X440" s="56">
        <v>0</v>
      </c>
      <c r="Y440" s="53">
        <f t="shared" si="69"/>
        <v>0</v>
      </c>
      <c r="Z440" s="39" t="str">
        <f>IFERROR(IF(Y440=0,"",ROUNDUP(Y440/H440,0)*0.00902),"")</f>
        <v/>
      </c>
      <c r="AA440" s="65"/>
      <c r="AB440" s="66"/>
      <c r="AC440" s="501" t="s">
        <v>664</v>
      </c>
      <c r="AG440" s="75"/>
      <c r="AJ440" s="79"/>
      <c r="AK440" s="79">
        <v>0</v>
      </c>
      <c r="BB440" s="502" t="s">
        <v>1</v>
      </c>
      <c r="BM440" s="75">
        <f t="shared" si="71"/>
        <v>0</v>
      </c>
      <c r="BN440" s="75">
        <f t="shared" si="72"/>
        <v>0</v>
      </c>
      <c r="BO440" s="75">
        <f t="shared" si="73"/>
        <v>0</v>
      </c>
      <c r="BP440" s="75">
        <f t="shared" si="74"/>
        <v>0</v>
      </c>
    </row>
    <row r="441" spans="1:68" ht="27" hidden="1" customHeight="1" x14ac:dyDescent="0.25">
      <c r="A441" s="60" t="s">
        <v>686</v>
      </c>
      <c r="B441" s="60" t="s">
        <v>688</v>
      </c>
      <c r="C441" s="34">
        <v>4301012035</v>
      </c>
      <c r="D441" s="571">
        <v>4680115880603</v>
      </c>
      <c r="E441" s="572"/>
      <c r="F441" s="59">
        <v>0.6</v>
      </c>
      <c r="G441" s="35">
        <v>8</v>
      </c>
      <c r="H441" s="59">
        <v>4.8</v>
      </c>
      <c r="I441" s="59">
        <v>6.93</v>
      </c>
      <c r="J441" s="35">
        <v>132</v>
      </c>
      <c r="K441" s="35" t="s">
        <v>111</v>
      </c>
      <c r="L441" s="35"/>
      <c r="M441" s="36" t="s">
        <v>107</v>
      </c>
      <c r="N441" s="36"/>
      <c r="O441" s="35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7"/>
      <c r="V441" s="37"/>
      <c r="W441" s="38" t="s">
        <v>70</v>
      </c>
      <c r="X441" s="56">
        <v>0</v>
      </c>
      <c r="Y441" s="53">
        <f t="shared" si="69"/>
        <v>0</v>
      </c>
      <c r="Z441" s="39" t="str">
        <f>IFERROR(IF(Y441=0,"",ROUNDUP(Y441/H441,0)*0.00902),"")</f>
        <v/>
      </c>
      <c r="AA441" s="65"/>
      <c r="AB441" s="66"/>
      <c r="AC441" s="503" t="s">
        <v>664</v>
      </c>
      <c r="AG441" s="75"/>
      <c r="AJ441" s="79"/>
      <c r="AK441" s="79">
        <v>0</v>
      </c>
      <c r="BB441" s="504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hidden="1" customHeight="1" x14ac:dyDescent="0.25">
      <c r="A442" s="60" t="s">
        <v>689</v>
      </c>
      <c r="B442" s="60" t="s">
        <v>690</v>
      </c>
      <c r="C442" s="34">
        <v>4301012146</v>
      </c>
      <c r="D442" s="571">
        <v>4607091389999</v>
      </c>
      <c r="E442" s="572"/>
      <c r="F442" s="59">
        <v>0.6</v>
      </c>
      <c r="G442" s="35">
        <v>8</v>
      </c>
      <c r="H442" s="59">
        <v>4.8</v>
      </c>
      <c r="I442" s="59">
        <v>5.01</v>
      </c>
      <c r="J442" s="35">
        <v>132</v>
      </c>
      <c r="K442" s="35" t="s">
        <v>111</v>
      </c>
      <c r="L442" s="35"/>
      <c r="M442" s="36" t="s">
        <v>107</v>
      </c>
      <c r="N442" s="36"/>
      <c r="O442" s="35">
        <v>60</v>
      </c>
      <c r="P442" s="717" t="s">
        <v>691</v>
      </c>
      <c r="Q442" s="574"/>
      <c r="R442" s="574"/>
      <c r="S442" s="574"/>
      <c r="T442" s="575"/>
      <c r="U442" s="37"/>
      <c r="V442" s="37"/>
      <c r="W442" s="38" t="s">
        <v>70</v>
      </c>
      <c r="X442" s="56">
        <v>0</v>
      </c>
      <c r="Y442" s="53">
        <f t="shared" si="69"/>
        <v>0</v>
      </c>
      <c r="Z442" s="39" t="str">
        <f>IFERROR(IF(Y442=0,"",ROUNDUP(Y442/H442,0)*0.00902),"")</f>
        <v/>
      </c>
      <c r="AA442" s="65"/>
      <c r="AB442" s="66"/>
      <c r="AC442" s="505" t="s">
        <v>674</v>
      </c>
      <c r="AG442" s="75"/>
      <c r="AJ442" s="79"/>
      <c r="AK442" s="79">
        <v>0</v>
      </c>
      <c r="BB442" s="506" t="s">
        <v>1</v>
      </c>
      <c r="BM442" s="75">
        <f t="shared" si="71"/>
        <v>0</v>
      </c>
      <c r="BN442" s="75">
        <f t="shared" si="72"/>
        <v>0</v>
      </c>
      <c r="BO442" s="75">
        <f t="shared" si="73"/>
        <v>0</v>
      </c>
      <c r="BP442" s="75">
        <f t="shared" si="74"/>
        <v>0</v>
      </c>
    </row>
    <row r="443" spans="1:68" ht="27" hidden="1" customHeight="1" x14ac:dyDescent="0.25">
      <c r="A443" s="60" t="s">
        <v>692</v>
      </c>
      <c r="B443" s="60" t="s">
        <v>693</v>
      </c>
      <c r="C443" s="34">
        <v>4301012036</v>
      </c>
      <c r="D443" s="571">
        <v>4680115882782</v>
      </c>
      <c r="E443" s="572"/>
      <c r="F443" s="59">
        <v>0.6</v>
      </c>
      <c r="G443" s="35">
        <v>8</v>
      </c>
      <c r="H443" s="59">
        <v>4.8</v>
      </c>
      <c r="I443" s="59">
        <v>6.96</v>
      </c>
      <c r="J443" s="35">
        <v>120</v>
      </c>
      <c r="K443" s="35" t="s">
        <v>111</v>
      </c>
      <c r="L443" s="35"/>
      <c r="M443" s="36" t="s">
        <v>107</v>
      </c>
      <c r="N443" s="36"/>
      <c r="O443" s="35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7"/>
      <c r="V443" s="37"/>
      <c r="W443" s="38" t="s">
        <v>70</v>
      </c>
      <c r="X443" s="56">
        <v>0</v>
      </c>
      <c r="Y443" s="53">
        <f t="shared" si="69"/>
        <v>0</v>
      </c>
      <c r="Z443" s="39" t="str">
        <f>IFERROR(IF(Y443=0,"",ROUNDUP(Y443/H443,0)*0.00937),"")</f>
        <v/>
      </c>
      <c r="AA443" s="65"/>
      <c r="AB443" s="66"/>
      <c r="AC443" s="507" t="s">
        <v>667</v>
      </c>
      <c r="AG443" s="75"/>
      <c r="AJ443" s="79"/>
      <c r="AK443" s="79">
        <v>0</v>
      </c>
      <c r="BB443" s="508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hidden="1" customHeight="1" x14ac:dyDescent="0.25">
      <c r="A444" s="60" t="s">
        <v>694</v>
      </c>
      <c r="B444" s="60" t="s">
        <v>695</v>
      </c>
      <c r="C444" s="34">
        <v>4301012050</v>
      </c>
      <c r="D444" s="571">
        <v>4680115885479</v>
      </c>
      <c r="E444" s="572"/>
      <c r="F444" s="59">
        <v>0.4</v>
      </c>
      <c r="G444" s="35">
        <v>6</v>
      </c>
      <c r="H444" s="59">
        <v>2.4</v>
      </c>
      <c r="I444" s="59">
        <v>2.58</v>
      </c>
      <c r="J444" s="35">
        <v>182</v>
      </c>
      <c r="K444" s="35" t="s">
        <v>77</v>
      </c>
      <c r="L444" s="35"/>
      <c r="M444" s="36" t="s">
        <v>107</v>
      </c>
      <c r="N444" s="36"/>
      <c r="O444" s="35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7"/>
      <c r="V444" s="37"/>
      <c r="W444" s="38" t="s">
        <v>70</v>
      </c>
      <c r="X444" s="56">
        <v>0</v>
      </c>
      <c r="Y444" s="53">
        <f t="shared" si="69"/>
        <v>0</v>
      </c>
      <c r="Z444" s="39" t="str">
        <f>IFERROR(IF(Y444=0,"",ROUNDUP(Y444/H444,0)*0.00651),"")</f>
        <v/>
      </c>
      <c r="AA444" s="65"/>
      <c r="AB444" s="66"/>
      <c r="AC444" s="509" t="s">
        <v>680</v>
      </c>
      <c r="AG444" s="75"/>
      <c r="AJ444" s="79"/>
      <c r="AK444" s="79">
        <v>0</v>
      </c>
      <c r="BB444" s="510" t="s">
        <v>1</v>
      </c>
      <c r="BM444" s="75">
        <f t="shared" si="71"/>
        <v>0</v>
      </c>
      <c r="BN444" s="75">
        <f t="shared" si="72"/>
        <v>0</v>
      </c>
      <c r="BO444" s="75">
        <f t="shared" si="73"/>
        <v>0</v>
      </c>
      <c r="BP444" s="75">
        <f t="shared" si="74"/>
        <v>0</v>
      </c>
    </row>
    <row r="445" spans="1:68" ht="27" hidden="1" customHeight="1" x14ac:dyDescent="0.25">
      <c r="A445" s="60" t="s">
        <v>696</v>
      </c>
      <c r="B445" s="60" t="s">
        <v>697</v>
      </c>
      <c r="C445" s="34">
        <v>4301011784</v>
      </c>
      <c r="D445" s="571">
        <v>4607091389982</v>
      </c>
      <c r="E445" s="572"/>
      <c r="F445" s="59">
        <v>0.6</v>
      </c>
      <c r="G445" s="35">
        <v>6</v>
      </c>
      <c r="H445" s="59">
        <v>3.6</v>
      </c>
      <c r="I445" s="59">
        <v>3.81</v>
      </c>
      <c r="J445" s="35">
        <v>132</v>
      </c>
      <c r="K445" s="35" t="s">
        <v>111</v>
      </c>
      <c r="L445" s="35"/>
      <c r="M445" s="36" t="s">
        <v>107</v>
      </c>
      <c r="N445" s="36"/>
      <c r="O445" s="35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7"/>
      <c r="V445" s="37"/>
      <c r="W445" s="38" t="s">
        <v>70</v>
      </c>
      <c r="X445" s="56">
        <v>0</v>
      </c>
      <c r="Y445" s="53">
        <f t="shared" si="69"/>
        <v>0</v>
      </c>
      <c r="Z445" s="39" t="str">
        <f>IFERROR(IF(Y445=0,"",ROUNDUP(Y445/H445,0)*0.00902),"")</f>
        <v/>
      </c>
      <c r="AA445" s="65"/>
      <c r="AB445" s="66"/>
      <c r="AC445" s="511" t="s">
        <v>680</v>
      </c>
      <c r="AG445" s="75"/>
      <c r="AJ445" s="79"/>
      <c r="AK445" s="79">
        <v>0</v>
      </c>
      <c r="BB445" s="512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696</v>
      </c>
      <c r="B446" s="60" t="s">
        <v>698</v>
      </c>
      <c r="C446" s="34">
        <v>4301012034</v>
      </c>
      <c r="D446" s="571">
        <v>4607091389982</v>
      </c>
      <c r="E446" s="572"/>
      <c r="F446" s="59">
        <v>0.6</v>
      </c>
      <c r="G446" s="35">
        <v>8</v>
      </c>
      <c r="H446" s="59">
        <v>4.8</v>
      </c>
      <c r="I446" s="59">
        <v>6.96</v>
      </c>
      <c r="J446" s="35">
        <v>120</v>
      </c>
      <c r="K446" s="35" t="s">
        <v>111</v>
      </c>
      <c r="L446" s="35"/>
      <c r="M446" s="36" t="s">
        <v>107</v>
      </c>
      <c r="N446" s="36"/>
      <c r="O446" s="35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7"/>
      <c r="V446" s="37"/>
      <c r="W446" s="38" t="s">
        <v>70</v>
      </c>
      <c r="X446" s="56">
        <v>0</v>
      </c>
      <c r="Y446" s="53">
        <f t="shared" si="69"/>
        <v>0</v>
      </c>
      <c r="Z446" s="39" t="str">
        <f>IFERROR(IF(Y446=0,"",ROUNDUP(Y446/H446,0)*0.00937),"")</f>
        <v/>
      </c>
      <c r="AA446" s="65"/>
      <c r="AB446" s="66"/>
      <c r="AC446" s="513" t="s">
        <v>680</v>
      </c>
      <c r="AG446" s="75"/>
      <c r="AJ446" s="79"/>
      <c r="AK446" s="79">
        <v>0</v>
      </c>
      <c r="BB446" s="514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72</v>
      </c>
      <c r="Q447" s="582"/>
      <c r="R447" s="582"/>
      <c r="S447" s="582"/>
      <c r="T447" s="582"/>
      <c r="U447" s="582"/>
      <c r="V447" s="583"/>
      <c r="W447" s="40" t="s">
        <v>73</v>
      </c>
      <c r="X447" s="4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587.12121212121212</v>
      </c>
      <c r="Y447" s="4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588</v>
      </c>
      <c r="Z447" s="4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7.0324800000000005</v>
      </c>
      <c r="AA447" s="64"/>
      <c r="AB447" s="64"/>
      <c r="AC447" s="64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72</v>
      </c>
      <c r="Q448" s="582"/>
      <c r="R448" s="582"/>
      <c r="S448" s="582"/>
      <c r="T448" s="582"/>
      <c r="U448" s="582"/>
      <c r="V448" s="583"/>
      <c r="W448" s="40" t="s">
        <v>70</v>
      </c>
      <c r="X448" s="41">
        <f>IFERROR(SUM(X432:X446),"0")</f>
        <v>3100</v>
      </c>
      <c r="Y448" s="41">
        <f>IFERROR(SUM(Y432:Y446),"0")</f>
        <v>3104.6400000000003</v>
      </c>
      <c r="Z448" s="40"/>
      <c r="AA448" s="64"/>
      <c r="AB448" s="64"/>
      <c r="AC448" s="64"/>
    </row>
    <row r="449" spans="1:68" ht="14.25" hidden="1" customHeight="1" x14ac:dyDescent="0.25">
      <c r="A449" s="579" t="s">
        <v>139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63"/>
      <c r="AB449" s="63"/>
      <c r="AC449" s="63"/>
    </row>
    <row r="450" spans="1:68" ht="16.5" customHeight="1" x14ac:dyDescent="0.25">
      <c r="A450" s="60" t="s">
        <v>699</v>
      </c>
      <c r="B450" s="60" t="s">
        <v>700</v>
      </c>
      <c r="C450" s="34">
        <v>4301020334</v>
      </c>
      <c r="D450" s="571">
        <v>4607091388930</v>
      </c>
      <c r="E450" s="572"/>
      <c r="F450" s="59">
        <v>0.88</v>
      </c>
      <c r="G450" s="35">
        <v>6</v>
      </c>
      <c r="H450" s="59">
        <v>5.28</v>
      </c>
      <c r="I450" s="59">
        <v>5.64</v>
      </c>
      <c r="J450" s="35">
        <v>104</v>
      </c>
      <c r="K450" s="35" t="s">
        <v>106</v>
      </c>
      <c r="L450" s="35"/>
      <c r="M450" s="36" t="s">
        <v>78</v>
      </c>
      <c r="N450" s="36"/>
      <c r="O450" s="35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7"/>
      <c r="V450" s="37"/>
      <c r="W450" s="38" t="s">
        <v>70</v>
      </c>
      <c r="X450" s="56">
        <v>3000</v>
      </c>
      <c r="Y450" s="53">
        <f>IFERROR(IF(X450="",0,CEILING((X450/$H450),1)*$H450),"")</f>
        <v>3004.32</v>
      </c>
      <c r="Z450" s="39">
        <f>IFERROR(IF(Y450=0,"",ROUNDUP(Y450/H450,0)*0.01196),"")</f>
        <v>6.8052400000000004</v>
      </c>
      <c r="AA450" s="65"/>
      <c r="AB450" s="66"/>
      <c r="AC450" s="515" t="s">
        <v>701</v>
      </c>
      <c r="AG450" s="75"/>
      <c r="AJ450" s="79"/>
      <c r="AK450" s="79">
        <v>0</v>
      </c>
      <c r="BB450" s="516" t="s">
        <v>1</v>
      </c>
      <c r="BM450" s="75">
        <f>IFERROR(X450*I450/H450,"0")</f>
        <v>3204.5454545454545</v>
      </c>
      <c r="BN450" s="75">
        <f>IFERROR(Y450*I450/H450,"0")</f>
        <v>3209.16</v>
      </c>
      <c r="BO450" s="75">
        <f>IFERROR(1/J450*(X450/H450),"0")</f>
        <v>5.4632867132867133</v>
      </c>
      <c r="BP450" s="75">
        <f>IFERROR(1/J450*(Y450/H450),"0")</f>
        <v>5.4711538461538467</v>
      </c>
    </row>
    <row r="451" spans="1:68" ht="16.5" hidden="1" customHeight="1" x14ac:dyDescent="0.25">
      <c r="A451" s="60" t="s">
        <v>702</v>
      </c>
      <c r="B451" s="60" t="s">
        <v>703</v>
      </c>
      <c r="C451" s="34">
        <v>4301020384</v>
      </c>
      <c r="D451" s="571">
        <v>4680115886407</v>
      </c>
      <c r="E451" s="572"/>
      <c r="F451" s="59">
        <v>0.4</v>
      </c>
      <c r="G451" s="35">
        <v>6</v>
      </c>
      <c r="H451" s="59">
        <v>2.4</v>
      </c>
      <c r="I451" s="59">
        <v>2.58</v>
      </c>
      <c r="J451" s="35">
        <v>182</v>
      </c>
      <c r="K451" s="35" t="s">
        <v>77</v>
      </c>
      <c r="L451" s="35"/>
      <c r="M451" s="36" t="s">
        <v>78</v>
      </c>
      <c r="N451" s="36"/>
      <c r="O451" s="35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7"/>
      <c r="V451" s="37"/>
      <c r="W451" s="38" t="s">
        <v>70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IFERROR(IF(Y451=0,"",ROUNDUP(Y451/H451,0)*0.00651),"")</f>
        <v/>
      </c>
      <c r="AA451" s="65"/>
      <c r="AB451" s="66"/>
      <c r="AC451" s="517" t="s">
        <v>701</v>
      </c>
      <c r="AG451" s="75"/>
      <c r="AJ451" s="79"/>
      <c r="AK451" s="79">
        <v>0</v>
      </c>
      <c r="BB451" s="518" t="s">
        <v>1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16.5" hidden="1" customHeight="1" x14ac:dyDescent="0.25">
      <c r="A452" s="60" t="s">
        <v>704</v>
      </c>
      <c r="B452" s="60" t="s">
        <v>705</v>
      </c>
      <c r="C452" s="34">
        <v>4301020385</v>
      </c>
      <c r="D452" s="571">
        <v>4680115880054</v>
      </c>
      <c r="E452" s="572"/>
      <c r="F452" s="59">
        <v>0.6</v>
      </c>
      <c r="G452" s="35">
        <v>8</v>
      </c>
      <c r="H452" s="59">
        <v>4.8</v>
      </c>
      <c r="I452" s="59">
        <v>6.93</v>
      </c>
      <c r="J452" s="35">
        <v>132</v>
      </c>
      <c r="K452" s="35" t="s">
        <v>111</v>
      </c>
      <c r="L452" s="35"/>
      <c r="M452" s="36" t="s">
        <v>107</v>
      </c>
      <c r="N452" s="36"/>
      <c r="O452" s="35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7"/>
      <c r="V452" s="37"/>
      <c r="W452" s="38" t="s">
        <v>70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IFERROR(IF(Y452=0,"",ROUNDUP(Y452/H452,0)*0.00902),"")</f>
        <v/>
      </c>
      <c r="AA452" s="65"/>
      <c r="AB452" s="66"/>
      <c r="AC452" s="519" t="s">
        <v>701</v>
      </c>
      <c r="AG452" s="75"/>
      <c r="AJ452" s="79"/>
      <c r="AK452" s="79">
        <v>0</v>
      </c>
      <c r="BB452" s="520" t="s">
        <v>1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72</v>
      </c>
      <c r="Q453" s="582"/>
      <c r="R453" s="582"/>
      <c r="S453" s="582"/>
      <c r="T453" s="582"/>
      <c r="U453" s="582"/>
      <c r="V453" s="583"/>
      <c r="W453" s="40" t="s">
        <v>73</v>
      </c>
      <c r="X453" s="41">
        <f>IFERROR(X450/H450,"0")+IFERROR(X451/H451,"0")+IFERROR(X452/H452,"0")</f>
        <v>568.18181818181813</v>
      </c>
      <c r="Y453" s="41">
        <f>IFERROR(Y450/H450,"0")+IFERROR(Y451/H451,"0")+IFERROR(Y452/H452,"0")</f>
        <v>569</v>
      </c>
      <c r="Z453" s="41">
        <f>IFERROR(IF(Z450="",0,Z450),"0")+IFERROR(IF(Z451="",0,Z451),"0")+IFERROR(IF(Z452="",0,Z452),"0")</f>
        <v>6.8052400000000004</v>
      </c>
      <c r="AA453" s="64"/>
      <c r="AB453" s="64"/>
      <c r="AC453" s="64"/>
    </row>
    <row r="454" spans="1:68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72</v>
      </c>
      <c r="Q454" s="582"/>
      <c r="R454" s="582"/>
      <c r="S454" s="582"/>
      <c r="T454" s="582"/>
      <c r="U454" s="582"/>
      <c r="V454" s="583"/>
      <c r="W454" s="40" t="s">
        <v>70</v>
      </c>
      <c r="X454" s="41">
        <f>IFERROR(SUM(X450:X452),"0")</f>
        <v>3000</v>
      </c>
      <c r="Y454" s="41">
        <f>IFERROR(SUM(Y450:Y452),"0")</f>
        <v>3004.32</v>
      </c>
      <c r="Z454" s="40"/>
      <c r="AA454" s="64"/>
      <c r="AB454" s="64"/>
      <c r="AC454" s="64"/>
    </row>
    <row r="455" spans="1:68" ht="14.25" hidden="1" customHeight="1" x14ac:dyDescent="0.25">
      <c r="A455" s="579" t="s">
        <v>64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63"/>
      <c r="AB455" s="63"/>
      <c r="AC455" s="63"/>
    </row>
    <row r="456" spans="1:68" ht="27" hidden="1" customHeight="1" x14ac:dyDescent="0.25">
      <c r="A456" s="60" t="s">
        <v>706</v>
      </c>
      <c r="B456" s="60" t="s">
        <v>707</v>
      </c>
      <c r="C456" s="34">
        <v>4301031349</v>
      </c>
      <c r="D456" s="571">
        <v>4680115883116</v>
      </c>
      <c r="E456" s="572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106</v>
      </c>
      <c r="L456" s="35"/>
      <c r="M456" s="36" t="s">
        <v>107</v>
      </c>
      <c r="N456" s="36"/>
      <c r="O456" s="35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7"/>
      <c r="V456" s="37"/>
      <c r="W456" s="38" t="s">
        <v>70</v>
      </c>
      <c r="X456" s="56">
        <v>0</v>
      </c>
      <c r="Y456" s="53">
        <f t="shared" ref="Y456:Y462" si="75">IFERROR(IF(X456="",0,CEILING((X456/$H456),1)*$H456),"")</f>
        <v>0</v>
      </c>
      <c r="Z456" s="39" t="str">
        <f>IFERROR(IF(Y456=0,"",ROUNDUP(Y456/H456,0)*0.01196),"")</f>
        <v/>
      </c>
      <c r="AA456" s="65"/>
      <c r="AB456" s="66"/>
      <c r="AC456" s="521" t="s">
        <v>708</v>
      </c>
      <c r="AG456" s="75"/>
      <c r="AJ456" s="79"/>
      <c r="AK456" s="79">
        <v>0</v>
      </c>
      <c r="BB456" s="522" t="s">
        <v>1</v>
      </c>
      <c r="BM456" s="75">
        <f t="shared" ref="BM456:BM462" si="76">IFERROR(X456*I456/H456,"0")</f>
        <v>0</v>
      </c>
      <c r="BN456" s="75">
        <f t="shared" ref="BN456:BN462" si="77">IFERROR(Y456*I456/H456,"0")</f>
        <v>0</v>
      </c>
      <c r="BO456" s="75">
        <f t="shared" ref="BO456:BO462" si="78">IFERROR(1/J456*(X456/H456),"0")</f>
        <v>0</v>
      </c>
      <c r="BP456" s="75">
        <f t="shared" ref="BP456:BP462" si="79">IFERROR(1/J456*(Y456/H456),"0")</f>
        <v>0</v>
      </c>
    </row>
    <row r="457" spans="1:68" ht="27" hidden="1" customHeight="1" x14ac:dyDescent="0.25">
      <c r="A457" s="60" t="s">
        <v>709</v>
      </c>
      <c r="B457" s="60" t="s">
        <v>710</v>
      </c>
      <c r="C457" s="34">
        <v>4301031350</v>
      </c>
      <c r="D457" s="571">
        <v>4680115883093</v>
      </c>
      <c r="E457" s="572"/>
      <c r="F457" s="59">
        <v>0.88</v>
      </c>
      <c r="G457" s="35">
        <v>6</v>
      </c>
      <c r="H457" s="59">
        <v>5.28</v>
      </c>
      <c r="I457" s="59">
        <v>5.64</v>
      </c>
      <c r="J457" s="35">
        <v>104</v>
      </c>
      <c r="K457" s="35" t="s">
        <v>106</v>
      </c>
      <c r="L457" s="35"/>
      <c r="M457" s="36" t="s">
        <v>68</v>
      </c>
      <c r="N457" s="36"/>
      <c r="O457" s="35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7"/>
      <c r="V457" s="37"/>
      <c r="W457" s="38" t="s">
        <v>70</v>
      </c>
      <c r="X457" s="56">
        <v>0</v>
      </c>
      <c r="Y457" s="53">
        <f t="shared" si="75"/>
        <v>0</v>
      </c>
      <c r="Z457" s="39" t="str">
        <f>IFERROR(IF(Y457=0,"",ROUNDUP(Y457/H457,0)*0.01196),"")</f>
        <v/>
      </c>
      <c r="AA457" s="65"/>
      <c r="AB457" s="66"/>
      <c r="AC457" s="523" t="s">
        <v>711</v>
      </c>
      <c r="AG457" s="75"/>
      <c r="AJ457" s="79"/>
      <c r="AK457" s="79">
        <v>0</v>
      </c>
      <c r="BB457" s="524" t="s">
        <v>1</v>
      </c>
      <c r="BM457" s="75">
        <f t="shared" si="76"/>
        <v>0</v>
      </c>
      <c r="BN457" s="75">
        <f t="shared" si="77"/>
        <v>0</v>
      </c>
      <c r="BO457" s="75">
        <f t="shared" si="78"/>
        <v>0</v>
      </c>
      <c r="BP457" s="75">
        <f t="shared" si="79"/>
        <v>0</v>
      </c>
    </row>
    <row r="458" spans="1:68" ht="27" customHeight="1" x14ac:dyDescent="0.25">
      <c r="A458" s="60" t="s">
        <v>712</v>
      </c>
      <c r="B458" s="60" t="s">
        <v>713</v>
      </c>
      <c r="C458" s="34">
        <v>4301031353</v>
      </c>
      <c r="D458" s="571">
        <v>4680115883109</v>
      </c>
      <c r="E458" s="572"/>
      <c r="F458" s="59">
        <v>0.88</v>
      </c>
      <c r="G458" s="35">
        <v>6</v>
      </c>
      <c r="H458" s="59">
        <v>5.28</v>
      </c>
      <c r="I458" s="59">
        <v>5.64</v>
      </c>
      <c r="J458" s="35">
        <v>104</v>
      </c>
      <c r="K458" s="35" t="s">
        <v>106</v>
      </c>
      <c r="L458" s="35"/>
      <c r="M458" s="36" t="s">
        <v>68</v>
      </c>
      <c r="N458" s="36"/>
      <c r="O458" s="35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7"/>
      <c r="V458" s="37"/>
      <c r="W458" s="38" t="s">
        <v>70</v>
      </c>
      <c r="X458" s="56">
        <v>1150</v>
      </c>
      <c r="Y458" s="53">
        <f t="shared" si="75"/>
        <v>1151.04</v>
      </c>
      <c r="Z458" s="39">
        <f>IFERROR(IF(Y458=0,"",ROUNDUP(Y458/H458,0)*0.01196),"")</f>
        <v>2.6072799999999998</v>
      </c>
      <c r="AA458" s="65"/>
      <c r="AB458" s="66"/>
      <c r="AC458" s="525" t="s">
        <v>714</v>
      </c>
      <c r="AG458" s="75"/>
      <c r="AJ458" s="79"/>
      <c r="AK458" s="79">
        <v>0</v>
      </c>
      <c r="BB458" s="526" t="s">
        <v>1</v>
      </c>
      <c r="BM458" s="75">
        <f t="shared" si="76"/>
        <v>1228.4090909090908</v>
      </c>
      <c r="BN458" s="75">
        <f t="shared" si="77"/>
        <v>1229.5199999999998</v>
      </c>
      <c r="BO458" s="75">
        <f t="shared" si="78"/>
        <v>2.0942599067599068</v>
      </c>
      <c r="BP458" s="75">
        <f t="shared" si="79"/>
        <v>2.0961538461538458</v>
      </c>
    </row>
    <row r="459" spans="1:68" ht="27" hidden="1" customHeight="1" x14ac:dyDescent="0.25">
      <c r="A459" s="60" t="s">
        <v>715</v>
      </c>
      <c r="B459" s="60" t="s">
        <v>716</v>
      </c>
      <c r="C459" s="34">
        <v>4301031351</v>
      </c>
      <c r="D459" s="571">
        <v>4680115882072</v>
      </c>
      <c r="E459" s="572"/>
      <c r="F459" s="59">
        <v>0.6</v>
      </c>
      <c r="G459" s="35">
        <v>6</v>
      </c>
      <c r="H459" s="59">
        <v>3.6</v>
      </c>
      <c r="I459" s="59">
        <v>3.81</v>
      </c>
      <c r="J459" s="35">
        <v>132</v>
      </c>
      <c r="K459" s="35" t="s">
        <v>111</v>
      </c>
      <c r="L459" s="35"/>
      <c r="M459" s="36" t="s">
        <v>107</v>
      </c>
      <c r="N459" s="36"/>
      <c r="O459" s="35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7"/>
      <c r="V459" s="37"/>
      <c r="W459" s="38" t="s">
        <v>70</v>
      </c>
      <c r="X459" s="56">
        <v>0</v>
      </c>
      <c r="Y459" s="53">
        <f t="shared" si="75"/>
        <v>0</v>
      </c>
      <c r="Z459" s="39" t="str">
        <f>IFERROR(IF(Y459=0,"",ROUNDUP(Y459/H459,0)*0.00902),"")</f>
        <v/>
      </c>
      <c r="AA459" s="65"/>
      <c r="AB459" s="66"/>
      <c r="AC459" s="527" t="s">
        <v>708</v>
      </c>
      <c r="AG459" s="75"/>
      <c r="AJ459" s="79"/>
      <c r="AK459" s="79">
        <v>0</v>
      </c>
      <c r="BB459" s="528" t="s">
        <v>1</v>
      </c>
      <c r="BM459" s="75">
        <f t="shared" si="76"/>
        <v>0</v>
      </c>
      <c r="BN459" s="75">
        <f t="shared" si="77"/>
        <v>0</v>
      </c>
      <c r="BO459" s="75">
        <f t="shared" si="78"/>
        <v>0</v>
      </c>
      <c r="BP459" s="75">
        <f t="shared" si="79"/>
        <v>0</v>
      </c>
    </row>
    <row r="460" spans="1:68" ht="27" hidden="1" customHeight="1" x14ac:dyDescent="0.25">
      <c r="A460" s="60" t="s">
        <v>715</v>
      </c>
      <c r="B460" s="60" t="s">
        <v>717</v>
      </c>
      <c r="C460" s="34">
        <v>4301031419</v>
      </c>
      <c r="D460" s="571">
        <v>4680115882072</v>
      </c>
      <c r="E460" s="572"/>
      <c r="F460" s="59">
        <v>0.6</v>
      </c>
      <c r="G460" s="35">
        <v>8</v>
      </c>
      <c r="H460" s="59">
        <v>4.8</v>
      </c>
      <c r="I460" s="59">
        <v>6.93</v>
      </c>
      <c r="J460" s="35">
        <v>132</v>
      </c>
      <c r="K460" s="35" t="s">
        <v>111</v>
      </c>
      <c r="L460" s="35"/>
      <c r="M460" s="36" t="s">
        <v>107</v>
      </c>
      <c r="N460" s="36"/>
      <c r="O460" s="35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7"/>
      <c r="V460" s="37"/>
      <c r="W460" s="38" t="s">
        <v>70</v>
      </c>
      <c r="X460" s="56">
        <v>0</v>
      </c>
      <c r="Y460" s="53">
        <f t="shared" si="75"/>
        <v>0</v>
      </c>
      <c r="Z460" s="39" t="str">
        <f>IFERROR(IF(Y460=0,"",ROUNDUP(Y460/H460,0)*0.00902),"")</f>
        <v/>
      </c>
      <c r="AA460" s="65"/>
      <c r="AB460" s="66"/>
      <c r="AC460" s="529" t="s">
        <v>708</v>
      </c>
      <c r="AG460" s="75"/>
      <c r="AJ460" s="79"/>
      <c r="AK460" s="79">
        <v>0</v>
      </c>
      <c r="BB460" s="530" t="s">
        <v>1</v>
      </c>
      <c r="BM460" s="75">
        <f t="shared" si="76"/>
        <v>0</v>
      </c>
      <c r="BN460" s="75">
        <f t="shared" si="77"/>
        <v>0</v>
      </c>
      <c r="BO460" s="75">
        <f t="shared" si="78"/>
        <v>0</v>
      </c>
      <c r="BP460" s="75">
        <f t="shared" si="79"/>
        <v>0</v>
      </c>
    </row>
    <row r="461" spans="1:68" ht="27" hidden="1" customHeight="1" x14ac:dyDescent="0.25">
      <c r="A461" s="60" t="s">
        <v>718</v>
      </c>
      <c r="B461" s="60" t="s">
        <v>719</v>
      </c>
      <c r="C461" s="34">
        <v>4301031418</v>
      </c>
      <c r="D461" s="571">
        <v>4680115882102</v>
      </c>
      <c r="E461" s="572"/>
      <c r="F461" s="59">
        <v>0.6</v>
      </c>
      <c r="G461" s="35">
        <v>8</v>
      </c>
      <c r="H461" s="59">
        <v>4.8</v>
      </c>
      <c r="I461" s="59">
        <v>6.69</v>
      </c>
      <c r="J461" s="35">
        <v>132</v>
      </c>
      <c r="K461" s="35" t="s">
        <v>111</v>
      </c>
      <c r="L461" s="35"/>
      <c r="M461" s="36" t="s">
        <v>68</v>
      </c>
      <c r="N461" s="36"/>
      <c r="O461" s="35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7"/>
      <c r="V461" s="37"/>
      <c r="W461" s="38" t="s">
        <v>70</v>
      </c>
      <c r="X461" s="56">
        <v>0</v>
      </c>
      <c r="Y461" s="53">
        <f t="shared" si="75"/>
        <v>0</v>
      </c>
      <c r="Z461" s="39" t="str">
        <f>IFERROR(IF(Y461=0,"",ROUNDUP(Y461/H461,0)*0.00902),"")</f>
        <v/>
      </c>
      <c r="AA461" s="65"/>
      <c r="AB461" s="66"/>
      <c r="AC461" s="531" t="s">
        <v>711</v>
      </c>
      <c r="AG461" s="75"/>
      <c r="AJ461" s="79"/>
      <c r="AK461" s="79">
        <v>0</v>
      </c>
      <c r="BB461" s="532" t="s">
        <v>1</v>
      </c>
      <c r="BM461" s="75">
        <f t="shared" si="76"/>
        <v>0</v>
      </c>
      <c r="BN461" s="75">
        <f t="shared" si="77"/>
        <v>0</v>
      </c>
      <c r="BO461" s="75">
        <f t="shared" si="78"/>
        <v>0</v>
      </c>
      <c r="BP461" s="75">
        <f t="shared" si="79"/>
        <v>0</v>
      </c>
    </row>
    <row r="462" spans="1:68" ht="27" hidden="1" customHeight="1" x14ac:dyDescent="0.25">
      <c r="A462" s="60" t="s">
        <v>720</v>
      </c>
      <c r="B462" s="60" t="s">
        <v>721</v>
      </c>
      <c r="C462" s="34">
        <v>4301031417</v>
      </c>
      <c r="D462" s="571">
        <v>4680115882096</v>
      </c>
      <c r="E462" s="572"/>
      <c r="F462" s="59">
        <v>0.6</v>
      </c>
      <c r="G462" s="35">
        <v>8</v>
      </c>
      <c r="H462" s="59">
        <v>4.8</v>
      </c>
      <c r="I462" s="59">
        <v>6.69</v>
      </c>
      <c r="J462" s="35">
        <v>132</v>
      </c>
      <c r="K462" s="35" t="s">
        <v>111</v>
      </c>
      <c r="L462" s="35"/>
      <c r="M462" s="36" t="s">
        <v>68</v>
      </c>
      <c r="N462" s="36"/>
      <c r="O462" s="35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7"/>
      <c r="V462" s="37"/>
      <c r="W462" s="38" t="s">
        <v>70</v>
      </c>
      <c r="X462" s="56">
        <v>0</v>
      </c>
      <c r="Y462" s="53">
        <f t="shared" si="75"/>
        <v>0</v>
      </c>
      <c r="Z462" s="39" t="str">
        <f>IFERROR(IF(Y462=0,"",ROUNDUP(Y462/H462,0)*0.00902),"")</f>
        <v/>
      </c>
      <c r="AA462" s="65"/>
      <c r="AB462" s="66"/>
      <c r="AC462" s="533" t="s">
        <v>714</v>
      </c>
      <c r="AG462" s="75"/>
      <c r="AJ462" s="79"/>
      <c r="AK462" s="79">
        <v>0</v>
      </c>
      <c r="BB462" s="534" t="s">
        <v>1</v>
      </c>
      <c r="BM462" s="75">
        <f t="shared" si="76"/>
        <v>0</v>
      </c>
      <c r="BN462" s="75">
        <f t="shared" si="77"/>
        <v>0</v>
      </c>
      <c r="BO462" s="75">
        <f t="shared" si="78"/>
        <v>0</v>
      </c>
      <c r="BP462" s="75">
        <f t="shared" si="79"/>
        <v>0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72</v>
      </c>
      <c r="Q463" s="582"/>
      <c r="R463" s="582"/>
      <c r="S463" s="582"/>
      <c r="T463" s="582"/>
      <c r="U463" s="582"/>
      <c r="V463" s="583"/>
      <c r="W463" s="40" t="s">
        <v>73</v>
      </c>
      <c r="X463" s="41">
        <f>IFERROR(X456/H456,"0")+IFERROR(X457/H457,"0")+IFERROR(X458/H458,"0")+IFERROR(X459/H459,"0")+IFERROR(X460/H460,"0")+IFERROR(X461/H461,"0")+IFERROR(X462/H462,"0")</f>
        <v>217.80303030303028</v>
      </c>
      <c r="Y463" s="41">
        <f>IFERROR(Y456/H456,"0")+IFERROR(Y457/H457,"0")+IFERROR(Y458/H458,"0")+IFERROR(Y459/H459,"0")+IFERROR(Y460/H460,"0")+IFERROR(Y461/H461,"0")+IFERROR(Y462/H462,"0")</f>
        <v>217.99999999999997</v>
      </c>
      <c r="Z463" s="41">
        <f>IFERROR(IF(Z456="",0,Z456),"0")+IFERROR(IF(Z457="",0,Z457),"0")+IFERROR(IF(Z458="",0,Z458),"0")+IFERROR(IF(Z459="",0,Z459),"0")+IFERROR(IF(Z460="",0,Z460),"0")+IFERROR(IF(Z461="",0,Z461),"0")+IFERROR(IF(Z462="",0,Z462),"0")</f>
        <v>2.6072799999999998</v>
      </c>
      <c r="AA463" s="64"/>
      <c r="AB463" s="64"/>
      <c r="AC463" s="64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72</v>
      </c>
      <c r="Q464" s="582"/>
      <c r="R464" s="582"/>
      <c r="S464" s="582"/>
      <c r="T464" s="582"/>
      <c r="U464" s="582"/>
      <c r="V464" s="583"/>
      <c r="W464" s="40" t="s">
        <v>70</v>
      </c>
      <c r="X464" s="41">
        <f>IFERROR(SUM(X456:X462),"0")</f>
        <v>1150</v>
      </c>
      <c r="Y464" s="41">
        <f>IFERROR(SUM(Y456:Y462),"0")</f>
        <v>1151.04</v>
      </c>
      <c r="Z464" s="40"/>
      <c r="AA464" s="64"/>
      <c r="AB464" s="64"/>
      <c r="AC464" s="64"/>
    </row>
    <row r="465" spans="1:68" ht="14.25" hidden="1" customHeight="1" x14ac:dyDescent="0.25">
      <c r="A465" s="579" t="s">
        <v>74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63"/>
      <c r="AB465" s="63"/>
      <c r="AC465" s="63"/>
    </row>
    <row r="466" spans="1:68" ht="16.5" hidden="1" customHeight="1" x14ac:dyDescent="0.25">
      <c r="A466" s="60" t="s">
        <v>722</v>
      </c>
      <c r="B466" s="60" t="s">
        <v>723</v>
      </c>
      <c r="C466" s="34">
        <v>4301051232</v>
      </c>
      <c r="D466" s="571">
        <v>4607091383409</v>
      </c>
      <c r="E466" s="572"/>
      <c r="F466" s="59">
        <v>1.3</v>
      </c>
      <c r="G466" s="35">
        <v>6</v>
      </c>
      <c r="H466" s="59">
        <v>7.8</v>
      </c>
      <c r="I466" s="59">
        <v>8.3010000000000002</v>
      </c>
      <c r="J466" s="35">
        <v>64</v>
      </c>
      <c r="K466" s="35" t="s">
        <v>106</v>
      </c>
      <c r="L466" s="35"/>
      <c r="M466" s="36" t="s">
        <v>78</v>
      </c>
      <c r="N466" s="36"/>
      <c r="O466" s="35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7"/>
      <c r="V466" s="37"/>
      <c r="W466" s="38" t="s">
        <v>70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IFERROR(IF(Y466=0,"",ROUNDUP(Y466/H466,0)*0.01898),"")</f>
        <v/>
      </c>
      <c r="AA466" s="65"/>
      <c r="AB466" s="66"/>
      <c r="AC466" s="535" t="s">
        <v>724</v>
      </c>
      <c r="AG466" s="75"/>
      <c r="AJ466" s="79"/>
      <c r="AK466" s="79">
        <v>0</v>
      </c>
      <c r="BB466" s="536" t="s">
        <v>1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ht="16.5" hidden="1" customHeight="1" x14ac:dyDescent="0.25">
      <c r="A467" s="60" t="s">
        <v>725</v>
      </c>
      <c r="B467" s="60" t="s">
        <v>726</v>
      </c>
      <c r="C467" s="34">
        <v>4301051233</v>
      </c>
      <c r="D467" s="571">
        <v>4607091383416</v>
      </c>
      <c r="E467" s="572"/>
      <c r="F467" s="59">
        <v>1.3</v>
      </c>
      <c r="G467" s="35">
        <v>6</v>
      </c>
      <c r="H467" s="59">
        <v>7.8</v>
      </c>
      <c r="I467" s="59">
        <v>8.3010000000000002</v>
      </c>
      <c r="J467" s="35">
        <v>64</v>
      </c>
      <c r="K467" s="35" t="s">
        <v>106</v>
      </c>
      <c r="L467" s="35"/>
      <c r="M467" s="36" t="s">
        <v>78</v>
      </c>
      <c r="N467" s="36"/>
      <c r="O467" s="35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7"/>
      <c r="V467" s="37"/>
      <c r="W467" s="38" t="s">
        <v>70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IFERROR(IF(Y467=0,"",ROUNDUP(Y467/H467,0)*0.01898),"")</f>
        <v/>
      </c>
      <c r="AA467" s="65"/>
      <c r="AB467" s="66"/>
      <c r="AC467" s="537" t="s">
        <v>727</v>
      </c>
      <c r="AG467" s="75"/>
      <c r="AJ467" s="79"/>
      <c r="AK467" s="79">
        <v>0</v>
      </c>
      <c r="BB467" s="538" t="s">
        <v>1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ht="27" hidden="1" customHeight="1" x14ac:dyDescent="0.25">
      <c r="A468" s="60" t="s">
        <v>728</v>
      </c>
      <c r="B468" s="60" t="s">
        <v>729</v>
      </c>
      <c r="C468" s="34">
        <v>4301051064</v>
      </c>
      <c r="D468" s="571">
        <v>4680115883536</v>
      </c>
      <c r="E468" s="572"/>
      <c r="F468" s="59">
        <v>0.3</v>
      </c>
      <c r="G468" s="35">
        <v>6</v>
      </c>
      <c r="H468" s="59">
        <v>1.8</v>
      </c>
      <c r="I468" s="59">
        <v>2.0459999999999998</v>
      </c>
      <c r="J468" s="35">
        <v>182</v>
      </c>
      <c r="K468" s="35" t="s">
        <v>77</v>
      </c>
      <c r="L468" s="35"/>
      <c r="M468" s="36" t="s">
        <v>78</v>
      </c>
      <c r="N468" s="36"/>
      <c r="O468" s="35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7"/>
      <c r="V468" s="37"/>
      <c r="W468" s="38" t="s">
        <v>70</v>
      </c>
      <c r="X468" s="56">
        <v>0</v>
      </c>
      <c r="Y468" s="53">
        <f>IFERROR(IF(X468="",0,CEILING((X468/$H468),1)*$H468),"")</f>
        <v>0</v>
      </c>
      <c r="Z468" s="39" t="str">
        <f>IFERROR(IF(Y468=0,"",ROUNDUP(Y468/H468,0)*0.00651),"")</f>
        <v/>
      </c>
      <c r="AA468" s="65"/>
      <c r="AB468" s="66"/>
      <c r="AC468" s="539" t="s">
        <v>730</v>
      </c>
      <c r="AG468" s="75"/>
      <c r="AJ468" s="79"/>
      <c r="AK468" s="79">
        <v>0</v>
      </c>
      <c r="BB468" s="540" t="s">
        <v>1</v>
      </c>
      <c r="BM468" s="75">
        <f>IFERROR(X468*I468/H468,"0")</f>
        <v>0</v>
      </c>
      <c r="BN468" s="75">
        <f>IFERROR(Y468*I468/H468,"0")</f>
        <v>0</v>
      </c>
      <c r="BO468" s="75">
        <f>IFERROR(1/J468*(X468/H468),"0")</f>
        <v>0</v>
      </c>
      <c r="BP468" s="75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72</v>
      </c>
      <c r="Q469" s="582"/>
      <c r="R469" s="582"/>
      <c r="S469" s="582"/>
      <c r="T469" s="582"/>
      <c r="U469" s="582"/>
      <c r="V469" s="583"/>
      <c r="W469" s="40" t="s">
        <v>73</v>
      </c>
      <c r="X469" s="41">
        <f>IFERROR(X466/H466,"0")+IFERROR(X467/H467,"0")+IFERROR(X468/H468,"0")</f>
        <v>0</v>
      </c>
      <c r="Y469" s="41">
        <f>IFERROR(Y466/H466,"0")+IFERROR(Y467/H467,"0")+IFERROR(Y468/H468,"0")</f>
        <v>0</v>
      </c>
      <c r="Z469" s="41">
        <f>IFERROR(IF(Z466="",0,Z466),"0")+IFERROR(IF(Z467="",0,Z467),"0")+IFERROR(IF(Z468="",0,Z468),"0")</f>
        <v>0</v>
      </c>
      <c r="AA469" s="64"/>
      <c r="AB469" s="64"/>
      <c r="AC469" s="64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72</v>
      </c>
      <c r="Q470" s="582"/>
      <c r="R470" s="582"/>
      <c r="S470" s="582"/>
      <c r="T470" s="582"/>
      <c r="U470" s="582"/>
      <c r="V470" s="583"/>
      <c r="W470" s="40" t="s">
        <v>70</v>
      </c>
      <c r="X470" s="41">
        <f>IFERROR(SUM(X466:X468),"0")</f>
        <v>0</v>
      </c>
      <c r="Y470" s="41">
        <f>IFERROR(SUM(Y466:Y468),"0")</f>
        <v>0</v>
      </c>
      <c r="Z470" s="40"/>
      <c r="AA470" s="64"/>
      <c r="AB470" s="64"/>
      <c r="AC470" s="64"/>
    </row>
    <row r="471" spans="1:68" ht="27.75" hidden="1" customHeight="1" x14ac:dyDescent="0.2">
      <c r="A471" s="638" t="s">
        <v>731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52"/>
      <c r="AB471" s="52"/>
      <c r="AC471" s="52"/>
    </row>
    <row r="472" spans="1:68" ht="16.5" hidden="1" customHeight="1" x14ac:dyDescent="0.25">
      <c r="A472" s="587" t="s">
        <v>731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62"/>
      <c r="AB472" s="62"/>
      <c r="AC472" s="62"/>
    </row>
    <row r="473" spans="1:68" ht="14.25" hidden="1" customHeight="1" x14ac:dyDescent="0.25">
      <c r="A473" s="579" t="s">
        <v>103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63"/>
      <c r="AB473" s="63"/>
      <c r="AC473" s="63"/>
    </row>
    <row r="474" spans="1:68" ht="27" hidden="1" customHeight="1" x14ac:dyDescent="0.25">
      <c r="A474" s="60" t="s">
        <v>732</v>
      </c>
      <c r="B474" s="60" t="s">
        <v>733</v>
      </c>
      <c r="C474" s="34">
        <v>4301011763</v>
      </c>
      <c r="D474" s="571">
        <v>4640242181011</v>
      </c>
      <c r="E474" s="572"/>
      <c r="F474" s="59">
        <v>1.35</v>
      </c>
      <c r="G474" s="35">
        <v>8</v>
      </c>
      <c r="H474" s="59">
        <v>10.8</v>
      </c>
      <c r="I474" s="59">
        <v>11.234999999999999</v>
      </c>
      <c r="J474" s="35">
        <v>64</v>
      </c>
      <c r="K474" s="35" t="s">
        <v>106</v>
      </c>
      <c r="L474" s="35"/>
      <c r="M474" s="36" t="s">
        <v>78</v>
      </c>
      <c r="N474" s="36"/>
      <c r="O474" s="35">
        <v>55</v>
      </c>
      <c r="P474" s="620" t="s">
        <v>734</v>
      </c>
      <c r="Q474" s="574"/>
      <c r="R474" s="574"/>
      <c r="S474" s="574"/>
      <c r="T474" s="575"/>
      <c r="U474" s="37"/>
      <c r="V474" s="37"/>
      <c r="W474" s="38" t="s">
        <v>70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IFERROR(IF(Y474=0,"",ROUNDUP(Y474/H474,0)*0.01898),"")</f>
        <v/>
      </c>
      <c r="AA474" s="65"/>
      <c r="AB474" s="66"/>
      <c r="AC474" s="541" t="s">
        <v>735</v>
      </c>
      <c r="AG474" s="75"/>
      <c r="AJ474" s="79"/>
      <c r="AK474" s="79">
        <v>0</v>
      </c>
      <c r="BB474" s="542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hidden="1" customHeight="1" x14ac:dyDescent="0.25">
      <c r="A475" s="60" t="s">
        <v>736</v>
      </c>
      <c r="B475" s="60" t="s">
        <v>737</v>
      </c>
      <c r="C475" s="34">
        <v>4301011585</v>
      </c>
      <c r="D475" s="571">
        <v>4640242180441</v>
      </c>
      <c r="E475" s="572"/>
      <c r="F475" s="59">
        <v>1.5</v>
      </c>
      <c r="G475" s="35">
        <v>8</v>
      </c>
      <c r="H475" s="59">
        <v>12</v>
      </c>
      <c r="I475" s="59">
        <v>12.435</v>
      </c>
      <c r="J475" s="35">
        <v>64</v>
      </c>
      <c r="K475" s="35" t="s">
        <v>106</v>
      </c>
      <c r="L475" s="35"/>
      <c r="M475" s="36" t="s">
        <v>107</v>
      </c>
      <c r="N475" s="36"/>
      <c r="O475" s="35">
        <v>50</v>
      </c>
      <c r="P475" s="836" t="s">
        <v>738</v>
      </c>
      <c r="Q475" s="574"/>
      <c r="R475" s="574"/>
      <c r="S475" s="574"/>
      <c r="T475" s="575"/>
      <c r="U475" s="37"/>
      <c r="V475" s="37"/>
      <c r="W475" s="38" t="s">
        <v>70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IFERROR(IF(Y475=0,"",ROUNDUP(Y475/H475,0)*0.01898),"")</f>
        <v/>
      </c>
      <c r="AA475" s="65"/>
      <c r="AB475" s="66"/>
      <c r="AC475" s="543" t="s">
        <v>739</v>
      </c>
      <c r="AG475" s="75"/>
      <c r="AJ475" s="79"/>
      <c r="AK475" s="79">
        <v>0</v>
      </c>
      <c r="BB475" s="544" t="s">
        <v>1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ht="27" customHeight="1" x14ac:dyDescent="0.25">
      <c r="A476" s="60" t="s">
        <v>740</v>
      </c>
      <c r="B476" s="60" t="s">
        <v>741</v>
      </c>
      <c r="C476" s="34">
        <v>4301011584</v>
      </c>
      <c r="D476" s="571">
        <v>4640242180564</v>
      </c>
      <c r="E476" s="572"/>
      <c r="F476" s="59">
        <v>1.5</v>
      </c>
      <c r="G476" s="35">
        <v>8</v>
      </c>
      <c r="H476" s="59">
        <v>12</v>
      </c>
      <c r="I476" s="59">
        <v>12.435</v>
      </c>
      <c r="J476" s="35">
        <v>64</v>
      </c>
      <c r="K476" s="35" t="s">
        <v>106</v>
      </c>
      <c r="L476" s="35"/>
      <c r="M476" s="36" t="s">
        <v>107</v>
      </c>
      <c r="N476" s="36"/>
      <c r="O476" s="35">
        <v>50</v>
      </c>
      <c r="P476" s="661" t="s">
        <v>742</v>
      </c>
      <c r="Q476" s="574"/>
      <c r="R476" s="574"/>
      <c r="S476" s="574"/>
      <c r="T476" s="575"/>
      <c r="U476" s="37"/>
      <c r="V476" s="37"/>
      <c r="W476" s="38" t="s">
        <v>70</v>
      </c>
      <c r="X476" s="56">
        <v>100</v>
      </c>
      <c r="Y476" s="53">
        <f>IFERROR(IF(X476="",0,CEILING((X476/$H476),1)*$H476),"")</f>
        <v>108</v>
      </c>
      <c r="Z476" s="39">
        <f>IFERROR(IF(Y476=0,"",ROUNDUP(Y476/H476,0)*0.01898),"")</f>
        <v>0.17082</v>
      </c>
      <c r="AA476" s="65"/>
      <c r="AB476" s="66"/>
      <c r="AC476" s="545" t="s">
        <v>743</v>
      </c>
      <c r="AG476" s="75"/>
      <c r="AJ476" s="79"/>
      <c r="AK476" s="79">
        <v>0</v>
      </c>
      <c r="BB476" s="546" t="s">
        <v>1</v>
      </c>
      <c r="BM476" s="75">
        <f>IFERROR(X476*I476/H476,"0")</f>
        <v>103.625</v>
      </c>
      <c r="BN476" s="75">
        <f>IFERROR(Y476*I476/H476,"0")</f>
        <v>111.91500000000001</v>
      </c>
      <c r="BO476" s="75">
        <f>IFERROR(1/J476*(X476/H476),"0")</f>
        <v>0.13020833333333334</v>
      </c>
      <c r="BP476" s="75">
        <f>IFERROR(1/J476*(Y476/H476),"0")</f>
        <v>0.140625</v>
      </c>
    </row>
    <row r="477" spans="1:68" ht="27" hidden="1" customHeight="1" x14ac:dyDescent="0.25">
      <c r="A477" s="60" t="s">
        <v>744</v>
      </c>
      <c r="B477" s="60" t="s">
        <v>745</v>
      </c>
      <c r="C477" s="34">
        <v>4301011764</v>
      </c>
      <c r="D477" s="571">
        <v>4640242181189</v>
      </c>
      <c r="E477" s="572"/>
      <c r="F477" s="59">
        <v>0.4</v>
      </c>
      <c r="G477" s="35">
        <v>10</v>
      </c>
      <c r="H477" s="59">
        <v>4</v>
      </c>
      <c r="I477" s="59">
        <v>4.21</v>
      </c>
      <c r="J477" s="35">
        <v>132</v>
      </c>
      <c r="K477" s="35" t="s">
        <v>111</v>
      </c>
      <c r="L477" s="35"/>
      <c r="M477" s="36" t="s">
        <v>78</v>
      </c>
      <c r="N477" s="36"/>
      <c r="O477" s="35">
        <v>55</v>
      </c>
      <c r="P477" s="764" t="s">
        <v>746</v>
      </c>
      <c r="Q477" s="574"/>
      <c r="R477" s="574"/>
      <c r="S477" s="574"/>
      <c r="T477" s="575"/>
      <c r="U477" s="37"/>
      <c r="V477" s="37"/>
      <c r="W477" s="38" t="s">
        <v>70</v>
      </c>
      <c r="X477" s="56">
        <v>0</v>
      </c>
      <c r="Y477" s="53">
        <f>IFERROR(IF(X477="",0,CEILING((X477/$H477),1)*$H477),"")</f>
        <v>0</v>
      </c>
      <c r="Z477" s="39" t="str">
        <f>IFERROR(IF(Y477=0,"",ROUNDUP(Y477/H477,0)*0.00902),"")</f>
        <v/>
      </c>
      <c r="AA477" s="65"/>
      <c r="AB477" s="66"/>
      <c r="AC477" s="547" t="s">
        <v>735</v>
      </c>
      <c r="AG477" s="75"/>
      <c r="AJ477" s="79"/>
      <c r="AK477" s="79">
        <v>0</v>
      </c>
      <c r="BB477" s="548" t="s">
        <v>1</v>
      </c>
      <c r="BM477" s="75">
        <f>IFERROR(X477*I477/H477,"0")</f>
        <v>0</v>
      </c>
      <c r="BN477" s="75">
        <f>IFERROR(Y477*I477/H477,"0")</f>
        <v>0</v>
      </c>
      <c r="BO477" s="75">
        <f>IFERROR(1/J477*(X477/H477),"0")</f>
        <v>0</v>
      </c>
      <c r="BP477" s="75">
        <f>IFERROR(1/J477*(Y477/H477),"0")</f>
        <v>0</v>
      </c>
    </row>
    <row r="478" spans="1:68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72</v>
      </c>
      <c r="Q478" s="582"/>
      <c r="R478" s="582"/>
      <c r="S478" s="582"/>
      <c r="T478" s="582"/>
      <c r="U478" s="582"/>
      <c r="V478" s="583"/>
      <c r="W478" s="40" t="s">
        <v>73</v>
      </c>
      <c r="X478" s="41">
        <f>IFERROR(X474/H474,"0")+IFERROR(X475/H475,"0")+IFERROR(X476/H476,"0")+IFERROR(X477/H477,"0")</f>
        <v>8.3333333333333339</v>
      </c>
      <c r="Y478" s="41">
        <f>IFERROR(Y474/H474,"0")+IFERROR(Y475/H475,"0")+IFERROR(Y476/H476,"0")+IFERROR(Y477/H477,"0")</f>
        <v>9</v>
      </c>
      <c r="Z478" s="41">
        <f>IFERROR(IF(Z474="",0,Z474),"0")+IFERROR(IF(Z475="",0,Z475),"0")+IFERROR(IF(Z476="",0,Z476),"0")+IFERROR(IF(Z477="",0,Z477),"0")</f>
        <v>0.17082</v>
      </c>
      <c r="AA478" s="64"/>
      <c r="AB478" s="64"/>
      <c r="AC478" s="64"/>
    </row>
    <row r="479" spans="1:68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72</v>
      </c>
      <c r="Q479" s="582"/>
      <c r="R479" s="582"/>
      <c r="S479" s="582"/>
      <c r="T479" s="582"/>
      <c r="U479" s="582"/>
      <c r="V479" s="583"/>
      <c r="W479" s="40" t="s">
        <v>70</v>
      </c>
      <c r="X479" s="41">
        <f>IFERROR(SUM(X474:X477),"0")</f>
        <v>100</v>
      </c>
      <c r="Y479" s="41">
        <f>IFERROR(SUM(Y474:Y477),"0")</f>
        <v>108</v>
      </c>
      <c r="Z479" s="40"/>
      <c r="AA479" s="64"/>
      <c r="AB479" s="64"/>
      <c r="AC479" s="64"/>
    </row>
    <row r="480" spans="1:68" ht="14.25" hidden="1" customHeight="1" x14ac:dyDescent="0.25">
      <c r="A480" s="579" t="s">
        <v>139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63"/>
      <c r="AB480" s="63"/>
      <c r="AC480" s="63"/>
    </row>
    <row r="481" spans="1:68" ht="27" hidden="1" customHeight="1" x14ac:dyDescent="0.25">
      <c r="A481" s="60" t="s">
        <v>747</v>
      </c>
      <c r="B481" s="60" t="s">
        <v>748</v>
      </c>
      <c r="C481" s="34">
        <v>4301020269</v>
      </c>
      <c r="D481" s="571">
        <v>4640242180519</v>
      </c>
      <c r="E481" s="572"/>
      <c r="F481" s="59">
        <v>1.35</v>
      </c>
      <c r="G481" s="35">
        <v>8</v>
      </c>
      <c r="H481" s="59">
        <v>10.8</v>
      </c>
      <c r="I481" s="59">
        <v>11.234999999999999</v>
      </c>
      <c r="J481" s="35">
        <v>64</v>
      </c>
      <c r="K481" s="35" t="s">
        <v>106</v>
      </c>
      <c r="L481" s="35"/>
      <c r="M481" s="36" t="s">
        <v>78</v>
      </c>
      <c r="N481" s="36"/>
      <c r="O481" s="35">
        <v>50</v>
      </c>
      <c r="P481" s="707" t="s">
        <v>749</v>
      </c>
      <c r="Q481" s="574"/>
      <c r="R481" s="574"/>
      <c r="S481" s="574"/>
      <c r="T481" s="575"/>
      <c r="U481" s="37"/>
      <c r="V481" s="37"/>
      <c r="W481" s="38" t="s">
        <v>70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750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747</v>
      </c>
      <c r="B482" s="60" t="s">
        <v>751</v>
      </c>
      <c r="C482" s="34">
        <v>4301020400</v>
      </c>
      <c r="D482" s="571">
        <v>4640242180519</v>
      </c>
      <c r="E482" s="572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106</v>
      </c>
      <c r="L482" s="35"/>
      <c r="M482" s="36" t="s">
        <v>107</v>
      </c>
      <c r="N482" s="36"/>
      <c r="O482" s="35">
        <v>50</v>
      </c>
      <c r="P482" s="619" t="s">
        <v>752</v>
      </c>
      <c r="Q482" s="574"/>
      <c r="R482" s="574"/>
      <c r="S482" s="574"/>
      <c r="T482" s="575"/>
      <c r="U482" s="37"/>
      <c r="V482" s="37"/>
      <c r="W482" s="38" t="s">
        <v>70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753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t="27" hidden="1" customHeight="1" x14ac:dyDescent="0.25">
      <c r="A483" s="60" t="s">
        <v>754</v>
      </c>
      <c r="B483" s="60" t="s">
        <v>755</v>
      </c>
      <c r="C483" s="34">
        <v>4301020260</v>
      </c>
      <c r="D483" s="571">
        <v>4640242180526</v>
      </c>
      <c r="E483" s="572"/>
      <c r="F483" s="59">
        <v>1.8</v>
      </c>
      <c r="G483" s="35">
        <v>6</v>
      </c>
      <c r="H483" s="59">
        <v>10.8</v>
      </c>
      <c r="I483" s="59">
        <v>11.234999999999999</v>
      </c>
      <c r="J483" s="35">
        <v>64</v>
      </c>
      <c r="K483" s="35" t="s">
        <v>106</v>
      </c>
      <c r="L483" s="35"/>
      <c r="M483" s="36" t="s">
        <v>107</v>
      </c>
      <c r="N483" s="36"/>
      <c r="O483" s="35">
        <v>50</v>
      </c>
      <c r="P483" s="788" t="s">
        <v>756</v>
      </c>
      <c r="Q483" s="574"/>
      <c r="R483" s="574"/>
      <c r="S483" s="574"/>
      <c r="T483" s="575"/>
      <c r="U483" s="37"/>
      <c r="V483" s="37"/>
      <c r="W483" s="38" t="s">
        <v>70</v>
      </c>
      <c r="X483" s="56">
        <v>0</v>
      </c>
      <c r="Y483" s="53">
        <f>IFERROR(IF(X483="",0,CEILING((X483/$H483),1)*$H483),"")</f>
        <v>0</v>
      </c>
      <c r="Z483" s="39" t="str">
        <f>IFERROR(IF(Y483=0,"",ROUNDUP(Y483/H483,0)*0.01898),"")</f>
        <v/>
      </c>
      <c r="AA483" s="65"/>
      <c r="AB483" s="66"/>
      <c r="AC483" s="553" t="s">
        <v>750</v>
      </c>
      <c r="AG483" s="75"/>
      <c r="AJ483" s="79"/>
      <c r="AK483" s="79">
        <v>0</v>
      </c>
      <c r="BB483" s="554" t="s">
        <v>1</v>
      </c>
      <c r="BM483" s="75">
        <f>IFERROR(X483*I483/H483,"0")</f>
        <v>0</v>
      </c>
      <c r="BN483" s="75">
        <f>IFERROR(Y483*I483/H483,"0")</f>
        <v>0</v>
      </c>
      <c r="BO483" s="75">
        <f>IFERROR(1/J483*(X483/H483),"0")</f>
        <v>0</v>
      </c>
      <c r="BP483" s="75">
        <f>IFERROR(1/J483*(Y483/H483),"0")</f>
        <v>0</v>
      </c>
    </row>
    <row r="484" spans="1:68" ht="27" hidden="1" customHeight="1" x14ac:dyDescent="0.25">
      <c r="A484" s="60" t="s">
        <v>757</v>
      </c>
      <c r="B484" s="60" t="s">
        <v>758</v>
      </c>
      <c r="C484" s="34">
        <v>4301020295</v>
      </c>
      <c r="D484" s="571">
        <v>4640242181363</v>
      </c>
      <c r="E484" s="572"/>
      <c r="F484" s="59">
        <v>0.4</v>
      </c>
      <c r="G484" s="35">
        <v>10</v>
      </c>
      <c r="H484" s="59">
        <v>4</v>
      </c>
      <c r="I484" s="59">
        <v>4.21</v>
      </c>
      <c r="J484" s="35">
        <v>132</v>
      </c>
      <c r="K484" s="35" t="s">
        <v>111</v>
      </c>
      <c r="L484" s="35"/>
      <c r="M484" s="36" t="s">
        <v>107</v>
      </c>
      <c r="N484" s="36"/>
      <c r="O484" s="35">
        <v>50</v>
      </c>
      <c r="P484" s="895" t="s">
        <v>759</v>
      </c>
      <c r="Q484" s="574"/>
      <c r="R484" s="574"/>
      <c r="S484" s="574"/>
      <c r="T484" s="575"/>
      <c r="U484" s="37"/>
      <c r="V484" s="37"/>
      <c r="W484" s="38" t="s">
        <v>70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/>
      <c r="AB484" s="66"/>
      <c r="AC484" s="555" t="s">
        <v>760</v>
      </c>
      <c r="AG484" s="75"/>
      <c r="AJ484" s="79"/>
      <c r="AK484" s="79">
        <v>0</v>
      </c>
      <c r="BB484" s="556" t="s">
        <v>1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72</v>
      </c>
      <c r="Q485" s="582"/>
      <c r="R485" s="582"/>
      <c r="S485" s="582"/>
      <c r="T485" s="582"/>
      <c r="U485" s="582"/>
      <c r="V485" s="583"/>
      <c r="W485" s="40" t="s">
        <v>73</v>
      </c>
      <c r="X485" s="41">
        <f>IFERROR(X481/H481,"0")+IFERROR(X482/H482,"0")+IFERROR(X483/H483,"0")+IFERROR(X484/H484,"0")</f>
        <v>0</v>
      </c>
      <c r="Y485" s="41">
        <f>IFERROR(Y481/H481,"0")+IFERROR(Y482/H482,"0")+IFERROR(Y483/H483,"0")+IFERROR(Y484/H484,"0")</f>
        <v>0</v>
      </c>
      <c r="Z485" s="41">
        <f>IFERROR(IF(Z481="",0,Z481),"0")+IFERROR(IF(Z482="",0,Z482),"0")+IFERROR(IF(Z483="",0,Z483),"0")+IFERROR(IF(Z484="",0,Z484),"0")</f>
        <v>0</v>
      </c>
      <c r="AA485" s="64"/>
      <c r="AB485" s="64"/>
      <c r="AC485" s="64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72</v>
      </c>
      <c r="Q486" s="582"/>
      <c r="R486" s="582"/>
      <c r="S486" s="582"/>
      <c r="T486" s="582"/>
      <c r="U486" s="582"/>
      <c r="V486" s="583"/>
      <c r="W486" s="40" t="s">
        <v>70</v>
      </c>
      <c r="X486" s="41">
        <f>IFERROR(SUM(X481:X484),"0")</f>
        <v>0</v>
      </c>
      <c r="Y486" s="41">
        <f>IFERROR(SUM(Y481:Y484),"0")</f>
        <v>0</v>
      </c>
      <c r="Z486" s="40"/>
      <c r="AA486" s="64"/>
      <c r="AB486" s="64"/>
      <c r="AC486" s="64"/>
    </row>
    <row r="487" spans="1:68" ht="14.25" hidden="1" customHeight="1" x14ac:dyDescent="0.25">
      <c r="A487" s="579" t="s">
        <v>64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63"/>
      <c r="AB487" s="63"/>
      <c r="AC487" s="63"/>
    </row>
    <row r="488" spans="1:68" ht="27" hidden="1" customHeight="1" x14ac:dyDescent="0.25">
      <c r="A488" s="60" t="s">
        <v>761</v>
      </c>
      <c r="B488" s="60" t="s">
        <v>762</v>
      </c>
      <c r="C488" s="34">
        <v>4301031280</v>
      </c>
      <c r="D488" s="571">
        <v>4640242180816</v>
      </c>
      <c r="E488" s="572"/>
      <c r="F488" s="59">
        <v>0.7</v>
      </c>
      <c r="G488" s="35">
        <v>6</v>
      </c>
      <c r="H488" s="59">
        <v>4.2</v>
      </c>
      <c r="I488" s="59">
        <v>4.47</v>
      </c>
      <c r="J488" s="35">
        <v>132</v>
      </c>
      <c r="K488" s="35" t="s">
        <v>111</v>
      </c>
      <c r="L488" s="35"/>
      <c r="M488" s="36" t="s">
        <v>68</v>
      </c>
      <c r="N488" s="36"/>
      <c r="O488" s="35">
        <v>40</v>
      </c>
      <c r="P488" s="786" t="s">
        <v>763</v>
      </c>
      <c r="Q488" s="574"/>
      <c r="R488" s="574"/>
      <c r="S488" s="574"/>
      <c r="T488" s="575"/>
      <c r="U488" s="37"/>
      <c r="V488" s="37"/>
      <c r="W488" s="38" t="s">
        <v>70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IFERROR(IF(Y488=0,"",ROUNDUP(Y488/H488,0)*0.00902),"")</f>
        <v/>
      </c>
      <c r="AA488" s="65"/>
      <c r="AB488" s="66"/>
      <c r="AC488" s="557" t="s">
        <v>764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765</v>
      </c>
      <c r="B489" s="60" t="s">
        <v>766</v>
      </c>
      <c r="C489" s="34">
        <v>4301031244</v>
      </c>
      <c r="D489" s="571">
        <v>4640242180595</v>
      </c>
      <c r="E489" s="572"/>
      <c r="F489" s="59">
        <v>0.7</v>
      </c>
      <c r="G489" s="35">
        <v>6</v>
      </c>
      <c r="H489" s="59">
        <v>4.2</v>
      </c>
      <c r="I489" s="59">
        <v>4.47</v>
      </c>
      <c r="J489" s="35">
        <v>132</v>
      </c>
      <c r="K489" s="35" t="s">
        <v>111</v>
      </c>
      <c r="L489" s="35"/>
      <c r="M489" s="36" t="s">
        <v>68</v>
      </c>
      <c r="N489" s="36"/>
      <c r="O489" s="35">
        <v>40</v>
      </c>
      <c r="P489" s="757" t="s">
        <v>767</v>
      </c>
      <c r="Q489" s="574"/>
      <c r="R489" s="574"/>
      <c r="S489" s="574"/>
      <c r="T489" s="575"/>
      <c r="U489" s="37"/>
      <c r="V489" s="37"/>
      <c r="W489" s="38" t="s">
        <v>70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768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72</v>
      </c>
      <c r="Q490" s="582"/>
      <c r="R490" s="582"/>
      <c r="S490" s="582"/>
      <c r="T490" s="582"/>
      <c r="U490" s="582"/>
      <c r="V490" s="583"/>
      <c r="W490" s="40" t="s">
        <v>73</v>
      </c>
      <c r="X490" s="41">
        <f>IFERROR(X488/H488,"0")+IFERROR(X489/H489,"0")</f>
        <v>0</v>
      </c>
      <c r="Y490" s="41">
        <f>IFERROR(Y488/H488,"0")+IFERROR(Y489/H489,"0")</f>
        <v>0</v>
      </c>
      <c r="Z490" s="41">
        <f>IFERROR(IF(Z488="",0,Z488),"0")+IFERROR(IF(Z489="",0,Z489),"0")</f>
        <v>0</v>
      </c>
      <c r="AA490" s="64"/>
      <c r="AB490" s="64"/>
      <c r="AC490" s="64"/>
    </row>
    <row r="491" spans="1:68" hidden="1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72</v>
      </c>
      <c r="Q491" s="582"/>
      <c r="R491" s="582"/>
      <c r="S491" s="582"/>
      <c r="T491" s="582"/>
      <c r="U491" s="582"/>
      <c r="V491" s="583"/>
      <c r="W491" s="40" t="s">
        <v>70</v>
      </c>
      <c r="X491" s="41">
        <f>IFERROR(SUM(X488:X489),"0")</f>
        <v>0</v>
      </c>
      <c r="Y491" s="41">
        <f>IFERROR(SUM(Y488:Y489),"0")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79" t="s">
        <v>74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63"/>
      <c r="AB492" s="63"/>
      <c r="AC492" s="63"/>
    </row>
    <row r="493" spans="1:68" ht="27" hidden="1" customHeight="1" x14ac:dyDescent="0.25">
      <c r="A493" s="60" t="s">
        <v>769</v>
      </c>
      <c r="B493" s="60" t="s">
        <v>770</v>
      </c>
      <c r="C493" s="34">
        <v>4301052046</v>
      </c>
      <c r="D493" s="571">
        <v>4640242180533</v>
      </c>
      <c r="E493" s="572"/>
      <c r="F493" s="59">
        <v>1.5</v>
      </c>
      <c r="G493" s="35">
        <v>6</v>
      </c>
      <c r="H493" s="59">
        <v>9</v>
      </c>
      <c r="I493" s="59">
        <v>9.5190000000000001</v>
      </c>
      <c r="J493" s="35">
        <v>64</v>
      </c>
      <c r="K493" s="35" t="s">
        <v>106</v>
      </c>
      <c r="L493" s="35"/>
      <c r="M493" s="36" t="s">
        <v>93</v>
      </c>
      <c r="N493" s="36"/>
      <c r="O493" s="35">
        <v>45</v>
      </c>
      <c r="P493" s="718" t="s">
        <v>771</v>
      </c>
      <c r="Q493" s="574"/>
      <c r="R493" s="574"/>
      <c r="S493" s="574"/>
      <c r="T493" s="575"/>
      <c r="U493" s="37"/>
      <c r="V493" s="37"/>
      <c r="W493" s="38" t="s">
        <v>70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IFERROR(IF(Y493=0,"",ROUNDUP(Y493/H493,0)*0.01898),"")</f>
        <v/>
      </c>
      <c r="AA493" s="65"/>
      <c r="AB493" s="66"/>
      <c r="AC493" s="561" t="s">
        <v>772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773</v>
      </c>
      <c r="B494" s="60" t="s">
        <v>774</v>
      </c>
      <c r="C494" s="34">
        <v>4301051920</v>
      </c>
      <c r="D494" s="571">
        <v>4640242181233</v>
      </c>
      <c r="E494" s="572"/>
      <c r="F494" s="59">
        <v>0.3</v>
      </c>
      <c r="G494" s="35">
        <v>6</v>
      </c>
      <c r="H494" s="59">
        <v>1.8</v>
      </c>
      <c r="I494" s="59">
        <v>2.0640000000000001</v>
      </c>
      <c r="J494" s="35">
        <v>182</v>
      </c>
      <c r="K494" s="35" t="s">
        <v>77</v>
      </c>
      <c r="L494" s="35"/>
      <c r="M494" s="36" t="s">
        <v>93</v>
      </c>
      <c r="N494" s="36"/>
      <c r="O494" s="35">
        <v>45</v>
      </c>
      <c r="P494" s="706" t="s">
        <v>775</v>
      </c>
      <c r="Q494" s="574"/>
      <c r="R494" s="574"/>
      <c r="S494" s="574"/>
      <c r="T494" s="575"/>
      <c r="U494" s="37"/>
      <c r="V494" s="37"/>
      <c r="W494" s="38" t="s">
        <v>70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IFERROR(IF(Y494=0,"",ROUNDUP(Y494/H494,0)*0.00651),"")</f>
        <v/>
      </c>
      <c r="AA494" s="65"/>
      <c r="AB494" s="66"/>
      <c r="AC494" s="563" t="s">
        <v>772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72</v>
      </c>
      <c r="Q495" s="582"/>
      <c r="R495" s="582"/>
      <c r="S495" s="582"/>
      <c r="T495" s="582"/>
      <c r="U495" s="582"/>
      <c r="V495" s="583"/>
      <c r="W495" s="40" t="s">
        <v>73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72</v>
      </c>
      <c r="Q496" s="582"/>
      <c r="R496" s="582"/>
      <c r="S496" s="582"/>
      <c r="T496" s="582"/>
      <c r="U496" s="582"/>
      <c r="V496" s="583"/>
      <c r="W496" s="40" t="s">
        <v>70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79" t="s">
        <v>174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63"/>
      <c r="AB497" s="63"/>
      <c r="AC497" s="63"/>
    </row>
    <row r="498" spans="1:68" ht="27" hidden="1" customHeight="1" x14ac:dyDescent="0.25">
      <c r="A498" s="60" t="s">
        <v>776</v>
      </c>
      <c r="B498" s="60" t="s">
        <v>777</v>
      </c>
      <c r="C498" s="34">
        <v>4301060491</v>
      </c>
      <c r="D498" s="571">
        <v>4640242180120</v>
      </c>
      <c r="E498" s="572"/>
      <c r="F498" s="59">
        <v>1.5</v>
      </c>
      <c r="G498" s="35">
        <v>6</v>
      </c>
      <c r="H498" s="59">
        <v>9</v>
      </c>
      <c r="I498" s="59">
        <v>9.4350000000000005</v>
      </c>
      <c r="J498" s="35">
        <v>64</v>
      </c>
      <c r="K498" s="35" t="s">
        <v>106</v>
      </c>
      <c r="L498" s="35"/>
      <c r="M498" s="36" t="s">
        <v>78</v>
      </c>
      <c r="N498" s="36"/>
      <c r="O498" s="35">
        <v>40</v>
      </c>
      <c r="P498" s="705" t="s">
        <v>778</v>
      </c>
      <c r="Q498" s="574"/>
      <c r="R498" s="574"/>
      <c r="S498" s="574"/>
      <c r="T498" s="575"/>
      <c r="U498" s="37"/>
      <c r="V498" s="37"/>
      <c r="W498" s="38" t="s">
        <v>70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779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780</v>
      </c>
      <c r="B499" s="60" t="s">
        <v>781</v>
      </c>
      <c r="C499" s="34">
        <v>4301060498</v>
      </c>
      <c r="D499" s="571">
        <v>4640242180137</v>
      </c>
      <c r="E499" s="572"/>
      <c r="F499" s="59">
        <v>1.5</v>
      </c>
      <c r="G499" s="35">
        <v>6</v>
      </c>
      <c r="H499" s="59">
        <v>9</v>
      </c>
      <c r="I499" s="59">
        <v>9.4350000000000005</v>
      </c>
      <c r="J499" s="35">
        <v>64</v>
      </c>
      <c r="K499" s="35" t="s">
        <v>106</v>
      </c>
      <c r="L499" s="35"/>
      <c r="M499" s="36" t="s">
        <v>93</v>
      </c>
      <c r="N499" s="36"/>
      <c r="O499" s="35">
        <v>40</v>
      </c>
      <c r="P499" s="888" t="s">
        <v>782</v>
      </c>
      <c r="Q499" s="574"/>
      <c r="R499" s="574"/>
      <c r="S499" s="574"/>
      <c r="T499" s="575"/>
      <c r="U499" s="37"/>
      <c r="V499" s="37"/>
      <c r="W499" s="38" t="s">
        <v>70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783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72</v>
      </c>
      <c r="Q500" s="582"/>
      <c r="R500" s="582"/>
      <c r="S500" s="582"/>
      <c r="T500" s="582"/>
      <c r="U500" s="582"/>
      <c r="V500" s="583"/>
      <c r="W500" s="40" t="s">
        <v>73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72</v>
      </c>
      <c r="Q501" s="582"/>
      <c r="R501" s="582"/>
      <c r="S501" s="582"/>
      <c r="T501" s="582"/>
      <c r="U501" s="582"/>
      <c r="V501" s="583"/>
      <c r="W501" s="40" t="s">
        <v>70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6.5" hidden="1" customHeight="1" x14ac:dyDescent="0.25">
      <c r="A502" s="587" t="s">
        <v>784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62"/>
      <c r="AB502" s="62"/>
      <c r="AC502" s="62"/>
    </row>
    <row r="503" spans="1:68" ht="14.25" hidden="1" customHeight="1" x14ac:dyDescent="0.25">
      <c r="A503" s="579" t="s">
        <v>139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63"/>
      <c r="AB503" s="63"/>
      <c r="AC503" s="63"/>
    </row>
    <row r="504" spans="1:68" ht="27" hidden="1" customHeight="1" x14ac:dyDescent="0.25">
      <c r="A504" s="60" t="s">
        <v>785</v>
      </c>
      <c r="B504" s="60" t="s">
        <v>786</v>
      </c>
      <c r="C504" s="34">
        <v>4301020314</v>
      </c>
      <c r="D504" s="571">
        <v>4640242180090</v>
      </c>
      <c r="E504" s="572"/>
      <c r="F504" s="59">
        <v>1.5</v>
      </c>
      <c r="G504" s="35">
        <v>8</v>
      </c>
      <c r="H504" s="59">
        <v>12</v>
      </c>
      <c r="I504" s="59">
        <v>12.435</v>
      </c>
      <c r="J504" s="35">
        <v>64</v>
      </c>
      <c r="K504" s="35" t="s">
        <v>106</v>
      </c>
      <c r="L504" s="35"/>
      <c r="M504" s="36" t="s">
        <v>107</v>
      </c>
      <c r="N504" s="36"/>
      <c r="O504" s="35">
        <v>50</v>
      </c>
      <c r="P504" s="789" t="s">
        <v>787</v>
      </c>
      <c r="Q504" s="574"/>
      <c r="R504" s="574"/>
      <c r="S504" s="574"/>
      <c r="T504" s="575"/>
      <c r="U504" s="37"/>
      <c r="V504" s="37"/>
      <c r="W504" s="38" t="s">
        <v>70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69" t="s">
        <v>788</v>
      </c>
      <c r="AG504" s="75"/>
      <c r="AJ504" s="79"/>
      <c r="AK504" s="79">
        <v>0</v>
      </c>
      <c r="BB504" s="570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72</v>
      </c>
      <c r="Q505" s="582"/>
      <c r="R505" s="582"/>
      <c r="S505" s="582"/>
      <c r="T505" s="582"/>
      <c r="U505" s="582"/>
      <c r="V505" s="583"/>
      <c r="W505" s="40" t="s">
        <v>73</v>
      </c>
      <c r="X505" s="41">
        <f>IFERROR(X504/H504,"0")</f>
        <v>0</v>
      </c>
      <c r="Y505" s="41">
        <f>IFERROR(Y504/H504,"0")</f>
        <v>0</v>
      </c>
      <c r="Z505" s="41">
        <f>IFERROR(IF(Z504="",0,Z504),"0")</f>
        <v>0</v>
      </c>
      <c r="AA505" s="64"/>
      <c r="AB505" s="64"/>
      <c r="AC505" s="64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72</v>
      </c>
      <c r="Q506" s="582"/>
      <c r="R506" s="582"/>
      <c r="S506" s="582"/>
      <c r="T506" s="582"/>
      <c r="U506" s="582"/>
      <c r="V506" s="583"/>
      <c r="W506" s="40" t="s">
        <v>70</v>
      </c>
      <c r="X506" s="41">
        <f>IFERROR(SUM(X504:X504),"0")</f>
        <v>0</v>
      </c>
      <c r="Y506" s="41">
        <f>IFERROR(SUM(Y504:Y504),"0")</f>
        <v>0</v>
      </c>
      <c r="Z506" s="40"/>
      <c r="AA506" s="64"/>
      <c r="AB506" s="64"/>
      <c r="AC506" s="64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789</v>
      </c>
      <c r="Q507" s="596"/>
      <c r="R507" s="596"/>
      <c r="S507" s="596"/>
      <c r="T507" s="596"/>
      <c r="U507" s="596"/>
      <c r="V507" s="597"/>
      <c r="W507" s="40" t="s">
        <v>70</v>
      </c>
      <c r="X507" s="41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17799.8</v>
      </c>
      <c r="Y507" s="41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17881.599999999999</v>
      </c>
      <c r="Z507" s="40"/>
      <c r="AA507" s="64"/>
      <c r="AB507" s="64"/>
      <c r="AC507" s="64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790</v>
      </c>
      <c r="Q508" s="596"/>
      <c r="R508" s="596"/>
      <c r="S508" s="596"/>
      <c r="T508" s="596"/>
      <c r="U508" s="596"/>
      <c r="V508" s="597"/>
      <c r="W508" s="40" t="s">
        <v>70</v>
      </c>
      <c r="X508" s="41">
        <f>IFERROR(SUM(BM22:BM504),"0")</f>
        <v>18855.394851028603</v>
      </c>
      <c r="Y508" s="41">
        <f>IFERROR(SUM(BN22:BN504),"0")</f>
        <v>18941.217999999997</v>
      </c>
      <c r="Z508" s="40"/>
      <c r="AA508" s="64"/>
      <c r="AB508" s="64"/>
      <c r="AC508" s="64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791</v>
      </c>
      <c r="Q509" s="596"/>
      <c r="R509" s="596"/>
      <c r="S509" s="596"/>
      <c r="T509" s="596"/>
      <c r="U509" s="596"/>
      <c r="V509" s="597"/>
      <c r="W509" s="40" t="s">
        <v>792</v>
      </c>
      <c r="X509" s="42">
        <f>ROUNDUP(SUM(BO22:BO504),0)</f>
        <v>31</v>
      </c>
      <c r="Y509" s="42">
        <f>ROUNDUP(SUM(BP22:BP504),0)</f>
        <v>31</v>
      </c>
      <c r="Z509" s="40"/>
      <c r="AA509" s="64"/>
      <c r="AB509" s="64"/>
      <c r="AC509" s="64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793</v>
      </c>
      <c r="Q510" s="596"/>
      <c r="R510" s="596"/>
      <c r="S510" s="596"/>
      <c r="T510" s="596"/>
      <c r="U510" s="596"/>
      <c r="V510" s="597"/>
      <c r="W510" s="40" t="s">
        <v>70</v>
      </c>
      <c r="X510" s="41">
        <f>GrossWeightTotal+PalletQtyTotal*25</f>
        <v>19630.394851028603</v>
      </c>
      <c r="Y510" s="41">
        <f>GrossWeightTotalR+PalletQtyTotalR*25</f>
        <v>19716.217999999997</v>
      </c>
      <c r="Z510" s="40"/>
      <c r="AA510" s="64"/>
      <c r="AB510" s="64"/>
      <c r="AC510" s="64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794</v>
      </c>
      <c r="Q511" s="596"/>
      <c r="R511" s="596"/>
      <c r="S511" s="596"/>
      <c r="T511" s="596"/>
      <c r="U511" s="596"/>
      <c r="V511" s="597"/>
      <c r="W511" s="40" t="s">
        <v>792</v>
      </c>
      <c r="X511" s="41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3073.3398484231816</v>
      </c>
      <c r="Y511" s="41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3084</v>
      </c>
      <c r="Z511" s="40"/>
      <c r="AA511" s="64"/>
      <c r="AB511" s="64"/>
      <c r="AC511" s="64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795</v>
      </c>
      <c r="Q512" s="596"/>
      <c r="R512" s="596"/>
      <c r="S512" s="596"/>
      <c r="T512" s="596"/>
      <c r="U512" s="596"/>
      <c r="V512" s="597"/>
      <c r="W512" s="43" t="s">
        <v>796</v>
      </c>
      <c r="X512" s="40"/>
      <c r="Y512" s="40"/>
      <c r="Z512" s="40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37.563560000000003</v>
      </c>
      <c r="AA512" s="64"/>
      <c r="AB512" s="64"/>
      <c r="AC512" s="64"/>
    </row>
    <row r="513" spans="1:32" ht="13.5" customHeight="1" thickBot="1" x14ac:dyDescent="0.25"/>
    <row r="514" spans="1:32" ht="27" customHeight="1" thickTop="1" thickBot="1" x14ac:dyDescent="0.25">
      <c r="A514" s="44" t="s">
        <v>797</v>
      </c>
      <c r="B514" s="80" t="s">
        <v>63</v>
      </c>
      <c r="C514" s="591" t="s">
        <v>101</v>
      </c>
      <c r="D514" s="658"/>
      <c r="E514" s="658"/>
      <c r="F514" s="658"/>
      <c r="G514" s="658"/>
      <c r="H514" s="659"/>
      <c r="I514" s="591" t="s">
        <v>258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545</v>
      </c>
      <c r="U514" s="659"/>
      <c r="V514" s="591" t="s">
        <v>602</v>
      </c>
      <c r="W514" s="658"/>
      <c r="X514" s="658"/>
      <c r="Y514" s="659"/>
      <c r="Z514" s="80" t="s">
        <v>661</v>
      </c>
      <c r="AA514" s="591" t="s">
        <v>731</v>
      </c>
      <c r="AB514" s="659"/>
      <c r="AC514" s="9"/>
      <c r="AF514" s="1"/>
    </row>
    <row r="515" spans="1:32" ht="14.25" customHeight="1" thickTop="1" x14ac:dyDescent="0.2">
      <c r="A515" s="782" t="s">
        <v>798</v>
      </c>
      <c r="B515" s="591" t="s">
        <v>63</v>
      </c>
      <c r="C515" s="591" t="s">
        <v>102</v>
      </c>
      <c r="D515" s="591" t="s">
        <v>119</v>
      </c>
      <c r="E515" s="591" t="s">
        <v>181</v>
      </c>
      <c r="F515" s="591" t="s">
        <v>204</v>
      </c>
      <c r="G515" s="591" t="s">
        <v>237</v>
      </c>
      <c r="H515" s="591" t="s">
        <v>101</v>
      </c>
      <c r="I515" s="591" t="s">
        <v>259</v>
      </c>
      <c r="J515" s="591" t="s">
        <v>299</v>
      </c>
      <c r="K515" s="591" t="s">
        <v>360</v>
      </c>
      <c r="L515" s="591" t="s">
        <v>402</v>
      </c>
      <c r="M515" s="591" t="s">
        <v>418</v>
      </c>
      <c r="N515" s="1"/>
      <c r="O515" s="591" t="s">
        <v>431</v>
      </c>
      <c r="P515" s="591" t="s">
        <v>441</v>
      </c>
      <c r="Q515" s="591" t="s">
        <v>448</v>
      </c>
      <c r="R515" s="591" t="s">
        <v>453</v>
      </c>
      <c r="S515" s="591" t="s">
        <v>535</v>
      </c>
      <c r="T515" s="591" t="s">
        <v>546</v>
      </c>
      <c r="U515" s="591" t="s">
        <v>580</v>
      </c>
      <c r="V515" s="591" t="s">
        <v>603</v>
      </c>
      <c r="W515" s="591" t="s">
        <v>635</v>
      </c>
      <c r="X515" s="591" t="s">
        <v>653</v>
      </c>
      <c r="Y515" s="591" t="s">
        <v>657</v>
      </c>
      <c r="Z515" s="591" t="s">
        <v>661</v>
      </c>
      <c r="AA515" s="591" t="s">
        <v>731</v>
      </c>
      <c r="AB515" s="591" t="s">
        <v>784</v>
      </c>
      <c r="AC515" s="9"/>
      <c r="AF515" s="1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1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9"/>
      <c r="AF516" s="1"/>
    </row>
    <row r="517" spans="1:32" ht="18" customHeight="1" thickTop="1" thickBot="1" x14ac:dyDescent="0.25">
      <c r="A517" s="44" t="s">
        <v>799</v>
      </c>
      <c r="B517" s="50">
        <f>IFERROR(Y22*1,"0")+IFERROR(Y26*1,"0")+IFERROR(Y27*1,"0")+IFERROR(Y28*1,"0")+IFERROR(Y29*1,"0")+IFERROR(Y30*1,"0")+IFERROR(Y31*1,"0")+IFERROR(Y35*1,"0")</f>
        <v>0</v>
      </c>
      <c r="C517" s="50">
        <f>IFERROR(Y41*1,"0")+IFERROR(Y42*1,"0")+IFERROR(Y43*1,"0")+IFERROR(Y47*1,"0")</f>
        <v>874.80000000000007</v>
      </c>
      <c r="D517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862.59999999999991</v>
      </c>
      <c r="E517" s="50">
        <f>IFERROR(Y89*1,"0")+IFERROR(Y90*1,"0")+IFERROR(Y91*1,"0")+IFERROR(Y95*1,"0")+IFERROR(Y96*1,"0")+IFERROR(Y97*1,"0")+IFERROR(Y98*1,"0")+IFERROR(Y99*1,"0")+IFERROR(Y100*1,"0")</f>
        <v>1193.4000000000001</v>
      </c>
      <c r="F517" s="50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793.80000000000007</v>
      </c>
      <c r="G517" s="50">
        <f>IFERROR(Y131*1,"0")+IFERROR(Y132*1,"0")+IFERROR(Y136*1,"0")+IFERROR(Y137*1,"0")</f>
        <v>0</v>
      </c>
      <c r="H517" s="50">
        <f>IFERROR(Y142*1,"0")+IFERROR(Y146*1,"0")+IFERROR(Y147*1,"0")+IFERROR(Y148*1,"0")</f>
        <v>45</v>
      </c>
      <c r="I517" s="50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7" s="50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652.79999999999995</v>
      </c>
      <c r="K517" s="50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0">
        <f>IFERROR(Y249*1,"0")+IFERROR(Y250*1,"0")+IFERROR(Y251*1,"0")+IFERROR(Y252*1,"0")+IFERROR(Y253*1,"0")</f>
        <v>0</v>
      </c>
      <c r="M517" s="50">
        <f>IFERROR(Y258*1,"0")+IFERROR(Y259*1,"0")+IFERROR(Y260*1,"0")+IFERROR(Y261*1,"0")</f>
        <v>0</v>
      </c>
      <c r="N517" s="1"/>
      <c r="O517" s="50">
        <f>IFERROR(Y266*1,"0")+IFERROR(Y267*1,"0")+IFERROR(Y268*1,"0")</f>
        <v>0</v>
      </c>
      <c r="P517" s="50">
        <f>IFERROR(Y273*1,"0")+IFERROR(Y277*1,"0")</f>
        <v>0</v>
      </c>
      <c r="Q517" s="50">
        <f>IFERROR(Y282*1,"0")</f>
        <v>0</v>
      </c>
      <c r="R517" s="50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1510.1999999999998</v>
      </c>
      <c r="S517" s="50">
        <f>IFERROR(Y334*1,"0")+IFERROR(Y335*1,"0")+IFERROR(Y336*1,"0")</f>
        <v>1101.5999999999999</v>
      </c>
      <c r="T517" s="50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7" s="50">
        <f>IFERROR(Y367*1,"0")+IFERROR(Y368*1,"0")+IFERROR(Y369*1,"0")+IFERROR(Y370*1,"0")+IFERROR(Y374*1,"0")+IFERROR(Y378*1,"0")+IFERROR(Y379*1,"0")+IFERROR(Y383*1,"0")</f>
        <v>925.2</v>
      </c>
      <c r="V517" s="50">
        <f>IFERROR(Y389*1,"0")+IFERROR(Y390*1,"0")+IFERROR(Y391*1,"0")+IFERROR(Y392*1,"0")+IFERROR(Y393*1,"0")+IFERROR(Y394*1,"0")+IFERROR(Y395*1,"0")+IFERROR(Y396*1,"0")+IFERROR(Y397*1,"0")+IFERROR(Y398*1,"0")+IFERROR(Y402*1,"0")+IFERROR(Y403*1,"0")</f>
        <v>1252.8000000000002</v>
      </c>
      <c r="W517" s="50">
        <f>IFERROR(Y408*1,"0")+IFERROR(Y409*1,"0")+IFERROR(Y413*1,"0")+IFERROR(Y414*1,"0")+IFERROR(Y415*1,"0")+IFERROR(Y416*1,"0")</f>
        <v>1301.4000000000001</v>
      </c>
      <c r="X517" s="50">
        <f>IFERROR(Y421*1,"0")</f>
        <v>0</v>
      </c>
      <c r="Y517" s="50">
        <f>IFERROR(Y426*1,"0")</f>
        <v>0</v>
      </c>
      <c r="Z517" s="50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7260.0000000000009</v>
      </c>
      <c r="AA517" s="50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108</v>
      </c>
      <c r="AB517" s="50">
        <f>IFERROR(Y504*1,"0")</f>
        <v>0</v>
      </c>
      <c r="AC517" s="9"/>
      <c r="AF517" s="1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50,00"/>
        <filter val="1 100,00"/>
        <filter val="1 150,00"/>
        <filter val="1 248,00"/>
        <filter val="1 300,00"/>
        <filter val="100,00"/>
        <filter val="120,00"/>
        <filter val="128,21"/>
        <filter val="134,10"/>
        <filter val="135,80"/>
        <filter val="144,00"/>
        <filter val="155,70"/>
        <filter val="17 799,80"/>
        <filter val="18 855,39"/>
        <filter val="19 630,39"/>
        <filter val="217,80"/>
        <filter val="231,11"/>
        <filter val="240,74"/>
        <filter val="271,67"/>
        <filter val="3 000,00"/>
        <filter val="3 073,34"/>
        <filter val="3 100,00"/>
        <filter val="31"/>
        <filter val="45,00"/>
        <filter val="49,67"/>
        <filter val="5,00"/>
        <filter val="504,00"/>
        <filter val="53,33"/>
        <filter val="568,18"/>
        <filter val="57,67"/>
        <filter val="58,33"/>
        <filter val="580,00"/>
        <filter val="587,12"/>
        <filter val="63,39"/>
        <filter val="630,00"/>
        <filter val="652,00"/>
        <filter val="668,00"/>
        <filter val="710,00"/>
        <filter val="8,33"/>
        <filter val="80,09"/>
        <filter val="822,00"/>
        <filter val="865,00"/>
        <filter val="90,00"/>
        <filter val="91,33"/>
        <filter val="97,22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9"/>
    </row>
    <row r="3" spans="2:8" x14ac:dyDescent="0.2">
      <c r="B3" s="51" t="s">
        <v>801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802</v>
      </c>
      <c r="D6" s="51" t="s">
        <v>803</v>
      </c>
      <c r="E6" s="51"/>
    </row>
    <row r="8" spans="2:8" x14ac:dyDescent="0.2">
      <c r="B8" s="51" t="s">
        <v>19</v>
      </c>
      <c r="C8" s="51" t="s">
        <v>802</v>
      </c>
      <c r="D8" s="51"/>
      <c r="E8" s="51"/>
    </row>
    <row r="10" spans="2:8" x14ac:dyDescent="0.2">
      <c r="B10" s="51" t="s">
        <v>804</v>
      </c>
      <c r="C10" s="51"/>
      <c r="D10" s="51"/>
      <c r="E10" s="51"/>
    </row>
    <row r="11" spans="2:8" x14ac:dyDescent="0.2">
      <c r="B11" s="51" t="s">
        <v>805</v>
      </c>
      <c r="C11" s="51"/>
      <c r="D11" s="51"/>
      <c r="E11" s="51"/>
    </row>
    <row r="12" spans="2:8" x14ac:dyDescent="0.2">
      <c r="B12" s="51" t="s">
        <v>806</v>
      </c>
      <c r="C12" s="51"/>
      <c r="D12" s="51"/>
      <c r="E12" s="51"/>
    </row>
    <row r="13" spans="2:8" x14ac:dyDescent="0.2">
      <c r="B13" s="51" t="s">
        <v>807</v>
      </c>
      <c r="C13" s="51"/>
      <c r="D13" s="51"/>
      <c r="E13" s="51"/>
    </row>
    <row r="14" spans="2:8" x14ac:dyDescent="0.2">
      <c r="B14" s="51" t="s">
        <v>808</v>
      </c>
      <c r="C14" s="51"/>
      <c r="D14" s="51"/>
      <c r="E14" s="51"/>
    </row>
    <row r="15" spans="2:8" x14ac:dyDescent="0.2">
      <c r="B15" s="51" t="s">
        <v>809</v>
      </c>
      <c r="C15" s="51"/>
      <c r="D15" s="51"/>
      <c r="E15" s="51"/>
    </row>
    <row r="16" spans="2:8" x14ac:dyDescent="0.2">
      <c r="B16" s="51" t="s">
        <v>810</v>
      </c>
      <c r="C16" s="51"/>
      <c r="D16" s="51"/>
      <c r="E16" s="51"/>
    </row>
    <row r="17" spans="2:5" x14ac:dyDescent="0.2">
      <c r="B17" s="51" t="s">
        <v>811</v>
      </c>
      <c r="C17" s="51"/>
      <c r="D17" s="51"/>
      <c r="E17" s="51"/>
    </row>
    <row r="18" spans="2:5" x14ac:dyDescent="0.2">
      <c r="B18" s="51" t="s">
        <v>812</v>
      </c>
      <c r="C18" s="51"/>
      <c r="D18" s="51"/>
      <c r="E18" s="51"/>
    </row>
    <row r="19" spans="2:5" x14ac:dyDescent="0.2">
      <c r="B19" s="51" t="s">
        <v>813</v>
      </c>
      <c r="C19" s="51"/>
      <c r="D19" s="51"/>
      <c r="E19" s="51"/>
    </row>
    <row r="20" spans="2:5" x14ac:dyDescent="0.2">
      <c r="B20" s="51" t="s">
        <v>814</v>
      </c>
      <c r="C20" s="51"/>
      <c r="D20" s="51"/>
      <c r="E20" s="51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2025-07-12T15:40:54Z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