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9A3B7AB6-4CCC-4CDF-820C-04E8101662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Y270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Y123" i="1" s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1" i="1" s="1"/>
  <c r="BO22" i="1"/>
  <c r="X509" i="1" s="1"/>
  <c r="BM22" i="1"/>
  <c r="X508" i="1" s="1"/>
  <c r="X510" i="1" s="1"/>
  <c r="Y22" i="1"/>
  <c r="B517" i="1" s="1"/>
  <c r="H10" i="1"/>
  <c r="F10" i="1"/>
  <c r="J9" i="1"/>
  <c r="F9" i="1"/>
  <c r="A9" i="1"/>
  <c r="A10" i="1" s="1"/>
  <c r="D7" i="1"/>
  <c r="Q6" i="1"/>
  <c r="P2" i="1"/>
  <c r="Y24" i="1" l="1"/>
  <c r="Y44" i="1"/>
  <c r="Y59" i="1"/>
  <c r="Y65" i="1"/>
  <c r="Y81" i="1"/>
  <c r="BP74" i="1"/>
  <c r="BN74" i="1"/>
  <c r="Z74" i="1"/>
  <c r="BP91" i="1"/>
  <c r="BN91" i="1"/>
  <c r="Z91" i="1"/>
  <c r="Y110" i="1"/>
  <c r="BP105" i="1"/>
  <c r="BN105" i="1"/>
  <c r="Z105" i="1"/>
  <c r="Y109" i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F517" i="1"/>
  <c r="Y32" i="1"/>
  <c r="Y72" i="1"/>
  <c r="BP78" i="1"/>
  <c r="BN78" i="1"/>
  <c r="Z78" i="1"/>
  <c r="Y93" i="1"/>
  <c r="BP96" i="1"/>
  <c r="BN96" i="1"/>
  <c r="Z96" i="1"/>
  <c r="Z101" i="1" s="1"/>
  <c r="BP100" i="1"/>
  <c r="BN100" i="1"/>
  <c r="Z100" i="1"/>
  <c r="Y102" i="1"/>
  <c r="BP113" i="1"/>
  <c r="BN113" i="1"/>
  <c r="Z113" i="1"/>
  <c r="Z115" i="1" s="1"/>
  <c r="BP121" i="1"/>
  <c r="BN121" i="1"/>
  <c r="Z121" i="1"/>
  <c r="Y128" i="1"/>
  <c r="BP125" i="1"/>
  <c r="BN125" i="1"/>
  <c r="Z125" i="1"/>
  <c r="Z127" i="1" s="1"/>
  <c r="BP147" i="1"/>
  <c r="BN147" i="1"/>
  <c r="Z147" i="1"/>
  <c r="Z149" i="1" s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Y71" i="1"/>
  <c r="Z69" i="1"/>
  <c r="Z71" i="1" s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Z92" i="1" s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Z122" i="1" s="1"/>
  <c r="Y127" i="1"/>
  <c r="BP132" i="1"/>
  <c r="BN132" i="1"/>
  <c r="Z132" i="1"/>
  <c r="Z133" i="1" s="1"/>
  <c r="Y134" i="1"/>
  <c r="Y139" i="1"/>
  <c r="BP136" i="1"/>
  <c r="BN136" i="1"/>
  <c r="Z136" i="1"/>
  <c r="Z138" i="1" s="1"/>
  <c r="Y150" i="1"/>
  <c r="Y149" i="1"/>
  <c r="BP159" i="1"/>
  <c r="BN159" i="1"/>
  <c r="Z159" i="1"/>
  <c r="BP163" i="1"/>
  <c r="BN163" i="1"/>
  <c r="Z163" i="1"/>
  <c r="Z167" i="1" s="1"/>
  <c r="Y167" i="1"/>
  <c r="Z173" i="1"/>
  <c r="BP171" i="1"/>
  <c r="BN171" i="1"/>
  <c r="Z171" i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Z245" i="1" s="1"/>
  <c r="Y245" i="1"/>
  <c r="BP250" i="1"/>
  <c r="BN250" i="1"/>
  <c r="Z250" i="1"/>
  <c r="Y254" i="1"/>
  <c r="BP259" i="1"/>
  <c r="BN259" i="1"/>
  <c r="Z259" i="1"/>
  <c r="Z262" i="1" s="1"/>
  <c r="Y262" i="1"/>
  <c r="Z337" i="1"/>
  <c r="BP335" i="1"/>
  <c r="BN335" i="1"/>
  <c r="Z335" i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Z417" i="1" s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Z227" i="1" s="1"/>
  <c r="Y232" i="1"/>
  <c r="Y246" i="1"/>
  <c r="BP243" i="1"/>
  <c r="BN243" i="1"/>
  <c r="Z243" i="1"/>
  <c r="BP252" i="1"/>
  <c r="BN252" i="1"/>
  <c r="Z252" i="1"/>
  <c r="Z254" i="1" s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7" i="1"/>
  <c r="BP343" i="1"/>
  <c r="BN343" i="1"/>
  <c r="Z343" i="1"/>
  <c r="BP347" i="1"/>
  <c r="BN347" i="1"/>
  <c r="Z347" i="1"/>
  <c r="Z349" i="1" s="1"/>
  <c r="Y354" i="1"/>
  <c r="BP368" i="1"/>
  <c r="BN368" i="1"/>
  <c r="Z368" i="1"/>
  <c r="Z371" i="1" s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Z404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Y405" i="1"/>
  <c r="Y411" i="1"/>
  <c r="BP408" i="1"/>
  <c r="BN408" i="1"/>
  <c r="Z408" i="1"/>
  <c r="Z410" i="1" s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95" i="1" s="1"/>
  <c r="Z399" i="1" l="1"/>
  <c r="Y509" i="1"/>
  <c r="Z211" i="1"/>
  <c r="Z80" i="1"/>
  <c r="Z447" i="1"/>
  <c r="Z311" i="1"/>
  <c r="Z485" i="1"/>
  <c r="Z463" i="1"/>
  <c r="Z199" i="1"/>
  <c r="Z32" i="1"/>
  <c r="Z512" i="1" s="1"/>
  <c r="Y511" i="1"/>
  <c r="Y508" i="1"/>
  <c r="Y510" i="1" s="1"/>
  <c r="Z303" i="1"/>
  <c r="Z109" i="1"/>
  <c r="Y507" i="1"/>
</calcChain>
</file>

<file path=xl/sharedStrings.xml><?xml version="1.0" encoding="utf-8"?>
<sst xmlns="http://schemas.openxmlformats.org/spreadsheetml/2006/main" count="2277" uniqueCount="815">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</sst>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7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0" t="s">
        <v>0</v>
      </c>
      <c r="E1" s="603"/>
      <c r="F1" s="603"/>
      <c r="G1" s="12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58"/>
      <c r="P5" s="24" t="s">
        <v>10</v>
      </c>
      <c r="Q5" s="882">
        <v>45855</v>
      </c>
      <c r="R5" s="702"/>
      <c r="T5" s="743" t="s">
        <v>11</v>
      </c>
      <c r="U5" s="610"/>
      <c r="V5" s="745" t="s">
        <v>12</v>
      </c>
      <c r="W5" s="702"/>
      <c r="AB5" s="51"/>
      <c r="AC5" s="51"/>
      <c r="AD5" s="51"/>
      <c r="AE5" s="51"/>
    </row>
    <row r="6" spans="1:32" s="561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59"/>
      <c r="P6" s="24" t="s">
        <v>15</v>
      </c>
      <c r="Q6" s="893" t="str">
        <f>IF(Q5=0," ",CHOOSE(WEEKDAY(Q5,2),"Понедельник","Вторник","Среда","Четверг","Пятница","Суббота","Воскресенье"))</f>
        <v>Четверг</v>
      </c>
      <c r="R6" s="576"/>
      <c r="T6" s="751" t="s">
        <v>16</v>
      </c>
      <c r="U6" s="610"/>
      <c r="V6" s="795" t="s">
        <v>17</v>
      </c>
      <c r="W6" s="622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34" t="str">
        <f>IFERROR(VLOOKUP(DeliveryAddress,Table,3,0),1)</f>
        <v>1</v>
      </c>
      <c r="E7" s="635"/>
      <c r="F7" s="635"/>
      <c r="G7" s="635"/>
      <c r="H7" s="635"/>
      <c r="I7" s="635"/>
      <c r="J7" s="635"/>
      <c r="K7" s="635"/>
      <c r="L7" s="635"/>
      <c r="M7" s="636"/>
      <c r="N7" s="60"/>
      <c r="P7" s="24"/>
      <c r="Q7" s="42"/>
      <c r="R7" s="42"/>
      <c r="T7" s="582"/>
      <c r="U7" s="610"/>
      <c r="V7" s="796"/>
      <c r="W7" s="79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4"/>
      <c r="C8" s="585"/>
      <c r="D8" s="642" t="s">
        <v>19</v>
      </c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20</v>
      </c>
      <c r="Q8" s="711">
        <v>0.41666666666666669</v>
      </c>
      <c r="R8" s="636"/>
      <c r="T8" s="582"/>
      <c r="U8" s="610"/>
      <c r="V8" s="796"/>
      <c r="W8" s="797"/>
      <c r="AB8" s="51"/>
      <c r="AC8" s="51"/>
      <c r="AD8" s="51"/>
      <c r="AE8" s="51"/>
    </row>
    <row r="9" spans="1:32" s="561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9"/>
      <c r="P9" s="26" t="s">
        <v>21</v>
      </c>
      <c r="Q9" s="697"/>
      <c r="R9" s="698"/>
      <c r="T9" s="582"/>
      <c r="U9" s="61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560"/>
      <c r="P10" s="26" t="s">
        <v>22</v>
      </c>
      <c r="Q10" s="752"/>
      <c r="R10" s="753"/>
      <c r="U10" s="24" t="s">
        <v>23</v>
      </c>
      <c r="V10" s="621" t="s">
        <v>24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1"/>
      <c r="R11" s="702"/>
      <c r="U11" s="24" t="s">
        <v>27</v>
      </c>
      <c r="V11" s="838" t="s">
        <v>28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8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711"/>
      <c r="R12" s="636"/>
      <c r="S12" s="23"/>
      <c r="U12" s="24"/>
      <c r="V12" s="603"/>
      <c r="W12" s="582"/>
      <c r="AB12" s="51"/>
      <c r="AC12" s="51"/>
      <c r="AD12" s="51"/>
      <c r="AE12" s="51"/>
    </row>
    <row r="13" spans="1:32" s="561" customFormat="1" ht="23.25" customHeight="1" x14ac:dyDescent="0.2">
      <c r="A13" s="738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38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8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3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32" t="s">
        <v>35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3"/>
      <c r="Q16" s="733"/>
      <c r="R16" s="733"/>
      <c r="S16" s="733"/>
      <c r="T16" s="7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36</v>
      </c>
      <c r="B17" s="616" t="s">
        <v>37</v>
      </c>
      <c r="C17" s="718" t="s">
        <v>38</v>
      </c>
      <c r="D17" s="616" t="s">
        <v>39</v>
      </c>
      <c r="E17" s="678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77"/>
      <c r="R17" s="677"/>
      <c r="S17" s="677"/>
      <c r="T17" s="678"/>
      <c r="U17" s="900" t="s">
        <v>51</v>
      </c>
      <c r="V17" s="596"/>
      <c r="W17" s="616" t="s">
        <v>52</v>
      </c>
      <c r="X17" s="616" t="s">
        <v>53</v>
      </c>
      <c r="Y17" s="901" t="s">
        <v>54</v>
      </c>
      <c r="Z17" s="807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61"/>
      <c r="AF17" s="862"/>
      <c r="AG17" s="66"/>
      <c r="BD17" s="65" t="s">
        <v>60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66"/>
      <c r="BD18" s="65"/>
    </row>
    <row r="19" spans="1:68" ht="27.75" customHeight="1" x14ac:dyDescent="0.2">
      <c r="A19" s="632" t="s">
        <v>63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00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62"/>
      <c r="AB20" s="562"/>
      <c r="AC20" s="562"/>
    </row>
    <row r="21" spans="1:68" ht="14.25" customHeight="1" x14ac:dyDescent="0.25">
      <c r="A21" s="581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63"/>
      <c r="AB21" s="563"/>
      <c r="AC21" s="56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5">
        <v>4680115886643</v>
      </c>
      <c r="E22" s="576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2"/>
      <c r="R22" s="572"/>
      <c r="S22" s="572"/>
      <c r="T22" s="573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72</v>
      </c>
      <c r="Q23" s="584"/>
      <c r="R23" s="584"/>
      <c r="S23" s="584"/>
      <c r="T23" s="584"/>
      <c r="U23" s="584"/>
      <c r="V23" s="585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72</v>
      </c>
      <c r="Q24" s="584"/>
      <c r="R24" s="584"/>
      <c r="S24" s="584"/>
      <c r="T24" s="584"/>
      <c r="U24" s="584"/>
      <c r="V24" s="585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1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63"/>
      <c r="AB25" s="563"/>
      <c r="AC25" s="56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5">
        <v>4680115885912</v>
      </c>
      <c r="E26" s="576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5">
        <v>4607091388237</v>
      </c>
      <c r="E27" s="576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5">
        <v>4680115886230</v>
      </c>
      <c r="E28" s="576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5">
        <v>4680115886247</v>
      </c>
      <c r="E29" s="576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5">
        <v>4680115885905</v>
      </c>
      <c r="E30" s="576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4"/>
      <c r="V30" s="34"/>
      <c r="W30" s="35" t="s">
        <v>70</v>
      </c>
      <c r="X30" s="567">
        <v>60</v>
      </c>
      <c r="Y30" s="568">
        <f t="shared" si="0"/>
        <v>61.2</v>
      </c>
      <c r="Z30" s="36">
        <f t="shared" si="1"/>
        <v>0.22134000000000001</v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106</v>
      </c>
      <c r="BN30" s="64">
        <f t="shared" si="3"/>
        <v>108.12</v>
      </c>
      <c r="BO30" s="64">
        <f t="shared" si="4"/>
        <v>0.18315018315018317</v>
      </c>
      <c r="BP30" s="64">
        <f t="shared" si="5"/>
        <v>0.18681318681318682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5">
        <v>4607091388244</v>
      </c>
      <c r="E31" s="576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72</v>
      </c>
      <c r="Q32" s="584"/>
      <c r="R32" s="584"/>
      <c r="S32" s="584"/>
      <c r="T32" s="584"/>
      <c r="U32" s="584"/>
      <c r="V32" s="585"/>
      <c r="W32" s="37" t="s">
        <v>73</v>
      </c>
      <c r="X32" s="569">
        <f>IFERROR(X26/H26,"0")+IFERROR(X27/H27,"0")+IFERROR(X28/H28,"0")+IFERROR(X29/H29,"0")+IFERROR(X30/H30,"0")+IFERROR(X31/H31,"0")</f>
        <v>33.333333333333336</v>
      </c>
      <c r="Y32" s="569">
        <f>IFERROR(Y26/H26,"0")+IFERROR(Y27/H27,"0")+IFERROR(Y28/H28,"0")+IFERROR(Y29/H29,"0")+IFERROR(Y30/H30,"0")+IFERROR(Y31/H31,"0")</f>
        <v>34</v>
      </c>
      <c r="Z32" s="569">
        <f>IFERROR(IF(Z26="",0,Z26),"0")+IFERROR(IF(Z27="",0,Z27),"0")+IFERROR(IF(Z28="",0,Z28),"0")+IFERROR(IF(Z29="",0,Z29),"0")+IFERROR(IF(Z30="",0,Z30),"0")+IFERROR(IF(Z31="",0,Z31),"0")</f>
        <v>0.22134000000000001</v>
      </c>
      <c r="AA32" s="570"/>
      <c r="AB32" s="570"/>
      <c r="AC32" s="570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72</v>
      </c>
      <c r="Q33" s="584"/>
      <c r="R33" s="584"/>
      <c r="S33" s="584"/>
      <c r="T33" s="584"/>
      <c r="U33" s="584"/>
      <c r="V33" s="585"/>
      <c r="W33" s="37" t="s">
        <v>70</v>
      </c>
      <c r="X33" s="569">
        <f>IFERROR(SUM(X26:X31),"0")</f>
        <v>60</v>
      </c>
      <c r="Y33" s="569">
        <f>IFERROR(SUM(Y26:Y31),"0")</f>
        <v>61.2</v>
      </c>
      <c r="Z33" s="37"/>
      <c r="AA33" s="570"/>
      <c r="AB33" s="570"/>
      <c r="AC33" s="570"/>
    </row>
    <row r="34" spans="1:68" ht="14.25" customHeight="1" x14ac:dyDescent="0.25">
      <c r="A34" s="581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63"/>
      <c r="AB34" s="563"/>
      <c r="AC34" s="56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5">
        <v>4607091388503</v>
      </c>
      <c r="E35" s="576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72</v>
      </c>
      <c r="Q36" s="584"/>
      <c r="R36" s="584"/>
      <c r="S36" s="584"/>
      <c r="T36" s="584"/>
      <c r="U36" s="584"/>
      <c r="V36" s="585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72</v>
      </c>
      <c r="Q37" s="584"/>
      <c r="R37" s="584"/>
      <c r="S37" s="584"/>
      <c r="T37" s="584"/>
      <c r="U37" s="584"/>
      <c r="V37" s="585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32" t="s">
        <v>101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00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62"/>
      <c r="AB39" s="562"/>
      <c r="AC39" s="562"/>
    </row>
    <row r="40" spans="1:68" ht="14.25" customHeight="1" x14ac:dyDescent="0.25">
      <c r="A40" s="581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5">
        <v>4607091385670</v>
      </c>
      <c r="E41" s="576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4"/>
      <c r="V41" s="34"/>
      <c r="W41" s="35" t="s">
        <v>70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5">
        <v>4607091385687</v>
      </c>
      <c r="E42" s="576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2"/>
      <c r="R42" s="572"/>
      <c r="S42" s="572"/>
      <c r="T42" s="573"/>
      <c r="U42" s="34"/>
      <c r="V42" s="34"/>
      <c r="W42" s="35" t="s">
        <v>70</v>
      </c>
      <c r="X42" s="567">
        <v>120</v>
      </c>
      <c r="Y42" s="568">
        <f>IFERROR(IF(X42="",0,CEILING((X42/$H42),1)*$H42),"")</f>
        <v>120</v>
      </c>
      <c r="Z42" s="36">
        <f>IFERROR(IF(Y42=0,"",ROUNDUP(Y42/H42,0)*0.00902),"")</f>
        <v>0.27060000000000001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126.3</v>
      </c>
      <c r="BN42" s="64">
        <f>IFERROR(Y42*I42/H42,"0")</f>
        <v>126.3</v>
      </c>
      <c r="BO42" s="64">
        <f>IFERROR(1/J42*(X42/H42),"0")</f>
        <v>0.22727272727272729</v>
      </c>
      <c r="BP42" s="64">
        <f>IFERROR(1/J42*(Y42/H42),"0")</f>
        <v>0.22727272727272729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5">
        <v>4680115882539</v>
      </c>
      <c r="E43" s="576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2"/>
      <c r="R43" s="572"/>
      <c r="S43" s="572"/>
      <c r="T43" s="573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72</v>
      </c>
      <c r="Q44" s="584"/>
      <c r="R44" s="584"/>
      <c r="S44" s="584"/>
      <c r="T44" s="584"/>
      <c r="U44" s="584"/>
      <c r="V44" s="585"/>
      <c r="W44" s="37" t="s">
        <v>73</v>
      </c>
      <c r="X44" s="569">
        <f>IFERROR(X41/H41,"0")+IFERROR(X42/H42,"0")+IFERROR(X43/H43,"0")</f>
        <v>30</v>
      </c>
      <c r="Y44" s="569">
        <f>IFERROR(Y41/H41,"0")+IFERROR(Y42/H42,"0")+IFERROR(Y43/H43,"0")</f>
        <v>30</v>
      </c>
      <c r="Z44" s="569">
        <f>IFERROR(IF(Z41="",0,Z41),"0")+IFERROR(IF(Z42="",0,Z42),"0")+IFERROR(IF(Z43="",0,Z43),"0")</f>
        <v>0.27060000000000001</v>
      </c>
      <c r="AA44" s="570"/>
      <c r="AB44" s="570"/>
      <c r="AC44" s="570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72</v>
      </c>
      <c r="Q45" s="584"/>
      <c r="R45" s="584"/>
      <c r="S45" s="584"/>
      <c r="T45" s="584"/>
      <c r="U45" s="584"/>
      <c r="V45" s="585"/>
      <c r="W45" s="37" t="s">
        <v>70</v>
      </c>
      <c r="X45" s="569">
        <f>IFERROR(SUM(X41:X43),"0")</f>
        <v>120</v>
      </c>
      <c r="Y45" s="569">
        <f>IFERROR(SUM(Y41:Y43),"0")</f>
        <v>120</v>
      </c>
      <c r="Z45" s="37"/>
      <c r="AA45" s="570"/>
      <c r="AB45" s="570"/>
      <c r="AC45" s="570"/>
    </row>
    <row r="46" spans="1:68" ht="14.25" customHeight="1" x14ac:dyDescent="0.25">
      <c r="A46" s="581" t="s">
        <v>74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563"/>
      <c r="AB46" s="563"/>
      <c r="AC46" s="56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5">
        <v>4680115884915</v>
      </c>
      <c r="E47" s="576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4"/>
      <c r="V47" s="34"/>
      <c r="W47" s="35" t="s">
        <v>70</v>
      </c>
      <c r="X47" s="567">
        <v>90</v>
      </c>
      <c r="Y47" s="568">
        <f>IFERROR(IF(X47="",0,CEILING((X47/$H47),1)*$H47),"")</f>
        <v>90</v>
      </c>
      <c r="Z47" s="36">
        <f>IFERROR(IF(Y47=0,"",ROUNDUP(Y47/H47,0)*0.00651),"")</f>
        <v>0.32550000000000001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98.999999999999986</v>
      </c>
      <c r="BN47" s="64">
        <f>IFERROR(Y47*I47/H47,"0")</f>
        <v>98.999999999999986</v>
      </c>
      <c r="BO47" s="64">
        <f>IFERROR(1/J47*(X47/H47),"0")</f>
        <v>0.27472527472527475</v>
      </c>
      <c r="BP47" s="64">
        <f>IFERROR(1/J47*(Y47/H47),"0")</f>
        <v>0.27472527472527475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72</v>
      </c>
      <c r="Q48" s="584"/>
      <c r="R48" s="584"/>
      <c r="S48" s="584"/>
      <c r="T48" s="584"/>
      <c r="U48" s="584"/>
      <c r="V48" s="585"/>
      <c r="W48" s="37" t="s">
        <v>73</v>
      </c>
      <c r="X48" s="569">
        <f>IFERROR(X47/H47,"0")</f>
        <v>50</v>
      </c>
      <c r="Y48" s="569">
        <f>IFERROR(Y47/H47,"0")</f>
        <v>50</v>
      </c>
      <c r="Z48" s="569">
        <f>IFERROR(IF(Z47="",0,Z47),"0")</f>
        <v>0.32550000000000001</v>
      </c>
      <c r="AA48" s="570"/>
      <c r="AB48" s="570"/>
      <c r="AC48" s="570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72</v>
      </c>
      <c r="Q49" s="584"/>
      <c r="R49" s="584"/>
      <c r="S49" s="584"/>
      <c r="T49" s="584"/>
      <c r="U49" s="584"/>
      <c r="V49" s="585"/>
      <c r="W49" s="37" t="s">
        <v>70</v>
      </c>
      <c r="X49" s="569">
        <f>IFERROR(SUM(X47:X47),"0")</f>
        <v>90</v>
      </c>
      <c r="Y49" s="569">
        <f>IFERROR(SUM(Y47:Y47),"0")</f>
        <v>90</v>
      </c>
      <c r="Z49" s="37"/>
      <c r="AA49" s="570"/>
      <c r="AB49" s="570"/>
      <c r="AC49" s="570"/>
    </row>
    <row r="50" spans="1:68" ht="16.5" customHeight="1" x14ac:dyDescent="0.25">
      <c r="A50" s="600" t="s">
        <v>119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562"/>
      <c r="AB50" s="562"/>
      <c r="AC50" s="562"/>
    </row>
    <row r="51" spans="1:68" ht="14.25" customHeight="1" x14ac:dyDescent="0.25">
      <c r="A51" s="581" t="s">
        <v>103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63"/>
      <c r="AB51" s="563"/>
      <c r="AC51" s="56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5">
        <v>4680115885882</v>
      </c>
      <c r="E52" s="576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5">
        <v>4680115881426</v>
      </c>
      <c r="E53" s="576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4"/>
      <c r="V53" s="34"/>
      <c r="W53" s="35" t="s">
        <v>70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5">
        <v>4680115880283</v>
      </c>
      <c r="E54" s="576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5">
        <v>4680115881525</v>
      </c>
      <c r="E55" s="576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5">
        <v>4680115885899</v>
      </c>
      <c r="E56" s="576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5">
        <v>4680115881419</v>
      </c>
      <c r="E57" s="576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4"/>
      <c r="V57" s="34"/>
      <c r="W57" s="35" t="s">
        <v>70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72</v>
      </c>
      <c r="Q58" s="584"/>
      <c r="R58" s="584"/>
      <c r="S58" s="584"/>
      <c r="T58" s="584"/>
      <c r="U58" s="584"/>
      <c r="V58" s="585"/>
      <c r="W58" s="37" t="s">
        <v>73</v>
      </c>
      <c r="X58" s="569">
        <f>IFERROR(X52/H52,"0")+IFERROR(X53/H53,"0")+IFERROR(X54/H54,"0")+IFERROR(X55/H55,"0")+IFERROR(X56/H56,"0")+IFERROR(X57/H57,"0")</f>
        <v>0</v>
      </c>
      <c r="Y58" s="569">
        <f>IFERROR(Y52/H52,"0")+IFERROR(Y53/H53,"0")+IFERROR(Y54/H54,"0")+IFERROR(Y55/H55,"0")+IFERROR(Y56/H56,"0")+IFERROR(Y57/H57,"0")</f>
        <v>0</v>
      </c>
      <c r="Z58" s="569">
        <f>IFERROR(IF(Z52="",0,Z52),"0")+IFERROR(IF(Z53="",0,Z53),"0")+IFERROR(IF(Z54="",0,Z54),"0")+IFERROR(IF(Z55="",0,Z55),"0")+IFERROR(IF(Z56="",0,Z56),"0")+IFERROR(IF(Z57="",0,Z57),"0")</f>
        <v>0</v>
      </c>
      <c r="AA58" s="570"/>
      <c r="AB58" s="570"/>
      <c r="AC58" s="570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72</v>
      </c>
      <c r="Q59" s="584"/>
      <c r="R59" s="584"/>
      <c r="S59" s="584"/>
      <c r="T59" s="584"/>
      <c r="U59" s="584"/>
      <c r="V59" s="585"/>
      <c r="W59" s="37" t="s">
        <v>70</v>
      </c>
      <c r="X59" s="569">
        <f>IFERROR(SUM(X52:X57),"0")</f>
        <v>0</v>
      </c>
      <c r="Y59" s="569">
        <f>IFERROR(SUM(Y52:Y57),"0")</f>
        <v>0</v>
      </c>
      <c r="Z59" s="37"/>
      <c r="AA59" s="570"/>
      <c r="AB59" s="570"/>
      <c r="AC59" s="570"/>
    </row>
    <row r="60" spans="1:68" ht="14.25" customHeight="1" x14ac:dyDescent="0.25">
      <c r="A60" s="581" t="s">
        <v>139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63"/>
      <c r="AB60" s="563"/>
      <c r="AC60" s="563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5">
        <v>4680115881440</v>
      </c>
      <c r="E61" s="576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4"/>
      <c r="V61" s="34"/>
      <c r="W61" s="35" t="s">
        <v>70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5">
        <v>4680115882751</v>
      </c>
      <c r="E62" s="576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5">
        <v>4680115885950</v>
      </c>
      <c r="E63" s="576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5">
        <v>4680115881433</v>
      </c>
      <c r="E64" s="576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4"/>
      <c r="V64" s="34"/>
      <c r="W64" s="35" t="s">
        <v>70</v>
      </c>
      <c r="X64" s="567">
        <v>105.75</v>
      </c>
      <c r="Y64" s="568">
        <f>IFERROR(IF(X64="",0,CEILING((X64/$H64),1)*$H64),"")</f>
        <v>108</v>
      </c>
      <c r="Z64" s="36">
        <f>IFERROR(IF(Y64=0,"",ROUNDUP(Y64/H64,0)*0.00651),"")</f>
        <v>0.26040000000000002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112.8</v>
      </c>
      <c r="BN64" s="64">
        <f>IFERROR(Y64*I64/H64,"0")</f>
        <v>115.19999999999997</v>
      </c>
      <c r="BO64" s="64">
        <f>IFERROR(1/J64*(X64/H64),"0")</f>
        <v>0.21520146520146521</v>
      </c>
      <c r="BP64" s="64">
        <f>IFERROR(1/J64*(Y64/H64),"0")</f>
        <v>0.2197802197802198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72</v>
      </c>
      <c r="Q65" s="584"/>
      <c r="R65" s="584"/>
      <c r="S65" s="584"/>
      <c r="T65" s="584"/>
      <c r="U65" s="584"/>
      <c r="V65" s="585"/>
      <c r="W65" s="37" t="s">
        <v>73</v>
      </c>
      <c r="X65" s="569">
        <f>IFERROR(X61/H61,"0")+IFERROR(X62/H62,"0")+IFERROR(X63/H63,"0")+IFERROR(X64/H64,"0")</f>
        <v>39.166666666666664</v>
      </c>
      <c r="Y65" s="569">
        <f>IFERROR(Y61/H61,"0")+IFERROR(Y62/H62,"0")+IFERROR(Y63/H63,"0")+IFERROR(Y64/H64,"0")</f>
        <v>40</v>
      </c>
      <c r="Z65" s="569">
        <f>IFERROR(IF(Z61="",0,Z61),"0")+IFERROR(IF(Z62="",0,Z62),"0")+IFERROR(IF(Z63="",0,Z63),"0")+IFERROR(IF(Z64="",0,Z64),"0")</f>
        <v>0.26040000000000002</v>
      </c>
      <c r="AA65" s="570"/>
      <c r="AB65" s="570"/>
      <c r="AC65" s="570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72</v>
      </c>
      <c r="Q66" s="584"/>
      <c r="R66" s="584"/>
      <c r="S66" s="584"/>
      <c r="T66" s="584"/>
      <c r="U66" s="584"/>
      <c r="V66" s="585"/>
      <c r="W66" s="37" t="s">
        <v>70</v>
      </c>
      <c r="X66" s="569">
        <f>IFERROR(SUM(X61:X64),"0")</f>
        <v>105.75</v>
      </c>
      <c r="Y66" s="569">
        <f>IFERROR(SUM(Y61:Y64),"0")</f>
        <v>108</v>
      </c>
      <c r="Z66" s="37"/>
      <c r="AA66" s="570"/>
      <c r="AB66" s="570"/>
      <c r="AC66" s="570"/>
    </row>
    <row r="67" spans="1:68" ht="14.25" customHeight="1" x14ac:dyDescent="0.25">
      <c r="A67" s="581" t="s">
        <v>64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563"/>
      <c r="AB67" s="563"/>
      <c r="AC67" s="563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5">
        <v>4680115885073</v>
      </c>
      <c r="E68" s="576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5">
        <v>4680115885059</v>
      </c>
      <c r="E69" s="576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5">
        <v>4680115885097</v>
      </c>
      <c r="E70" s="576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72</v>
      </c>
      <c r="Q71" s="584"/>
      <c r="R71" s="584"/>
      <c r="S71" s="584"/>
      <c r="T71" s="584"/>
      <c r="U71" s="584"/>
      <c r="V71" s="585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72</v>
      </c>
      <c r="Q72" s="584"/>
      <c r="R72" s="584"/>
      <c r="S72" s="584"/>
      <c r="T72" s="584"/>
      <c r="U72" s="584"/>
      <c r="V72" s="585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1" t="s">
        <v>74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563"/>
      <c r="AB73" s="563"/>
      <c r="AC73" s="563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5">
        <v>4680115881891</v>
      </c>
      <c r="E74" s="576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5">
        <v>4680115885769</v>
      </c>
      <c r="E75" s="576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5">
        <v>4680115884410</v>
      </c>
      <c r="E76" s="576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5">
        <v>4680115884311</v>
      </c>
      <c r="E77" s="576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4"/>
      <c r="V77" s="34"/>
      <c r="W77" s="35" t="s">
        <v>70</v>
      </c>
      <c r="X77" s="567">
        <v>75</v>
      </c>
      <c r="Y77" s="568">
        <f t="shared" si="11"/>
        <v>75.600000000000009</v>
      </c>
      <c r="Z77" s="36">
        <f>IFERROR(IF(Y77=0,"",ROUNDUP(Y77/H77,0)*0.00651),"")</f>
        <v>0.27342</v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85.249999999999986</v>
      </c>
      <c r="BN77" s="64">
        <f t="shared" si="13"/>
        <v>85.932000000000002</v>
      </c>
      <c r="BO77" s="64">
        <f t="shared" si="14"/>
        <v>0.22893772893772893</v>
      </c>
      <c r="BP77" s="64">
        <f t="shared" si="15"/>
        <v>0.23076923076923084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5">
        <v>4680115885929</v>
      </c>
      <c r="E78" s="576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5">
        <v>4680115884403</v>
      </c>
      <c r="E79" s="576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4"/>
      <c r="V79" s="34"/>
      <c r="W79" s="35" t="s">
        <v>70</v>
      </c>
      <c r="X79" s="567">
        <v>75</v>
      </c>
      <c r="Y79" s="568">
        <f t="shared" si="11"/>
        <v>75.600000000000009</v>
      </c>
      <c r="Z79" s="36">
        <f>IFERROR(IF(Y79=0,"",ROUNDUP(Y79/H79,0)*0.00651),"")</f>
        <v>0.27342</v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82.5</v>
      </c>
      <c r="BN79" s="64">
        <f t="shared" si="13"/>
        <v>83.160000000000011</v>
      </c>
      <c r="BO79" s="64">
        <f t="shared" si="14"/>
        <v>0.22893772893772893</v>
      </c>
      <c r="BP79" s="64">
        <f t="shared" si="15"/>
        <v>0.23076923076923084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72</v>
      </c>
      <c r="Q80" s="584"/>
      <c r="R80" s="584"/>
      <c r="S80" s="584"/>
      <c r="T80" s="584"/>
      <c r="U80" s="584"/>
      <c r="V80" s="585"/>
      <c r="W80" s="37" t="s">
        <v>73</v>
      </c>
      <c r="X80" s="569">
        <f>IFERROR(X74/H74,"0")+IFERROR(X75/H75,"0")+IFERROR(X76/H76,"0")+IFERROR(X77/H77,"0")+IFERROR(X78/H78,"0")+IFERROR(X79/H79,"0")</f>
        <v>83.333333333333329</v>
      </c>
      <c r="Y80" s="569">
        <f>IFERROR(Y74/H74,"0")+IFERROR(Y75/H75,"0")+IFERROR(Y76/H76,"0")+IFERROR(Y77/H77,"0")+IFERROR(Y78/H78,"0")+IFERROR(Y79/H79,"0")</f>
        <v>84.000000000000014</v>
      </c>
      <c r="Z80" s="569">
        <f>IFERROR(IF(Z74="",0,Z74),"0")+IFERROR(IF(Z75="",0,Z75),"0")+IFERROR(IF(Z76="",0,Z76),"0")+IFERROR(IF(Z77="",0,Z77),"0")+IFERROR(IF(Z78="",0,Z78),"0")+IFERROR(IF(Z79="",0,Z79),"0")</f>
        <v>0.54683999999999999</v>
      </c>
      <c r="AA80" s="570"/>
      <c r="AB80" s="570"/>
      <c r="AC80" s="570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72</v>
      </c>
      <c r="Q81" s="584"/>
      <c r="R81" s="584"/>
      <c r="S81" s="584"/>
      <c r="T81" s="584"/>
      <c r="U81" s="584"/>
      <c r="V81" s="585"/>
      <c r="W81" s="37" t="s">
        <v>70</v>
      </c>
      <c r="X81" s="569">
        <f>IFERROR(SUM(X74:X79),"0")</f>
        <v>150</v>
      </c>
      <c r="Y81" s="569">
        <f>IFERROR(SUM(Y74:Y79),"0")</f>
        <v>151.20000000000002</v>
      </c>
      <c r="Z81" s="37"/>
      <c r="AA81" s="570"/>
      <c r="AB81" s="570"/>
      <c r="AC81" s="570"/>
    </row>
    <row r="82" spans="1:68" ht="14.25" customHeight="1" x14ac:dyDescent="0.25">
      <c r="A82" s="581" t="s">
        <v>174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563"/>
      <c r="AB82" s="563"/>
      <c r="AC82" s="563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5">
        <v>4680115881532</v>
      </c>
      <c r="E83" s="576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5">
        <v>4680115881464</v>
      </c>
      <c r="E84" s="576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4"/>
      <c r="V84" s="34"/>
      <c r="W84" s="35" t="s">
        <v>70</v>
      </c>
      <c r="X84" s="567">
        <v>100</v>
      </c>
      <c r="Y84" s="568">
        <f>IFERROR(IF(X84="",0,CEILING((X84/$H84),1)*$H84),"")</f>
        <v>100.8</v>
      </c>
      <c r="Z84" s="36">
        <f>IFERROR(IF(Y84=0,"",ROUNDUP(Y84/H84,0)*0.00902),"")</f>
        <v>0.37884000000000001</v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108.75</v>
      </c>
      <c r="BN84" s="64">
        <f>IFERROR(Y84*I84/H84,"0")</f>
        <v>109.61999999999999</v>
      </c>
      <c r="BO84" s="64">
        <f>IFERROR(1/J84*(X84/H84),"0")</f>
        <v>0.31565656565656569</v>
      </c>
      <c r="BP84" s="64">
        <f>IFERROR(1/J84*(Y84/H84),"0")</f>
        <v>0.31818181818181818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72</v>
      </c>
      <c r="Q85" s="584"/>
      <c r="R85" s="584"/>
      <c r="S85" s="584"/>
      <c r="T85" s="584"/>
      <c r="U85" s="584"/>
      <c r="V85" s="585"/>
      <c r="W85" s="37" t="s">
        <v>73</v>
      </c>
      <c r="X85" s="569">
        <f>IFERROR(X83/H83,"0")+IFERROR(X84/H84,"0")</f>
        <v>41.666666666666671</v>
      </c>
      <c r="Y85" s="569">
        <f>IFERROR(Y83/H83,"0")+IFERROR(Y84/H84,"0")</f>
        <v>42</v>
      </c>
      <c r="Z85" s="569">
        <f>IFERROR(IF(Z83="",0,Z83),"0")+IFERROR(IF(Z84="",0,Z84),"0")</f>
        <v>0.37884000000000001</v>
      </c>
      <c r="AA85" s="570"/>
      <c r="AB85" s="570"/>
      <c r="AC85" s="570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72</v>
      </c>
      <c r="Q86" s="584"/>
      <c r="R86" s="584"/>
      <c r="S86" s="584"/>
      <c r="T86" s="584"/>
      <c r="U86" s="584"/>
      <c r="V86" s="585"/>
      <c r="W86" s="37" t="s">
        <v>70</v>
      </c>
      <c r="X86" s="569">
        <f>IFERROR(SUM(X83:X84),"0")</f>
        <v>100</v>
      </c>
      <c r="Y86" s="569">
        <f>IFERROR(SUM(Y83:Y84),"0")</f>
        <v>100.8</v>
      </c>
      <c r="Z86" s="37"/>
      <c r="AA86" s="570"/>
      <c r="AB86" s="570"/>
      <c r="AC86" s="570"/>
    </row>
    <row r="87" spans="1:68" ht="16.5" customHeight="1" x14ac:dyDescent="0.25">
      <c r="A87" s="600" t="s">
        <v>181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562"/>
      <c r="AB87" s="562"/>
      <c r="AC87" s="562"/>
    </row>
    <row r="88" spans="1:68" ht="14.25" customHeight="1" x14ac:dyDescent="0.25">
      <c r="A88" s="581" t="s">
        <v>103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63"/>
      <c r="AB88" s="563"/>
      <c r="AC88" s="563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5">
        <v>4680115881327</v>
      </c>
      <c r="E89" s="576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4"/>
      <c r="V89" s="34"/>
      <c r="W89" s="35" t="s">
        <v>70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5">
        <v>4680115881518</v>
      </c>
      <c r="E90" s="576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5">
        <v>4680115881303</v>
      </c>
      <c r="E91" s="576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4"/>
      <c r="V91" s="34"/>
      <c r="W91" s="35" t="s">
        <v>70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72</v>
      </c>
      <c r="Q92" s="584"/>
      <c r="R92" s="584"/>
      <c r="S92" s="584"/>
      <c r="T92" s="584"/>
      <c r="U92" s="584"/>
      <c r="V92" s="585"/>
      <c r="W92" s="37" t="s">
        <v>73</v>
      </c>
      <c r="X92" s="569">
        <f>IFERROR(X89/H89,"0")+IFERROR(X90/H90,"0")+IFERROR(X91/H91,"0")</f>
        <v>0</v>
      </c>
      <c r="Y92" s="569">
        <f>IFERROR(Y89/H89,"0")+IFERROR(Y90/H90,"0")+IFERROR(Y91/H91,"0")</f>
        <v>0</v>
      </c>
      <c r="Z92" s="569">
        <f>IFERROR(IF(Z89="",0,Z89),"0")+IFERROR(IF(Z90="",0,Z90),"0")+IFERROR(IF(Z91="",0,Z91),"0")</f>
        <v>0</v>
      </c>
      <c r="AA92" s="570"/>
      <c r="AB92" s="570"/>
      <c r="AC92" s="570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72</v>
      </c>
      <c r="Q93" s="584"/>
      <c r="R93" s="584"/>
      <c r="S93" s="584"/>
      <c r="T93" s="584"/>
      <c r="U93" s="584"/>
      <c r="V93" s="585"/>
      <c r="W93" s="37" t="s">
        <v>70</v>
      </c>
      <c r="X93" s="569">
        <f>IFERROR(SUM(X89:X91),"0")</f>
        <v>0</v>
      </c>
      <c r="Y93" s="569">
        <f>IFERROR(SUM(Y89:Y91),"0")</f>
        <v>0</v>
      </c>
      <c r="Z93" s="37"/>
      <c r="AA93" s="570"/>
      <c r="AB93" s="570"/>
      <c r="AC93" s="570"/>
    </row>
    <row r="94" spans="1:68" ht="14.25" customHeight="1" x14ac:dyDescent="0.25">
      <c r="A94" s="581" t="s">
        <v>74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63"/>
      <c r="AB94" s="563"/>
      <c r="AC94" s="563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5">
        <v>4607091386967</v>
      </c>
      <c r="E95" s="576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9" t="s">
        <v>191</v>
      </c>
      <c r="Q95" s="572"/>
      <c r="R95" s="572"/>
      <c r="S95" s="572"/>
      <c r="T95" s="573"/>
      <c r="U95" s="34"/>
      <c r="V95" s="34"/>
      <c r="W95" s="35" t="s">
        <v>70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5">
        <v>4607091386967</v>
      </c>
      <c r="E96" s="576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5">
        <v>4680115884953</v>
      </c>
      <c r="E97" s="576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5">
        <v>4607091385731</v>
      </c>
      <c r="E98" s="576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2"/>
      <c r="R98" s="572"/>
      <c r="S98" s="572"/>
      <c r="T98" s="573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5">
        <v>4607091385731</v>
      </c>
      <c r="E99" s="576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2"/>
      <c r="R99" s="572"/>
      <c r="S99" s="572"/>
      <c r="T99" s="573"/>
      <c r="U99" s="34"/>
      <c r="V99" s="34"/>
      <c r="W99" s="35" t="s">
        <v>70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5">
        <v>4680115880894</v>
      </c>
      <c r="E100" s="576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72</v>
      </c>
      <c r="Q101" s="584"/>
      <c r="R101" s="584"/>
      <c r="S101" s="584"/>
      <c r="T101" s="584"/>
      <c r="U101" s="584"/>
      <c r="V101" s="585"/>
      <c r="W101" s="37" t="s">
        <v>73</v>
      </c>
      <c r="X101" s="569">
        <f>IFERROR(X95/H95,"0")+IFERROR(X96/H96,"0")+IFERROR(X97/H97,"0")+IFERROR(X98/H98,"0")+IFERROR(X99/H99,"0")+IFERROR(X100/H100,"0")</f>
        <v>0</v>
      </c>
      <c r="Y101" s="569">
        <f>IFERROR(Y95/H95,"0")+IFERROR(Y96/H96,"0")+IFERROR(Y97/H97,"0")+IFERROR(Y98/H98,"0")+IFERROR(Y99/H99,"0")+IFERROR(Y100/H100,"0")</f>
        <v>0</v>
      </c>
      <c r="Z101" s="569">
        <f>IFERROR(IF(Z95="",0,Z95),"0")+IFERROR(IF(Z96="",0,Z96),"0")+IFERROR(IF(Z97="",0,Z97),"0")+IFERROR(IF(Z98="",0,Z98),"0")+IFERROR(IF(Z99="",0,Z99),"0")+IFERROR(IF(Z100="",0,Z100),"0")</f>
        <v>0</v>
      </c>
      <c r="AA101" s="570"/>
      <c r="AB101" s="570"/>
      <c r="AC101" s="570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72</v>
      </c>
      <c r="Q102" s="584"/>
      <c r="R102" s="584"/>
      <c r="S102" s="584"/>
      <c r="T102" s="584"/>
      <c r="U102" s="584"/>
      <c r="V102" s="585"/>
      <c r="W102" s="37" t="s">
        <v>70</v>
      </c>
      <c r="X102" s="569">
        <f>IFERROR(SUM(X95:X100),"0")</f>
        <v>0</v>
      </c>
      <c r="Y102" s="569">
        <f>IFERROR(SUM(Y95:Y100),"0")</f>
        <v>0</v>
      </c>
      <c r="Z102" s="37"/>
      <c r="AA102" s="570"/>
      <c r="AB102" s="570"/>
      <c r="AC102" s="570"/>
    </row>
    <row r="103" spans="1:68" ht="16.5" customHeight="1" x14ac:dyDescent="0.25">
      <c r="A103" s="600" t="s">
        <v>204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562"/>
      <c r="AB103" s="562"/>
      <c r="AC103" s="562"/>
    </row>
    <row r="104" spans="1:68" ht="14.25" customHeight="1" x14ac:dyDescent="0.25">
      <c r="A104" s="581" t="s">
        <v>103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63"/>
      <c r="AB104" s="563"/>
      <c r="AC104" s="563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5">
        <v>4680115882133</v>
      </c>
      <c r="E105" s="576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4"/>
      <c r="V105" s="34"/>
      <c r="W105" s="35" t="s">
        <v>70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5">
        <v>4680115880269</v>
      </c>
      <c r="E106" s="576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5">
        <v>4680115880429</v>
      </c>
      <c r="E107" s="576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4"/>
      <c r="V107" s="34"/>
      <c r="W107" s="35" t="s">
        <v>70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5">
        <v>4680115881457</v>
      </c>
      <c r="E108" s="576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72</v>
      </c>
      <c r="Q109" s="584"/>
      <c r="R109" s="584"/>
      <c r="S109" s="584"/>
      <c r="T109" s="584"/>
      <c r="U109" s="584"/>
      <c r="V109" s="585"/>
      <c r="W109" s="37" t="s">
        <v>73</v>
      </c>
      <c r="X109" s="569">
        <f>IFERROR(X105/H105,"0")+IFERROR(X106/H106,"0")+IFERROR(X107/H107,"0")+IFERROR(X108/H108,"0")</f>
        <v>0</v>
      </c>
      <c r="Y109" s="569">
        <f>IFERROR(Y105/H105,"0")+IFERROR(Y106/H106,"0")+IFERROR(Y107/H107,"0")+IFERROR(Y108/H108,"0")</f>
        <v>0</v>
      </c>
      <c r="Z109" s="569">
        <f>IFERROR(IF(Z105="",0,Z105),"0")+IFERROR(IF(Z106="",0,Z106),"0")+IFERROR(IF(Z107="",0,Z107),"0")+IFERROR(IF(Z108="",0,Z108),"0")</f>
        <v>0</v>
      </c>
      <c r="AA109" s="570"/>
      <c r="AB109" s="570"/>
      <c r="AC109" s="570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72</v>
      </c>
      <c r="Q110" s="584"/>
      <c r="R110" s="584"/>
      <c r="S110" s="584"/>
      <c r="T110" s="584"/>
      <c r="U110" s="584"/>
      <c r="V110" s="585"/>
      <c r="W110" s="37" t="s">
        <v>70</v>
      </c>
      <c r="X110" s="569">
        <f>IFERROR(SUM(X105:X108),"0")</f>
        <v>0</v>
      </c>
      <c r="Y110" s="569">
        <f>IFERROR(SUM(Y105:Y108),"0")</f>
        <v>0</v>
      </c>
      <c r="Z110" s="37"/>
      <c r="AA110" s="570"/>
      <c r="AB110" s="570"/>
      <c r="AC110" s="570"/>
    </row>
    <row r="111" spans="1:68" ht="14.25" customHeight="1" x14ac:dyDescent="0.25">
      <c r="A111" s="581" t="s">
        <v>139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563"/>
      <c r="AB111" s="563"/>
      <c r="AC111" s="563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5">
        <v>4680115881488</v>
      </c>
      <c r="E112" s="576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5">
        <v>4680115882775</v>
      </c>
      <c r="E113" s="576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5">
        <v>4680115880658</v>
      </c>
      <c r="E114" s="576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72</v>
      </c>
      <c r="Q115" s="584"/>
      <c r="R115" s="584"/>
      <c r="S115" s="584"/>
      <c r="T115" s="584"/>
      <c r="U115" s="584"/>
      <c r="V115" s="585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72</v>
      </c>
      <c r="Q116" s="584"/>
      <c r="R116" s="584"/>
      <c r="S116" s="584"/>
      <c r="T116" s="584"/>
      <c r="U116" s="584"/>
      <c r="V116" s="585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1" t="s">
        <v>74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563"/>
      <c r="AB117" s="563"/>
      <c r="AC117" s="563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5">
        <v>4607091385168</v>
      </c>
      <c r="E118" s="576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4"/>
      <c r="V118" s="34"/>
      <c r="W118" s="35" t="s">
        <v>70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5">
        <v>4607091383256</v>
      </c>
      <c r="E119" s="576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5">
        <v>4607091385748</v>
      </c>
      <c r="E120" s="576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4"/>
      <c r="V120" s="34"/>
      <c r="W120" s="35" t="s">
        <v>70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5">
        <v>4680115884533</v>
      </c>
      <c r="E121" s="576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4"/>
      <c r="V121" s="34"/>
      <c r="W121" s="35" t="s">
        <v>70</v>
      </c>
      <c r="X121" s="567">
        <v>75</v>
      </c>
      <c r="Y121" s="568">
        <f>IFERROR(IF(X121="",0,CEILING((X121/$H121),1)*$H121),"")</f>
        <v>75.600000000000009</v>
      </c>
      <c r="Z121" s="36">
        <f>IFERROR(IF(Y121=0,"",ROUNDUP(Y121/H121,0)*0.00651),"")</f>
        <v>0.27342</v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82.5</v>
      </c>
      <c r="BN121" s="64">
        <f>IFERROR(Y121*I121/H121,"0")</f>
        <v>83.160000000000011</v>
      </c>
      <c r="BO121" s="64">
        <f>IFERROR(1/J121*(X121/H121),"0")</f>
        <v>0.22893772893772893</v>
      </c>
      <c r="BP121" s="64">
        <f>IFERROR(1/J121*(Y121/H121),"0")</f>
        <v>0.23076923076923084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72</v>
      </c>
      <c r="Q122" s="584"/>
      <c r="R122" s="584"/>
      <c r="S122" s="584"/>
      <c r="T122" s="584"/>
      <c r="U122" s="584"/>
      <c r="V122" s="585"/>
      <c r="W122" s="37" t="s">
        <v>73</v>
      </c>
      <c r="X122" s="569">
        <f>IFERROR(X118/H118,"0")+IFERROR(X119/H119,"0")+IFERROR(X120/H120,"0")+IFERROR(X121/H121,"0")</f>
        <v>41.666666666666664</v>
      </c>
      <c r="Y122" s="569">
        <f>IFERROR(Y118/H118,"0")+IFERROR(Y119/H119,"0")+IFERROR(Y120/H120,"0")+IFERROR(Y121/H121,"0")</f>
        <v>42.000000000000007</v>
      </c>
      <c r="Z122" s="569">
        <f>IFERROR(IF(Z118="",0,Z118),"0")+IFERROR(IF(Z119="",0,Z119),"0")+IFERROR(IF(Z120="",0,Z120),"0")+IFERROR(IF(Z121="",0,Z121),"0")</f>
        <v>0.27342</v>
      </c>
      <c r="AA122" s="570"/>
      <c r="AB122" s="570"/>
      <c r="AC122" s="570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72</v>
      </c>
      <c r="Q123" s="584"/>
      <c r="R123" s="584"/>
      <c r="S123" s="584"/>
      <c r="T123" s="584"/>
      <c r="U123" s="584"/>
      <c r="V123" s="585"/>
      <c r="W123" s="37" t="s">
        <v>70</v>
      </c>
      <c r="X123" s="569">
        <f>IFERROR(SUM(X118:X121),"0")</f>
        <v>75</v>
      </c>
      <c r="Y123" s="569">
        <f>IFERROR(SUM(Y118:Y121),"0")</f>
        <v>75.600000000000009</v>
      </c>
      <c r="Z123" s="37"/>
      <c r="AA123" s="570"/>
      <c r="AB123" s="570"/>
      <c r="AC123" s="570"/>
    </row>
    <row r="124" spans="1:68" ht="14.25" customHeight="1" x14ac:dyDescent="0.25">
      <c r="A124" s="581" t="s">
        <v>174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563"/>
      <c r="AB124" s="563"/>
      <c r="AC124" s="563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5">
        <v>4680115882652</v>
      </c>
      <c r="E125" s="576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5">
        <v>4680115880238</v>
      </c>
      <c r="E126" s="576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4"/>
      <c r="V126" s="34"/>
      <c r="W126" s="35" t="s">
        <v>70</v>
      </c>
      <c r="X126" s="567">
        <v>82.5</v>
      </c>
      <c r="Y126" s="568">
        <f>IFERROR(IF(X126="",0,CEILING((X126/$H126),1)*$H126),"")</f>
        <v>83.16</v>
      </c>
      <c r="Z126" s="36">
        <f>IFERROR(IF(Y126=0,"",ROUNDUP(Y126/H126,0)*0.00651),"")</f>
        <v>0.27342</v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93.25</v>
      </c>
      <c r="BN126" s="64">
        <f>IFERROR(Y126*I126/H126,"0")</f>
        <v>93.995999999999995</v>
      </c>
      <c r="BO126" s="64">
        <f>IFERROR(1/J126*(X126/H126),"0")</f>
        <v>0.22893772893772893</v>
      </c>
      <c r="BP126" s="64">
        <f>IFERROR(1/J126*(Y126/H126),"0")</f>
        <v>0.23076923076923078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72</v>
      </c>
      <c r="Q127" s="584"/>
      <c r="R127" s="584"/>
      <c r="S127" s="584"/>
      <c r="T127" s="584"/>
      <c r="U127" s="584"/>
      <c r="V127" s="585"/>
      <c r="W127" s="37" t="s">
        <v>73</v>
      </c>
      <c r="X127" s="569">
        <f>IFERROR(X125/H125,"0")+IFERROR(X126/H126,"0")</f>
        <v>41.666666666666664</v>
      </c>
      <c r="Y127" s="569">
        <f>IFERROR(Y125/H125,"0")+IFERROR(Y126/H126,"0")</f>
        <v>42</v>
      </c>
      <c r="Z127" s="569">
        <f>IFERROR(IF(Z125="",0,Z125),"0")+IFERROR(IF(Z126="",0,Z126),"0")</f>
        <v>0.27342</v>
      </c>
      <c r="AA127" s="570"/>
      <c r="AB127" s="570"/>
      <c r="AC127" s="570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72</v>
      </c>
      <c r="Q128" s="584"/>
      <c r="R128" s="584"/>
      <c r="S128" s="584"/>
      <c r="T128" s="584"/>
      <c r="U128" s="584"/>
      <c r="V128" s="585"/>
      <c r="W128" s="37" t="s">
        <v>70</v>
      </c>
      <c r="X128" s="569">
        <f>IFERROR(SUM(X125:X126),"0")</f>
        <v>82.5</v>
      </c>
      <c r="Y128" s="569">
        <f>IFERROR(SUM(Y125:Y126),"0")</f>
        <v>83.16</v>
      </c>
      <c r="Z128" s="37"/>
      <c r="AA128" s="570"/>
      <c r="AB128" s="570"/>
      <c r="AC128" s="570"/>
    </row>
    <row r="129" spans="1:68" ht="16.5" customHeight="1" x14ac:dyDescent="0.25">
      <c r="A129" s="600" t="s">
        <v>237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62"/>
      <c r="AB129" s="562"/>
      <c r="AC129" s="562"/>
    </row>
    <row r="130" spans="1:68" ht="14.25" customHeight="1" x14ac:dyDescent="0.25">
      <c r="A130" s="581" t="s">
        <v>64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63"/>
      <c r="AB130" s="563"/>
      <c r="AC130" s="563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5">
        <v>4680115883444</v>
      </c>
      <c r="E131" s="576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5">
        <v>4680115883444</v>
      </c>
      <c r="E132" s="576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4"/>
      <c r="V132" s="34"/>
      <c r="W132" s="35" t="s">
        <v>70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72</v>
      </c>
      <c r="Q133" s="584"/>
      <c r="R133" s="584"/>
      <c r="S133" s="584"/>
      <c r="T133" s="584"/>
      <c r="U133" s="584"/>
      <c r="V133" s="585"/>
      <c r="W133" s="37" t="s">
        <v>73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72</v>
      </c>
      <c r="Q134" s="584"/>
      <c r="R134" s="584"/>
      <c r="S134" s="584"/>
      <c r="T134" s="584"/>
      <c r="U134" s="584"/>
      <c r="V134" s="585"/>
      <c r="W134" s="37" t="s">
        <v>70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1" t="s">
        <v>74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63"/>
      <c r="AB135" s="563"/>
      <c r="AC135" s="563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5">
        <v>4680115882584</v>
      </c>
      <c r="E136" s="576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5">
        <v>4680115882584</v>
      </c>
      <c r="E137" s="576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72</v>
      </c>
      <c r="Q138" s="584"/>
      <c r="R138" s="584"/>
      <c r="S138" s="584"/>
      <c r="T138" s="584"/>
      <c r="U138" s="584"/>
      <c r="V138" s="585"/>
      <c r="W138" s="37" t="s">
        <v>73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72</v>
      </c>
      <c r="Q139" s="584"/>
      <c r="R139" s="584"/>
      <c r="S139" s="584"/>
      <c r="T139" s="584"/>
      <c r="U139" s="584"/>
      <c r="V139" s="585"/>
      <c r="W139" s="37" t="s">
        <v>70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customHeight="1" x14ac:dyDescent="0.25">
      <c r="A140" s="600" t="s">
        <v>101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62"/>
      <c r="AB140" s="562"/>
      <c r="AC140" s="562"/>
    </row>
    <row r="141" spans="1:68" ht="14.25" customHeight="1" x14ac:dyDescent="0.25">
      <c r="A141" s="581" t="s">
        <v>103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63"/>
      <c r="AB141" s="563"/>
      <c r="AC141" s="563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5">
        <v>4607091384604</v>
      </c>
      <c r="E142" s="576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72</v>
      </c>
      <c r="Q143" s="584"/>
      <c r="R143" s="584"/>
      <c r="S143" s="584"/>
      <c r="T143" s="584"/>
      <c r="U143" s="584"/>
      <c r="V143" s="585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72</v>
      </c>
      <c r="Q144" s="584"/>
      <c r="R144" s="584"/>
      <c r="S144" s="584"/>
      <c r="T144" s="584"/>
      <c r="U144" s="584"/>
      <c r="V144" s="585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customHeight="1" x14ac:dyDescent="0.25">
      <c r="A145" s="581" t="s">
        <v>64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63"/>
      <c r="AB145" s="563"/>
      <c r="AC145" s="563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5">
        <v>4607091387667</v>
      </c>
      <c r="E146" s="576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5">
        <v>4607091387636</v>
      </c>
      <c r="E147" s="576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5">
        <v>4607091382426</v>
      </c>
      <c r="E148" s="576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72</v>
      </c>
      <c r="Q149" s="584"/>
      <c r="R149" s="584"/>
      <c r="S149" s="584"/>
      <c r="T149" s="584"/>
      <c r="U149" s="584"/>
      <c r="V149" s="585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72</v>
      </c>
      <c r="Q150" s="584"/>
      <c r="R150" s="584"/>
      <c r="S150" s="584"/>
      <c r="T150" s="584"/>
      <c r="U150" s="584"/>
      <c r="V150" s="585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632" t="s">
        <v>258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48"/>
      <c r="AB151" s="48"/>
      <c r="AC151" s="48"/>
    </row>
    <row r="152" spans="1:68" ht="16.5" customHeight="1" x14ac:dyDescent="0.25">
      <c r="A152" s="600" t="s">
        <v>259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62"/>
      <c r="AB152" s="562"/>
      <c r="AC152" s="562"/>
    </row>
    <row r="153" spans="1:68" ht="14.25" customHeight="1" x14ac:dyDescent="0.25">
      <c r="A153" s="581" t="s">
        <v>139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63"/>
      <c r="AB153" s="563"/>
      <c r="AC153" s="563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5">
        <v>4680115886223</v>
      </c>
      <c r="E154" s="576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72</v>
      </c>
      <c r="Q155" s="584"/>
      <c r="R155" s="584"/>
      <c r="S155" s="584"/>
      <c r="T155" s="584"/>
      <c r="U155" s="584"/>
      <c r="V155" s="585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72</v>
      </c>
      <c r="Q156" s="584"/>
      <c r="R156" s="584"/>
      <c r="S156" s="584"/>
      <c r="T156" s="584"/>
      <c r="U156" s="584"/>
      <c r="V156" s="585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81" t="s">
        <v>64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63"/>
      <c r="AB157" s="563"/>
      <c r="AC157" s="563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5">
        <v>4680115880993</v>
      </c>
      <c r="E158" s="576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5">
        <v>4680115881761</v>
      </c>
      <c r="E159" s="576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4"/>
      <c r="V159" s="34"/>
      <c r="W159" s="35" t="s">
        <v>70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5">
        <v>4680115881563</v>
      </c>
      <c r="E160" s="576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4"/>
      <c r="V160" s="34"/>
      <c r="W160" s="35" t="s">
        <v>70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5">
        <v>4680115880986</v>
      </c>
      <c r="E161" s="576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4"/>
      <c r="V161" s="34"/>
      <c r="W161" s="35" t="s">
        <v>70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5">
        <v>4680115881785</v>
      </c>
      <c r="E162" s="576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4"/>
      <c r="V162" s="34"/>
      <c r="W162" s="35" t="s">
        <v>70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5">
        <v>4680115886537</v>
      </c>
      <c r="E163" s="576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5">
        <v>4680115881679</v>
      </c>
      <c r="E164" s="576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4"/>
      <c r="V164" s="34"/>
      <c r="W164" s="35" t="s">
        <v>70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5">
        <v>4680115880191</v>
      </c>
      <c r="E165" s="576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5">
        <v>4680115883963</v>
      </c>
      <c r="E166" s="576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72</v>
      </c>
      <c r="Q167" s="584"/>
      <c r="R167" s="584"/>
      <c r="S167" s="584"/>
      <c r="T167" s="584"/>
      <c r="U167" s="584"/>
      <c r="V167" s="585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0</v>
      </c>
      <c r="Y167" s="569">
        <f>IFERROR(Y158/H158,"0")+IFERROR(Y159/H159,"0")+IFERROR(Y160/H160,"0")+IFERROR(Y161/H161,"0")+IFERROR(Y162/H162,"0")+IFERROR(Y163/H163,"0")+IFERROR(Y164/H164,"0")+IFERROR(Y165/H165,"0")+IFERROR(Y166/H166,"0")</f>
        <v>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70"/>
      <c r="AB167" s="570"/>
      <c r="AC167" s="570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72</v>
      </c>
      <c r="Q168" s="584"/>
      <c r="R168" s="584"/>
      <c r="S168" s="584"/>
      <c r="T168" s="584"/>
      <c r="U168" s="584"/>
      <c r="V168" s="585"/>
      <c r="W168" s="37" t="s">
        <v>70</v>
      </c>
      <c r="X168" s="569">
        <f>IFERROR(SUM(X158:X166),"0")</f>
        <v>0</v>
      </c>
      <c r="Y168" s="569">
        <f>IFERROR(SUM(Y158:Y166),"0")</f>
        <v>0</v>
      </c>
      <c r="Z168" s="37"/>
      <c r="AA168" s="570"/>
      <c r="AB168" s="570"/>
      <c r="AC168" s="570"/>
    </row>
    <row r="169" spans="1:68" ht="14.25" customHeight="1" x14ac:dyDescent="0.25">
      <c r="A169" s="581" t="s">
        <v>95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63"/>
      <c r="AB169" s="563"/>
      <c r="AC169" s="563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5">
        <v>4680115886780</v>
      </c>
      <c r="E170" s="576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5">
        <v>4680115886742</v>
      </c>
      <c r="E171" s="576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4"/>
      <c r="V171" s="34"/>
      <c r="W171" s="35" t="s">
        <v>70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5">
        <v>4680115886766</v>
      </c>
      <c r="E172" s="576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4"/>
      <c r="V172" s="34"/>
      <c r="W172" s="35" t="s">
        <v>70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72</v>
      </c>
      <c r="Q173" s="584"/>
      <c r="R173" s="584"/>
      <c r="S173" s="584"/>
      <c r="T173" s="584"/>
      <c r="U173" s="584"/>
      <c r="V173" s="585"/>
      <c r="W173" s="37" t="s">
        <v>73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72</v>
      </c>
      <c r="Q174" s="584"/>
      <c r="R174" s="584"/>
      <c r="S174" s="584"/>
      <c r="T174" s="584"/>
      <c r="U174" s="584"/>
      <c r="V174" s="585"/>
      <c r="W174" s="37" t="s">
        <v>70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customHeight="1" x14ac:dyDescent="0.25">
      <c r="A175" s="581" t="s">
        <v>296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63"/>
      <c r="AB175" s="563"/>
      <c r="AC175" s="563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5">
        <v>4680115886797</v>
      </c>
      <c r="E176" s="576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4"/>
      <c r="V176" s="34"/>
      <c r="W176" s="35" t="s">
        <v>70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72</v>
      </c>
      <c r="Q177" s="584"/>
      <c r="R177" s="584"/>
      <c r="S177" s="584"/>
      <c r="T177" s="584"/>
      <c r="U177" s="584"/>
      <c r="V177" s="585"/>
      <c r="W177" s="37" t="s">
        <v>73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72</v>
      </c>
      <c r="Q178" s="584"/>
      <c r="R178" s="584"/>
      <c r="S178" s="584"/>
      <c r="T178" s="584"/>
      <c r="U178" s="584"/>
      <c r="V178" s="585"/>
      <c r="W178" s="37" t="s">
        <v>70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customHeight="1" x14ac:dyDescent="0.25">
      <c r="A179" s="600" t="s">
        <v>299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62"/>
      <c r="AB179" s="562"/>
      <c r="AC179" s="562"/>
    </row>
    <row r="180" spans="1:68" ht="14.25" customHeight="1" x14ac:dyDescent="0.25">
      <c r="A180" s="581" t="s">
        <v>103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63"/>
      <c r="AB180" s="563"/>
      <c r="AC180" s="563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5">
        <v>4680115881402</v>
      </c>
      <c r="E181" s="576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5">
        <v>4680115881396</v>
      </c>
      <c r="E182" s="576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72</v>
      </c>
      <c r="Q183" s="584"/>
      <c r="R183" s="584"/>
      <c r="S183" s="584"/>
      <c r="T183" s="584"/>
      <c r="U183" s="584"/>
      <c r="V183" s="585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72</v>
      </c>
      <c r="Q184" s="584"/>
      <c r="R184" s="584"/>
      <c r="S184" s="584"/>
      <c r="T184" s="584"/>
      <c r="U184" s="584"/>
      <c r="V184" s="585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81" t="s">
        <v>139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63"/>
      <c r="AB185" s="563"/>
      <c r="AC185" s="563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5">
        <v>4680115882935</v>
      </c>
      <c r="E186" s="576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5">
        <v>4680115880764</v>
      </c>
      <c r="E187" s="576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72</v>
      </c>
      <c r="Q188" s="584"/>
      <c r="R188" s="584"/>
      <c r="S188" s="584"/>
      <c r="T188" s="584"/>
      <c r="U188" s="584"/>
      <c r="V188" s="585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72</v>
      </c>
      <c r="Q189" s="584"/>
      <c r="R189" s="584"/>
      <c r="S189" s="584"/>
      <c r="T189" s="584"/>
      <c r="U189" s="584"/>
      <c r="V189" s="585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1" t="s">
        <v>64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63"/>
      <c r="AB190" s="563"/>
      <c r="AC190" s="563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5">
        <v>4680115882683</v>
      </c>
      <c r="E191" s="576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4"/>
      <c r="V191" s="34"/>
      <c r="W191" s="35" t="s">
        <v>70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5">
        <v>4680115882690</v>
      </c>
      <c r="E192" s="576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4"/>
      <c r="V192" s="34"/>
      <c r="W192" s="35" t="s">
        <v>70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5">
        <v>4680115882669</v>
      </c>
      <c r="E193" s="576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4"/>
      <c r="V193" s="34"/>
      <c r="W193" s="35" t="s">
        <v>70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5">
        <v>4680115882676</v>
      </c>
      <c r="E194" s="576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4"/>
      <c r="V194" s="34"/>
      <c r="W194" s="35" t="s">
        <v>70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5">
        <v>4680115884014</v>
      </c>
      <c r="E195" s="576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4"/>
      <c r="V195" s="34"/>
      <c r="W195" s="35" t="s">
        <v>70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5">
        <v>4680115884007</v>
      </c>
      <c r="E196" s="576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4"/>
      <c r="V196" s="34"/>
      <c r="W196" s="35" t="s">
        <v>70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5">
        <v>4680115884038</v>
      </c>
      <c r="E197" s="576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5">
        <v>4680115884021</v>
      </c>
      <c r="E198" s="576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72</v>
      </c>
      <c r="Q199" s="584"/>
      <c r="R199" s="584"/>
      <c r="S199" s="584"/>
      <c r="T199" s="584"/>
      <c r="U199" s="584"/>
      <c r="V199" s="585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0</v>
      </c>
      <c r="Y199" s="569">
        <f>IFERROR(Y191/H191,"0")+IFERROR(Y192/H192,"0")+IFERROR(Y193/H193,"0")+IFERROR(Y194/H194,"0")+IFERROR(Y195/H195,"0")+IFERROR(Y196/H196,"0")+IFERROR(Y197/H197,"0")+IFERROR(Y198/H198,"0")</f>
        <v>0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70"/>
      <c r="AB199" s="570"/>
      <c r="AC199" s="570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72</v>
      </c>
      <c r="Q200" s="584"/>
      <c r="R200" s="584"/>
      <c r="S200" s="584"/>
      <c r="T200" s="584"/>
      <c r="U200" s="584"/>
      <c r="V200" s="585"/>
      <c r="W200" s="37" t="s">
        <v>70</v>
      </c>
      <c r="X200" s="569">
        <f>IFERROR(SUM(X191:X198),"0")</f>
        <v>0</v>
      </c>
      <c r="Y200" s="569">
        <f>IFERROR(SUM(Y191:Y198),"0")</f>
        <v>0</v>
      </c>
      <c r="Z200" s="37"/>
      <c r="AA200" s="570"/>
      <c r="AB200" s="570"/>
      <c r="AC200" s="570"/>
    </row>
    <row r="201" spans="1:68" ht="14.25" customHeight="1" x14ac:dyDescent="0.25">
      <c r="A201" s="581" t="s">
        <v>74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63"/>
      <c r="AB201" s="563"/>
      <c r="AC201" s="563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5">
        <v>4680115881594</v>
      </c>
      <c r="E202" s="576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5">
        <v>4680115881617</v>
      </c>
      <c r="E203" s="576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5">
        <v>4680115880573</v>
      </c>
      <c r="E204" s="576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5">
        <v>4680115882195</v>
      </c>
      <c r="E205" s="576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4"/>
      <c r="V205" s="34"/>
      <c r="W205" s="35" t="s">
        <v>70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5">
        <v>4680115882607</v>
      </c>
      <c r="E206" s="576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5">
        <v>4680115880092</v>
      </c>
      <c r="E207" s="576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4"/>
      <c r="V207" s="34"/>
      <c r="W207" s="35" t="s">
        <v>70</v>
      </c>
      <c r="X207" s="567">
        <v>100</v>
      </c>
      <c r="Y207" s="568">
        <f t="shared" si="31"/>
        <v>100.8</v>
      </c>
      <c r="Z207" s="36">
        <f t="shared" si="36"/>
        <v>0.27342</v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110.5</v>
      </c>
      <c r="BN207" s="64">
        <f t="shared" si="33"/>
        <v>111.384</v>
      </c>
      <c r="BO207" s="64">
        <f t="shared" si="34"/>
        <v>0.22893772893772898</v>
      </c>
      <c r="BP207" s="64">
        <f t="shared" si="35"/>
        <v>0.23076923076923078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5">
        <v>4680115880221</v>
      </c>
      <c r="E208" s="576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4"/>
      <c r="V208" s="34"/>
      <c r="W208" s="35" t="s">
        <v>70</v>
      </c>
      <c r="X208" s="567">
        <v>100</v>
      </c>
      <c r="Y208" s="568">
        <f t="shared" si="31"/>
        <v>100.8</v>
      </c>
      <c r="Z208" s="36">
        <f t="shared" si="36"/>
        <v>0.27342</v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110.5</v>
      </c>
      <c r="BN208" s="64">
        <f t="shared" si="33"/>
        <v>111.384</v>
      </c>
      <c r="BO208" s="64">
        <f t="shared" si="34"/>
        <v>0.22893772893772898</v>
      </c>
      <c r="BP208" s="64">
        <f t="shared" si="35"/>
        <v>0.23076923076923078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5">
        <v>4680115880504</v>
      </c>
      <c r="E209" s="576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5">
        <v>4680115882164</v>
      </c>
      <c r="E210" s="576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4"/>
      <c r="V210" s="34"/>
      <c r="W210" s="35" t="s">
        <v>70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72</v>
      </c>
      <c r="Q211" s="584"/>
      <c r="R211" s="584"/>
      <c r="S211" s="584"/>
      <c r="T211" s="584"/>
      <c r="U211" s="584"/>
      <c r="V211" s="585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83.333333333333343</v>
      </c>
      <c r="Y211" s="569">
        <f>IFERROR(Y202/H202,"0")+IFERROR(Y203/H203,"0")+IFERROR(Y204/H204,"0")+IFERROR(Y205/H205,"0")+IFERROR(Y206/H206,"0")+IFERROR(Y207/H207,"0")+IFERROR(Y208/H208,"0")+IFERROR(Y209/H209,"0")+IFERROR(Y210/H210,"0")</f>
        <v>84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0.54683999999999999</v>
      </c>
      <c r="AA211" s="570"/>
      <c r="AB211" s="570"/>
      <c r="AC211" s="570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72</v>
      </c>
      <c r="Q212" s="584"/>
      <c r="R212" s="584"/>
      <c r="S212" s="584"/>
      <c r="T212" s="584"/>
      <c r="U212" s="584"/>
      <c r="V212" s="585"/>
      <c r="W212" s="37" t="s">
        <v>70</v>
      </c>
      <c r="X212" s="569">
        <f>IFERROR(SUM(X202:X210),"0")</f>
        <v>200</v>
      </c>
      <c r="Y212" s="569">
        <f>IFERROR(SUM(Y202:Y210),"0")</f>
        <v>201.6</v>
      </c>
      <c r="Z212" s="37"/>
      <c r="AA212" s="570"/>
      <c r="AB212" s="570"/>
      <c r="AC212" s="570"/>
    </row>
    <row r="213" spans="1:68" ht="14.25" customHeight="1" x14ac:dyDescent="0.25">
      <c r="A213" s="581" t="s">
        <v>174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63"/>
      <c r="AB213" s="563"/>
      <c r="AC213" s="563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5">
        <v>4680115880818</v>
      </c>
      <c r="E214" s="576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4"/>
      <c r="V214" s="34"/>
      <c r="W214" s="35" t="s">
        <v>70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5">
        <v>4680115880801</v>
      </c>
      <c r="E215" s="576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4"/>
      <c r="V215" s="34"/>
      <c r="W215" s="35" t="s">
        <v>70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72</v>
      </c>
      <c r="Q216" s="584"/>
      <c r="R216" s="584"/>
      <c r="S216" s="584"/>
      <c r="T216" s="584"/>
      <c r="U216" s="584"/>
      <c r="V216" s="585"/>
      <c r="W216" s="37" t="s">
        <v>73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72</v>
      </c>
      <c r="Q217" s="584"/>
      <c r="R217" s="584"/>
      <c r="S217" s="584"/>
      <c r="T217" s="584"/>
      <c r="U217" s="584"/>
      <c r="V217" s="585"/>
      <c r="W217" s="37" t="s">
        <v>70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customHeight="1" x14ac:dyDescent="0.25">
      <c r="A218" s="600" t="s">
        <v>360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62"/>
      <c r="AB218" s="562"/>
      <c r="AC218" s="562"/>
    </row>
    <row r="219" spans="1:68" ht="14.25" customHeight="1" x14ac:dyDescent="0.25">
      <c r="A219" s="581" t="s">
        <v>103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63"/>
      <c r="AB219" s="563"/>
      <c r="AC219" s="563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5">
        <v>4680115884137</v>
      </c>
      <c r="E220" s="576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5">
        <v>4680115884236</v>
      </c>
      <c r="E221" s="576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5">
        <v>4680115884175</v>
      </c>
      <c r="E222" s="576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4"/>
      <c r="V222" s="34"/>
      <c r="W222" s="35" t="s">
        <v>70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5">
        <v>4680115884144</v>
      </c>
      <c r="E223" s="576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4"/>
      <c r="V223" s="34"/>
      <c r="W223" s="35" t="s">
        <v>70</v>
      </c>
      <c r="X223" s="567">
        <v>92</v>
      </c>
      <c r="Y223" s="568">
        <f t="shared" si="37"/>
        <v>92</v>
      </c>
      <c r="Z223" s="36">
        <f>IFERROR(IF(Y223=0,"",ROUNDUP(Y223/H223,0)*0.00902),"")</f>
        <v>0.20746000000000001</v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96.83</v>
      </c>
      <c r="BN223" s="64">
        <f t="shared" si="39"/>
        <v>96.83</v>
      </c>
      <c r="BO223" s="64">
        <f t="shared" si="40"/>
        <v>0.17424242424242425</v>
      </c>
      <c r="BP223" s="64">
        <f t="shared" si="41"/>
        <v>0.17424242424242425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5">
        <v>4680115886551</v>
      </c>
      <c r="E224" s="576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5">
        <v>4680115884182</v>
      </c>
      <c r="E225" s="576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5">
        <v>4680115884205</v>
      </c>
      <c r="E226" s="576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4"/>
      <c r="V226" s="34"/>
      <c r="W226" s="35" t="s">
        <v>70</v>
      </c>
      <c r="X226" s="567">
        <v>100</v>
      </c>
      <c r="Y226" s="568">
        <f t="shared" si="37"/>
        <v>100</v>
      </c>
      <c r="Z226" s="36">
        <f>IFERROR(IF(Y226=0,"",ROUNDUP(Y226/H226,0)*0.00902),"")</f>
        <v>0.22550000000000001</v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105.25</v>
      </c>
      <c r="BN226" s="64">
        <f t="shared" si="39"/>
        <v>105.25</v>
      </c>
      <c r="BO226" s="64">
        <f t="shared" si="40"/>
        <v>0.18939393939393939</v>
      </c>
      <c r="BP226" s="64">
        <f t="shared" si="41"/>
        <v>0.18939393939393939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72</v>
      </c>
      <c r="Q227" s="584"/>
      <c r="R227" s="584"/>
      <c r="S227" s="584"/>
      <c r="T227" s="584"/>
      <c r="U227" s="584"/>
      <c r="V227" s="585"/>
      <c r="W227" s="37" t="s">
        <v>73</v>
      </c>
      <c r="X227" s="569">
        <f>IFERROR(X220/H220,"0")+IFERROR(X221/H221,"0")+IFERROR(X222/H222,"0")+IFERROR(X223/H223,"0")+IFERROR(X224/H224,"0")+IFERROR(X225/H225,"0")+IFERROR(X226/H226,"0")</f>
        <v>48</v>
      </c>
      <c r="Y227" s="569">
        <f>IFERROR(Y220/H220,"0")+IFERROR(Y221/H221,"0")+IFERROR(Y222/H222,"0")+IFERROR(Y223/H223,"0")+IFERROR(Y224/H224,"0")+IFERROR(Y225/H225,"0")+IFERROR(Y226/H226,"0")</f>
        <v>48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0.43296000000000001</v>
      </c>
      <c r="AA227" s="570"/>
      <c r="AB227" s="570"/>
      <c r="AC227" s="570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72</v>
      </c>
      <c r="Q228" s="584"/>
      <c r="R228" s="584"/>
      <c r="S228" s="584"/>
      <c r="T228" s="584"/>
      <c r="U228" s="584"/>
      <c r="V228" s="585"/>
      <c r="W228" s="37" t="s">
        <v>70</v>
      </c>
      <c r="X228" s="569">
        <f>IFERROR(SUM(X220:X226),"0")</f>
        <v>192</v>
      </c>
      <c r="Y228" s="569">
        <f>IFERROR(SUM(Y220:Y226),"0")</f>
        <v>192</v>
      </c>
      <c r="Z228" s="37"/>
      <c r="AA228" s="570"/>
      <c r="AB228" s="570"/>
      <c r="AC228" s="570"/>
    </row>
    <row r="229" spans="1:68" ht="14.25" customHeight="1" x14ac:dyDescent="0.25">
      <c r="A229" s="581" t="s">
        <v>139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63"/>
      <c r="AB229" s="563"/>
      <c r="AC229" s="563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75">
        <v>4680115885721</v>
      </c>
      <c r="E230" s="576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2"/>
      <c r="R230" s="572"/>
      <c r="S230" s="572"/>
      <c r="T230" s="573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75">
        <v>4680115885981</v>
      </c>
      <c r="E231" s="576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2"/>
      <c r="R231" s="572"/>
      <c r="S231" s="572"/>
      <c r="T231" s="573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72</v>
      </c>
      <c r="Q232" s="584"/>
      <c r="R232" s="584"/>
      <c r="S232" s="584"/>
      <c r="T232" s="584"/>
      <c r="U232" s="584"/>
      <c r="V232" s="585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72</v>
      </c>
      <c r="Q233" s="584"/>
      <c r="R233" s="584"/>
      <c r="S233" s="584"/>
      <c r="T233" s="584"/>
      <c r="U233" s="584"/>
      <c r="V233" s="585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81" t="s">
        <v>383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63"/>
      <c r="AB234" s="563"/>
      <c r="AC234" s="563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5">
        <v>4680115886803</v>
      </c>
      <c r="E235" s="576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71" t="s">
        <v>386</v>
      </c>
      <c r="Q235" s="572"/>
      <c r="R235" s="572"/>
      <c r="S235" s="572"/>
      <c r="T235" s="573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72</v>
      </c>
      <c r="Q236" s="584"/>
      <c r="R236" s="584"/>
      <c r="S236" s="584"/>
      <c r="T236" s="584"/>
      <c r="U236" s="584"/>
      <c r="V236" s="585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72</v>
      </c>
      <c r="Q237" s="584"/>
      <c r="R237" s="584"/>
      <c r="S237" s="584"/>
      <c r="T237" s="584"/>
      <c r="U237" s="584"/>
      <c r="V237" s="585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customHeight="1" x14ac:dyDescent="0.25">
      <c r="A238" s="581" t="s">
        <v>388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63"/>
      <c r="AB238" s="563"/>
      <c r="AC238" s="563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5">
        <v>4680115886704</v>
      </c>
      <c r="E239" s="576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5">
        <v>4680115886681</v>
      </c>
      <c r="E240" s="576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3" t="s">
        <v>394</v>
      </c>
      <c r="Q240" s="572"/>
      <c r="R240" s="572"/>
      <c r="S240" s="572"/>
      <c r="T240" s="573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392</v>
      </c>
      <c r="B241" s="54" t="s">
        <v>395</v>
      </c>
      <c r="C241" s="31">
        <v>4301041003</v>
      </c>
      <c r="D241" s="575">
        <v>4680115886681</v>
      </c>
      <c r="E241" s="576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396</v>
      </c>
      <c r="B242" s="54" t="s">
        <v>397</v>
      </c>
      <c r="C242" s="31">
        <v>4301041007</v>
      </c>
      <c r="D242" s="575">
        <v>4680115886735</v>
      </c>
      <c r="E242" s="576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4"/>
      <c r="V242" s="34"/>
      <c r="W242" s="35" t="s">
        <v>70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customHeight="1" x14ac:dyDescent="0.25">
      <c r="A243" s="54" t="s">
        <v>398</v>
      </c>
      <c r="B243" s="54" t="s">
        <v>399</v>
      </c>
      <c r="C243" s="31">
        <v>4301041006</v>
      </c>
      <c r="D243" s="575">
        <v>4680115886728</v>
      </c>
      <c r="E243" s="576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4"/>
      <c r="V243" s="34"/>
      <c r="W243" s="35" t="s">
        <v>70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customHeight="1" x14ac:dyDescent="0.25">
      <c r="A244" s="54" t="s">
        <v>400</v>
      </c>
      <c r="B244" s="54" t="s">
        <v>401</v>
      </c>
      <c r="C244" s="31">
        <v>4301041005</v>
      </c>
      <c r="D244" s="575">
        <v>4680115886711</v>
      </c>
      <c r="E244" s="576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391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72</v>
      </c>
      <c r="Q245" s="584"/>
      <c r="R245" s="584"/>
      <c r="S245" s="584"/>
      <c r="T245" s="584"/>
      <c r="U245" s="584"/>
      <c r="V245" s="585"/>
      <c r="W245" s="37" t="s">
        <v>73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72</v>
      </c>
      <c r="Q246" s="584"/>
      <c r="R246" s="584"/>
      <c r="S246" s="584"/>
      <c r="T246" s="584"/>
      <c r="U246" s="584"/>
      <c r="V246" s="585"/>
      <c r="W246" s="37" t="s">
        <v>70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customHeight="1" x14ac:dyDescent="0.25">
      <c r="A247" s="600" t="s">
        <v>402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62"/>
      <c r="AB247" s="562"/>
      <c r="AC247" s="562"/>
    </row>
    <row r="248" spans="1:68" ht="14.25" customHeight="1" x14ac:dyDescent="0.25">
      <c r="A248" s="581" t="s">
        <v>103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63"/>
      <c r="AB248" s="563"/>
      <c r="AC248" s="563"/>
    </row>
    <row r="249" spans="1:68" ht="27" customHeight="1" x14ac:dyDescent="0.25">
      <c r="A249" s="54" t="s">
        <v>403</v>
      </c>
      <c r="B249" s="54" t="s">
        <v>404</v>
      </c>
      <c r="C249" s="31">
        <v>4301011855</v>
      </c>
      <c r="D249" s="575">
        <v>4680115885837</v>
      </c>
      <c r="E249" s="576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406</v>
      </c>
      <c r="B250" s="54" t="s">
        <v>407</v>
      </c>
      <c r="C250" s="31">
        <v>4301011850</v>
      </c>
      <c r="D250" s="575">
        <v>4680115885806</v>
      </c>
      <c r="E250" s="576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409</v>
      </c>
      <c r="B251" s="54" t="s">
        <v>410</v>
      </c>
      <c r="C251" s="31">
        <v>4301011853</v>
      </c>
      <c r="D251" s="575">
        <v>4680115885851</v>
      </c>
      <c r="E251" s="576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412</v>
      </c>
      <c r="B252" s="54" t="s">
        <v>413</v>
      </c>
      <c r="C252" s="31">
        <v>4301011852</v>
      </c>
      <c r="D252" s="575">
        <v>4680115885844</v>
      </c>
      <c r="E252" s="576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415</v>
      </c>
      <c r="B253" s="54" t="s">
        <v>416</v>
      </c>
      <c r="C253" s="31">
        <v>4301011851</v>
      </c>
      <c r="D253" s="575">
        <v>4680115885820</v>
      </c>
      <c r="E253" s="576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4"/>
      <c r="V253" s="34"/>
      <c r="W253" s="35" t="s">
        <v>70</v>
      </c>
      <c r="X253" s="567">
        <v>80</v>
      </c>
      <c r="Y253" s="568">
        <f>IFERROR(IF(X253="",0,CEILING((X253/$H253),1)*$H253),"")</f>
        <v>80</v>
      </c>
      <c r="Z253" s="36">
        <f>IFERROR(IF(Y253=0,"",ROUNDUP(Y253/H253,0)*0.00902),"")</f>
        <v>0.1804</v>
      </c>
      <c r="AA253" s="56"/>
      <c r="AB253" s="57"/>
      <c r="AC253" s="309" t="s">
        <v>417</v>
      </c>
      <c r="AG253" s="64"/>
      <c r="AJ253" s="68"/>
      <c r="AK253" s="68">
        <v>0</v>
      </c>
      <c r="BB253" s="310" t="s">
        <v>1</v>
      </c>
      <c r="BM253" s="64">
        <f>IFERROR(X253*I253/H253,"0")</f>
        <v>84.2</v>
      </c>
      <c r="BN253" s="64">
        <f>IFERROR(Y253*I253/H253,"0")</f>
        <v>84.2</v>
      </c>
      <c r="BO253" s="64">
        <f>IFERROR(1/J253*(X253/H253),"0")</f>
        <v>0.15151515151515152</v>
      </c>
      <c r="BP253" s="64">
        <f>IFERROR(1/J253*(Y253/H253),"0")</f>
        <v>0.15151515151515152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72</v>
      </c>
      <c r="Q254" s="584"/>
      <c r="R254" s="584"/>
      <c r="S254" s="584"/>
      <c r="T254" s="584"/>
      <c r="U254" s="584"/>
      <c r="V254" s="585"/>
      <c r="W254" s="37" t="s">
        <v>73</v>
      </c>
      <c r="X254" s="569">
        <f>IFERROR(X249/H249,"0")+IFERROR(X250/H250,"0")+IFERROR(X251/H251,"0")+IFERROR(X252/H252,"0")+IFERROR(X253/H253,"0")</f>
        <v>20</v>
      </c>
      <c r="Y254" s="569">
        <f>IFERROR(Y249/H249,"0")+IFERROR(Y250/H250,"0")+IFERROR(Y251/H251,"0")+IFERROR(Y252/H252,"0")+IFERROR(Y253/H253,"0")</f>
        <v>20</v>
      </c>
      <c r="Z254" s="569">
        <f>IFERROR(IF(Z249="",0,Z249),"0")+IFERROR(IF(Z250="",0,Z250),"0")+IFERROR(IF(Z251="",0,Z251),"0")+IFERROR(IF(Z252="",0,Z252),"0")+IFERROR(IF(Z253="",0,Z253),"0")</f>
        <v>0.1804</v>
      </c>
      <c r="AA254" s="570"/>
      <c r="AB254" s="570"/>
      <c r="AC254" s="570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72</v>
      </c>
      <c r="Q255" s="584"/>
      <c r="R255" s="584"/>
      <c r="S255" s="584"/>
      <c r="T255" s="584"/>
      <c r="U255" s="584"/>
      <c r="V255" s="585"/>
      <c r="W255" s="37" t="s">
        <v>70</v>
      </c>
      <c r="X255" s="569">
        <f>IFERROR(SUM(X249:X253),"0")</f>
        <v>80</v>
      </c>
      <c r="Y255" s="569">
        <f>IFERROR(SUM(Y249:Y253),"0")</f>
        <v>80</v>
      </c>
      <c r="Z255" s="37"/>
      <c r="AA255" s="570"/>
      <c r="AB255" s="570"/>
      <c r="AC255" s="570"/>
    </row>
    <row r="256" spans="1:68" ht="16.5" customHeight="1" x14ac:dyDescent="0.25">
      <c r="A256" s="600" t="s">
        <v>418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62"/>
      <c r="AB256" s="562"/>
      <c r="AC256" s="562"/>
    </row>
    <row r="257" spans="1:68" ht="14.25" customHeight="1" x14ac:dyDescent="0.25">
      <c r="A257" s="581" t="s">
        <v>103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63"/>
      <c r="AB257" s="563"/>
      <c r="AC257" s="563"/>
    </row>
    <row r="258" spans="1:68" ht="27" customHeight="1" x14ac:dyDescent="0.25">
      <c r="A258" s="54" t="s">
        <v>419</v>
      </c>
      <c r="B258" s="54" t="s">
        <v>420</v>
      </c>
      <c r="C258" s="31">
        <v>4301011223</v>
      </c>
      <c r="D258" s="575">
        <v>4607091383423</v>
      </c>
      <c r="E258" s="576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421</v>
      </c>
      <c r="B259" s="54" t="s">
        <v>422</v>
      </c>
      <c r="C259" s="31">
        <v>4301012099</v>
      </c>
      <c r="D259" s="575">
        <v>4680115885691</v>
      </c>
      <c r="E259" s="576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424</v>
      </c>
      <c r="B260" s="54" t="s">
        <v>425</v>
      </c>
      <c r="C260" s="31">
        <v>4301012098</v>
      </c>
      <c r="D260" s="575">
        <v>4680115885660</v>
      </c>
      <c r="E260" s="576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426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427</v>
      </c>
      <c r="B261" s="54" t="s">
        <v>428</v>
      </c>
      <c r="C261" s="31">
        <v>4301012176</v>
      </c>
      <c r="D261" s="575">
        <v>4680115886773</v>
      </c>
      <c r="E261" s="576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80" t="s">
        <v>429</v>
      </c>
      <c r="Q261" s="572"/>
      <c r="R261" s="572"/>
      <c r="S261" s="572"/>
      <c r="T261" s="573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430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72</v>
      </c>
      <c r="Q262" s="584"/>
      <c r="R262" s="584"/>
      <c r="S262" s="584"/>
      <c r="T262" s="584"/>
      <c r="U262" s="584"/>
      <c r="V262" s="585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72</v>
      </c>
      <c r="Q263" s="584"/>
      <c r="R263" s="584"/>
      <c r="S263" s="584"/>
      <c r="T263" s="584"/>
      <c r="U263" s="584"/>
      <c r="V263" s="585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600" t="s">
        <v>431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62"/>
      <c r="AB264" s="562"/>
      <c r="AC264" s="562"/>
    </row>
    <row r="265" spans="1:68" ht="14.25" customHeight="1" x14ac:dyDescent="0.25">
      <c r="A265" s="581" t="s">
        <v>74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63"/>
      <c r="AB265" s="563"/>
      <c r="AC265" s="563"/>
    </row>
    <row r="266" spans="1:68" ht="27" customHeight="1" x14ac:dyDescent="0.25">
      <c r="A266" s="54" t="s">
        <v>432</v>
      </c>
      <c r="B266" s="54" t="s">
        <v>433</v>
      </c>
      <c r="C266" s="31">
        <v>4301051893</v>
      </c>
      <c r="D266" s="575">
        <v>4680115886186</v>
      </c>
      <c r="E266" s="576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435</v>
      </c>
      <c r="B267" s="54" t="s">
        <v>436</v>
      </c>
      <c r="C267" s="31">
        <v>4301051795</v>
      </c>
      <c r="D267" s="575">
        <v>4680115881228</v>
      </c>
      <c r="E267" s="576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4"/>
      <c r="V267" s="34"/>
      <c r="W267" s="35" t="s">
        <v>70</v>
      </c>
      <c r="X267" s="567">
        <v>108</v>
      </c>
      <c r="Y267" s="568">
        <f>IFERROR(IF(X267="",0,CEILING((X267/$H267),1)*$H267),"")</f>
        <v>108</v>
      </c>
      <c r="Z267" s="36">
        <f>IFERROR(IF(Y267=0,"",ROUNDUP(Y267/H267,0)*0.00651),"")</f>
        <v>0.29294999999999999</v>
      </c>
      <c r="AA267" s="56"/>
      <c r="AB267" s="57"/>
      <c r="AC267" s="321" t="s">
        <v>437</v>
      </c>
      <c r="AG267" s="64"/>
      <c r="AJ267" s="68"/>
      <c r="AK267" s="68">
        <v>0</v>
      </c>
      <c r="BB267" s="322" t="s">
        <v>1</v>
      </c>
      <c r="BM267" s="64">
        <f>IFERROR(X267*I267/H267,"0")</f>
        <v>119.34</v>
      </c>
      <c r="BN267" s="64">
        <f>IFERROR(Y267*I267/H267,"0")</f>
        <v>119.34</v>
      </c>
      <c r="BO267" s="64">
        <f>IFERROR(1/J267*(X267/H267),"0")</f>
        <v>0.24725274725274726</v>
      </c>
      <c r="BP267" s="64">
        <f>IFERROR(1/J267*(Y267/H267),"0")</f>
        <v>0.24725274725274726</v>
      </c>
    </row>
    <row r="268" spans="1:68" ht="37.5" customHeight="1" x14ac:dyDescent="0.25">
      <c r="A268" s="54" t="s">
        <v>438</v>
      </c>
      <c r="B268" s="54" t="s">
        <v>439</v>
      </c>
      <c r="C268" s="31">
        <v>4301051388</v>
      </c>
      <c r="D268" s="575">
        <v>4680115881211</v>
      </c>
      <c r="E268" s="576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112</v>
      </c>
      <c r="M268" s="33" t="s">
        <v>78</v>
      </c>
      <c r="N268" s="33"/>
      <c r="O268" s="32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4"/>
      <c r="V268" s="34"/>
      <c r="W268" s="35" t="s">
        <v>70</v>
      </c>
      <c r="X268" s="567">
        <v>104</v>
      </c>
      <c r="Y268" s="568">
        <f>IFERROR(IF(X268="",0,CEILING((X268/$H268),1)*$H268),"")</f>
        <v>105.6</v>
      </c>
      <c r="Z268" s="36">
        <f>IFERROR(IF(Y268=0,"",ROUNDUP(Y268/H268,0)*0.00651),"")</f>
        <v>0.28644000000000003</v>
      </c>
      <c r="AA268" s="56"/>
      <c r="AB268" s="57"/>
      <c r="AC268" s="323" t="s">
        <v>440</v>
      </c>
      <c r="AG268" s="64"/>
      <c r="AJ268" s="68" t="s">
        <v>113</v>
      </c>
      <c r="AK268" s="68">
        <v>33.6</v>
      </c>
      <c r="BB268" s="324" t="s">
        <v>1</v>
      </c>
      <c r="BM268" s="64">
        <f>IFERROR(X268*I268/H268,"0")</f>
        <v>111.8</v>
      </c>
      <c r="BN268" s="64">
        <f>IFERROR(Y268*I268/H268,"0")</f>
        <v>113.52</v>
      </c>
      <c r="BO268" s="64">
        <f>IFERROR(1/J268*(X268/H268),"0")</f>
        <v>0.23809523809523814</v>
      </c>
      <c r="BP268" s="64">
        <f>IFERROR(1/J268*(Y268/H268),"0")</f>
        <v>0.24175824175824179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72</v>
      </c>
      <c r="Q269" s="584"/>
      <c r="R269" s="584"/>
      <c r="S269" s="584"/>
      <c r="T269" s="584"/>
      <c r="U269" s="584"/>
      <c r="V269" s="585"/>
      <c r="W269" s="37" t="s">
        <v>73</v>
      </c>
      <c r="X269" s="569">
        <f>IFERROR(X266/H266,"0")+IFERROR(X267/H267,"0")+IFERROR(X268/H268,"0")</f>
        <v>88.333333333333343</v>
      </c>
      <c r="Y269" s="569">
        <f>IFERROR(Y266/H266,"0")+IFERROR(Y267/H267,"0")+IFERROR(Y268/H268,"0")</f>
        <v>89</v>
      </c>
      <c r="Z269" s="569">
        <f>IFERROR(IF(Z266="",0,Z266),"0")+IFERROR(IF(Z267="",0,Z267),"0")+IFERROR(IF(Z268="",0,Z268),"0")</f>
        <v>0.57939000000000007</v>
      </c>
      <c r="AA269" s="570"/>
      <c r="AB269" s="570"/>
      <c r="AC269" s="570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72</v>
      </c>
      <c r="Q270" s="584"/>
      <c r="R270" s="584"/>
      <c r="S270" s="584"/>
      <c r="T270" s="584"/>
      <c r="U270" s="584"/>
      <c r="V270" s="585"/>
      <c r="W270" s="37" t="s">
        <v>70</v>
      </c>
      <c r="X270" s="569">
        <f>IFERROR(SUM(X266:X268),"0")</f>
        <v>212</v>
      </c>
      <c r="Y270" s="569">
        <f>IFERROR(SUM(Y266:Y268),"0")</f>
        <v>213.6</v>
      </c>
      <c r="Z270" s="37"/>
      <c r="AA270" s="570"/>
      <c r="AB270" s="570"/>
      <c r="AC270" s="570"/>
    </row>
    <row r="271" spans="1:68" ht="16.5" customHeight="1" x14ac:dyDescent="0.25">
      <c r="A271" s="600" t="s">
        <v>441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62"/>
      <c r="AB271" s="562"/>
      <c r="AC271" s="562"/>
    </row>
    <row r="272" spans="1:68" ht="14.25" customHeight="1" x14ac:dyDescent="0.25">
      <c r="A272" s="581" t="s">
        <v>64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63"/>
      <c r="AB272" s="563"/>
      <c r="AC272" s="563"/>
    </row>
    <row r="273" spans="1:68" ht="27" customHeight="1" x14ac:dyDescent="0.25">
      <c r="A273" s="54" t="s">
        <v>442</v>
      </c>
      <c r="B273" s="54" t="s">
        <v>443</v>
      </c>
      <c r="C273" s="31">
        <v>4301031307</v>
      </c>
      <c r="D273" s="575">
        <v>4680115880344</v>
      </c>
      <c r="E273" s="576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444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72</v>
      </c>
      <c r="Q274" s="584"/>
      <c r="R274" s="584"/>
      <c r="S274" s="584"/>
      <c r="T274" s="584"/>
      <c r="U274" s="584"/>
      <c r="V274" s="585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72</v>
      </c>
      <c r="Q275" s="584"/>
      <c r="R275" s="584"/>
      <c r="S275" s="584"/>
      <c r="T275" s="584"/>
      <c r="U275" s="584"/>
      <c r="V275" s="585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81" t="s">
        <v>74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63"/>
      <c r="AB276" s="563"/>
      <c r="AC276" s="563"/>
    </row>
    <row r="277" spans="1:68" ht="27" customHeight="1" x14ac:dyDescent="0.25">
      <c r="A277" s="54" t="s">
        <v>445</v>
      </c>
      <c r="B277" s="54" t="s">
        <v>446</v>
      </c>
      <c r="C277" s="31">
        <v>4301051782</v>
      </c>
      <c r="D277" s="575">
        <v>4680115884618</v>
      </c>
      <c r="E277" s="576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4"/>
      <c r="V277" s="34"/>
      <c r="W277" s="35" t="s">
        <v>70</v>
      </c>
      <c r="X277" s="567">
        <v>117</v>
      </c>
      <c r="Y277" s="568">
        <f>IFERROR(IF(X277="",0,CEILING((X277/$H277),1)*$H277),"")</f>
        <v>118.8</v>
      </c>
      <c r="Z277" s="36">
        <f>IFERROR(IF(Y277=0,"",ROUNDUP(Y277/H277,0)*0.00902),"")</f>
        <v>0.29766000000000004</v>
      </c>
      <c r="AA277" s="56"/>
      <c r="AB277" s="57"/>
      <c r="AC277" s="327" t="s">
        <v>447</v>
      </c>
      <c r="AG277" s="64"/>
      <c r="AJ277" s="68"/>
      <c r="AK277" s="68">
        <v>0</v>
      </c>
      <c r="BB277" s="328" t="s">
        <v>1</v>
      </c>
      <c r="BM277" s="64">
        <f>IFERROR(X277*I277/H277,"0")</f>
        <v>123.82499999999999</v>
      </c>
      <c r="BN277" s="64">
        <f>IFERROR(Y277*I277/H277,"0")</f>
        <v>125.72999999999999</v>
      </c>
      <c r="BO277" s="64">
        <f>IFERROR(1/J277*(X277/H277),"0")</f>
        <v>0.24621212121212122</v>
      </c>
      <c r="BP277" s="64">
        <f>IFERROR(1/J277*(Y277/H277),"0")</f>
        <v>0.25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72</v>
      </c>
      <c r="Q278" s="584"/>
      <c r="R278" s="584"/>
      <c r="S278" s="584"/>
      <c r="T278" s="584"/>
      <c r="U278" s="584"/>
      <c r="V278" s="585"/>
      <c r="W278" s="37" t="s">
        <v>73</v>
      </c>
      <c r="X278" s="569">
        <f>IFERROR(X277/H277,"0")</f>
        <v>32.5</v>
      </c>
      <c r="Y278" s="569">
        <f>IFERROR(Y277/H277,"0")</f>
        <v>33</v>
      </c>
      <c r="Z278" s="569">
        <f>IFERROR(IF(Z277="",0,Z277),"0")</f>
        <v>0.29766000000000004</v>
      </c>
      <c r="AA278" s="570"/>
      <c r="AB278" s="570"/>
      <c r="AC278" s="570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72</v>
      </c>
      <c r="Q279" s="584"/>
      <c r="R279" s="584"/>
      <c r="S279" s="584"/>
      <c r="T279" s="584"/>
      <c r="U279" s="584"/>
      <c r="V279" s="585"/>
      <c r="W279" s="37" t="s">
        <v>70</v>
      </c>
      <c r="X279" s="569">
        <f>IFERROR(SUM(X277:X277),"0")</f>
        <v>117</v>
      </c>
      <c r="Y279" s="569">
        <f>IFERROR(SUM(Y277:Y277),"0")</f>
        <v>118.8</v>
      </c>
      <c r="Z279" s="37"/>
      <c r="AA279" s="570"/>
      <c r="AB279" s="570"/>
      <c r="AC279" s="570"/>
    </row>
    <row r="280" spans="1:68" ht="16.5" customHeight="1" x14ac:dyDescent="0.25">
      <c r="A280" s="600" t="s">
        <v>448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62"/>
      <c r="AB280" s="562"/>
      <c r="AC280" s="562"/>
    </row>
    <row r="281" spans="1:68" ht="14.25" customHeight="1" x14ac:dyDescent="0.25">
      <c r="A281" s="581" t="s">
        <v>103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63"/>
      <c r="AB281" s="563"/>
      <c r="AC281" s="563"/>
    </row>
    <row r="282" spans="1:68" ht="27" customHeight="1" x14ac:dyDescent="0.25">
      <c r="A282" s="54" t="s">
        <v>449</v>
      </c>
      <c r="B282" s="54" t="s">
        <v>450</v>
      </c>
      <c r="C282" s="31">
        <v>4301011662</v>
      </c>
      <c r="D282" s="575">
        <v>4680115883703</v>
      </c>
      <c r="E282" s="576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451</v>
      </c>
      <c r="AB282" s="57"/>
      <c r="AC282" s="329" t="s">
        <v>452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72</v>
      </c>
      <c r="Q283" s="584"/>
      <c r="R283" s="584"/>
      <c r="S283" s="584"/>
      <c r="T283" s="584"/>
      <c r="U283" s="584"/>
      <c r="V283" s="585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72</v>
      </c>
      <c r="Q284" s="584"/>
      <c r="R284" s="584"/>
      <c r="S284" s="584"/>
      <c r="T284" s="584"/>
      <c r="U284" s="584"/>
      <c r="V284" s="585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600" t="s">
        <v>453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62"/>
      <c r="AB285" s="562"/>
      <c r="AC285" s="562"/>
    </row>
    <row r="286" spans="1:68" ht="14.25" customHeight="1" x14ac:dyDescent="0.25">
      <c r="A286" s="581" t="s">
        <v>103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63"/>
      <c r="AB286" s="563"/>
      <c r="AC286" s="563"/>
    </row>
    <row r="287" spans="1:68" ht="27" customHeight="1" x14ac:dyDescent="0.25">
      <c r="A287" s="54" t="s">
        <v>454</v>
      </c>
      <c r="B287" s="54" t="s">
        <v>455</v>
      </c>
      <c r="C287" s="31">
        <v>4301012024</v>
      </c>
      <c r="D287" s="575">
        <v>4680115885615</v>
      </c>
      <c r="E287" s="576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456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457</v>
      </c>
      <c r="B288" s="54" t="s">
        <v>458</v>
      </c>
      <c r="C288" s="31">
        <v>4301011911</v>
      </c>
      <c r="D288" s="575">
        <v>4680115885554</v>
      </c>
      <c r="E288" s="576"/>
      <c r="F288" s="566">
        <v>1.35</v>
      </c>
      <c r="G288" s="32">
        <v>8</v>
      </c>
      <c r="H288" s="566">
        <v>10.8</v>
      </c>
      <c r="I288" s="566">
        <v>11.28</v>
      </c>
      <c r="J288" s="32">
        <v>48</v>
      </c>
      <c r="K288" s="32" t="s">
        <v>106</v>
      </c>
      <c r="L288" s="32"/>
      <c r="M288" s="33" t="s">
        <v>459</v>
      </c>
      <c r="N288" s="33"/>
      <c r="O288" s="32">
        <v>55</v>
      </c>
      <c r="P288" s="8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IFERROR(IF(Y288=0,"",ROUNDUP(Y288/H288,0)*0.02039),"")</f>
        <v/>
      </c>
      <c r="AA288" s="56"/>
      <c r="AB288" s="57"/>
      <c r="AC288" s="333" t="s">
        <v>460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457</v>
      </c>
      <c r="B289" s="54" t="s">
        <v>461</v>
      </c>
      <c r="C289" s="31">
        <v>4301012016</v>
      </c>
      <c r="D289" s="575">
        <v>4680115885554</v>
      </c>
      <c r="E289" s="576"/>
      <c r="F289" s="566">
        <v>1.35</v>
      </c>
      <c r="G289" s="32">
        <v>8</v>
      </c>
      <c r="H289" s="566">
        <v>10.8</v>
      </c>
      <c r="I289" s="566">
        <v>11.234999999999999</v>
      </c>
      <c r="J289" s="32">
        <v>64</v>
      </c>
      <c r="K289" s="32" t="s">
        <v>106</v>
      </c>
      <c r="L289" s="32" t="s">
        <v>125</v>
      </c>
      <c r="M289" s="33" t="s">
        <v>78</v>
      </c>
      <c r="N289" s="33"/>
      <c r="O289" s="32">
        <v>55</v>
      </c>
      <c r="P289" s="72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4"/>
      <c r="V289" s="34"/>
      <c r="W289" s="35" t="s">
        <v>70</v>
      </c>
      <c r="X289" s="567">
        <v>0</v>
      </c>
      <c r="Y289" s="568">
        <f t="shared" si="48"/>
        <v>0</v>
      </c>
      <c r="Z289" s="36" t="str">
        <f>IFERROR(IF(Y289=0,"",ROUNDUP(Y289/H289,0)*0.01898),"")</f>
        <v/>
      </c>
      <c r="AA289" s="56"/>
      <c r="AB289" s="57"/>
      <c r="AC289" s="335" t="s">
        <v>462</v>
      </c>
      <c r="AG289" s="64"/>
      <c r="AJ289" s="68" t="s">
        <v>127</v>
      </c>
      <c r="AK289" s="68">
        <v>691.2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customHeight="1" x14ac:dyDescent="0.25">
      <c r="A290" s="54" t="s">
        <v>463</v>
      </c>
      <c r="B290" s="54" t="s">
        <v>464</v>
      </c>
      <c r="C290" s="31">
        <v>4301011858</v>
      </c>
      <c r="D290" s="575">
        <v>4680115885646</v>
      </c>
      <c r="E290" s="576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466</v>
      </c>
      <c r="B291" s="54" t="s">
        <v>467</v>
      </c>
      <c r="C291" s="31">
        <v>4301011857</v>
      </c>
      <c r="D291" s="575">
        <v>4680115885622</v>
      </c>
      <c r="E291" s="576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456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468</v>
      </c>
      <c r="B292" s="54" t="s">
        <v>469</v>
      </c>
      <c r="C292" s="31">
        <v>4301011859</v>
      </c>
      <c r="D292" s="575">
        <v>4680115885608</v>
      </c>
      <c r="E292" s="576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4"/>
      <c r="V292" s="34"/>
      <c r="W292" s="35" t="s">
        <v>70</v>
      </c>
      <c r="X292" s="567">
        <v>60</v>
      </c>
      <c r="Y292" s="568">
        <f t="shared" si="48"/>
        <v>60</v>
      </c>
      <c r="Z292" s="36">
        <f>IFERROR(IF(Y292=0,"",ROUNDUP(Y292/H292,0)*0.00902),"")</f>
        <v>0.1353</v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63.15</v>
      </c>
      <c r="BN292" s="64">
        <f t="shared" si="50"/>
        <v>63.15</v>
      </c>
      <c r="BO292" s="64">
        <f t="shared" si="51"/>
        <v>0.11363636363636365</v>
      </c>
      <c r="BP292" s="64">
        <f t="shared" si="52"/>
        <v>0.11363636363636365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72</v>
      </c>
      <c r="Q293" s="584"/>
      <c r="R293" s="584"/>
      <c r="S293" s="584"/>
      <c r="T293" s="584"/>
      <c r="U293" s="584"/>
      <c r="V293" s="585"/>
      <c r="W293" s="37" t="s">
        <v>73</v>
      </c>
      <c r="X293" s="569">
        <f>IFERROR(X287/H287,"0")+IFERROR(X288/H288,"0")+IFERROR(X289/H289,"0")+IFERROR(X290/H290,"0")+IFERROR(X291/H291,"0")+IFERROR(X292/H292,"0")</f>
        <v>15</v>
      </c>
      <c r="Y293" s="569">
        <f>IFERROR(Y287/H287,"0")+IFERROR(Y288/H288,"0")+IFERROR(Y289/H289,"0")+IFERROR(Y290/H290,"0")+IFERROR(Y291/H291,"0")+IFERROR(Y292/H292,"0")</f>
        <v>15</v>
      </c>
      <c r="Z293" s="569">
        <f>IFERROR(IF(Z287="",0,Z287),"0")+IFERROR(IF(Z288="",0,Z288),"0")+IFERROR(IF(Z289="",0,Z289),"0")+IFERROR(IF(Z290="",0,Z290),"0")+IFERROR(IF(Z291="",0,Z291),"0")+IFERROR(IF(Z292="",0,Z292),"0")</f>
        <v>0.1353</v>
      </c>
      <c r="AA293" s="570"/>
      <c r="AB293" s="570"/>
      <c r="AC293" s="570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72</v>
      </c>
      <c r="Q294" s="584"/>
      <c r="R294" s="584"/>
      <c r="S294" s="584"/>
      <c r="T294" s="584"/>
      <c r="U294" s="584"/>
      <c r="V294" s="585"/>
      <c r="W294" s="37" t="s">
        <v>70</v>
      </c>
      <c r="X294" s="569">
        <f>IFERROR(SUM(X287:X292),"0")</f>
        <v>60</v>
      </c>
      <c r="Y294" s="569">
        <f>IFERROR(SUM(Y287:Y292),"0")</f>
        <v>60</v>
      </c>
      <c r="Z294" s="37"/>
      <c r="AA294" s="570"/>
      <c r="AB294" s="570"/>
      <c r="AC294" s="570"/>
    </row>
    <row r="295" spans="1:68" ht="14.25" customHeight="1" x14ac:dyDescent="0.25">
      <c r="A295" s="581" t="s">
        <v>64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63"/>
      <c r="AB295" s="563"/>
      <c r="AC295" s="563"/>
    </row>
    <row r="296" spans="1:68" ht="27" customHeight="1" x14ac:dyDescent="0.25">
      <c r="A296" s="54" t="s">
        <v>471</v>
      </c>
      <c r="B296" s="54" t="s">
        <v>472</v>
      </c>
      <c r="C296" s="31">
        <v>4301030878</v>
      </c>
      <c r="D296" s="575">
        <v>4607091387193</v>
      </c>
      <c r="E296" s="576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4"/>
      <c r="V296" s="34"/>
      <c r="W296" s="35" t="s">
        <v>70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customHeight="1" x14ac:dyDescent="0.25">
      <c r="A297" s="54" t="s">
        <v>474</v>
      </c>
      <c r="B297" s="54" t="s">
        <v>475</v>
      </c>
      <c r="C297" s="31">
        <v>4301031153</v>
      </c>
      <c r="D297" s="575">
        <v>4607091387230</v>
      </c>
      <c r="E297" s="576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4"/>
      <c r="V297" s="34"/>
      <c r="W297" s="35" t="s">
        <v>70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customHeight="1" x14ac:dyDescent="0.25">
      <c r="A298" s="54" t="s">
        <v>477</v>
      </c>
      <c r="B298" s="54" t="s">
        <v>478</v>
      </c>
      <c r="C298" s="31">
        <v>4301031154</v>
      </c>
      <c r="D298" s="575">
        <v>4607091387292</v>
      </c>
      <c r="E298" s="576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480</v>
      </c>
      <c r="B299" s="54" t="s">
        <v>481</v>
      </c>
      <c r="C299" s="31">
        <v>4301031152</v>
      </c>
      <c r="D299" s="575">
        <v>4607091387285</v>
      </c>
      <c r="E299" s="576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5">
        <v>4607091389845</v>
      </c>
      <c r="E300" s="576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4"/>
      <c r="V300" s="34"/>
      <c r="W300" s="35" t="s">
        <v>70</v>
      </c>
      <c r="X300" s="567">
        <v>52.5</v>
      </c>
      <c r="Y300" s="568">
        <f t="shared" si="53"/>
        <v>52.5</v>
      </c>
      <c r="Z300" s="36">
        <f>IFERROR(IF(Y300=0,"",ROUNDUP(Y300/H300,0)*0.00502),"")</f>
        <v>0.1255</v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55.000000000000007</v>
      </c>
      <c r="BN300" s="64">
        <f t="shared" si="55"/>
        <v>55.000000000000007</v>
      </c>
      <c r="BO300" s="64">
        <f t="shared" si="56"/>
        <v>0.10683760683760685</v>
      </c>
      <c r="BP300" s="64">
        <f t="shared" si="57"/>
        <v>0.10683760683760685</v>
      </c>
    </row>
    <row r="301" spans="1:68" ht="27" customHeight="1" x14ac:dyDescent="0.25">
      <c r="A301" s="54" t="s">
        <v>485</v>
      </c>
      <c r="B301" s="54" t="s">
        <v>486</v>
      </c>
      <c r="C301" s="31">
        <v>4301031306</v>
      </c>
      <c r="D301" s="575">
        <v>4680115882881</v>
      </c>
      <c r="E301" s="576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487</v>
      </c>
      <c r="B302" s="54" t="s">
        <v>488</v>
      </c>
      <c r="C302" s="31">
        <v>4301031066</v>
      </c>
      <c r="D302" s="575">
        <v>4607091383836</v>
      </c>
      <c r="E302" s="576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4"/>
      <c r="V302" s="34"/>
      <c r="W302" s="35" t="s">
        <v>70</v>
      </c>
      <c r="X302" s="567">
        <v>60</v>
      </c>
      <c r="Y302" s="568">
        <f t="shared" si="53"/>
        <v>61.2</v>
      </c>
      <c r="Z302" s="36">
        <f>IFERROR(IF(Y302=0,"",ROUNDUP(Y302/H302,0)*0.00651),"")</f>
        <v>0.22134000000000001</v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67.600000000000009</v>
      </c>
      <c r="BN302" s="64">
        <f t="shared" si="55"/>
        <v>68.951999999999998</v>
      </c>
      <c r="BO302" s="64">
        <f t="shared" si="56"/>
        <v>0.18315018315018317</v>
      </c>
      <c r="BP302" s="64">
        <f t="shared" si="57"/>
        <v>0.18681318681318682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72</v>
      </c>
      <c r="Q303" s="584"/>
      <c r="R303" s="584"/>
      <c r="S303" s="584"/>
      <c r="T303" s="584"/>
      <c r="U303" s="584"/>
      <c r="V303" s="585"/>
      <c r="W303" s="37" t="s">
        <v>73</v>
      </c>
      <c r="X303" s="569">
        <f>IFERROR(X296/H296,"0")+IFERROR(X297/H297,"0")+IFERROR(X298/H298,"0")+IFERROR(X299/H299,"0")+IFERROR(X300/H300,"0")+IFERROR(X301/H301,"0")+IFERROR(X302/H302,"0")</f>
        <v>58.333333333333336</v>
      </c>
      <c r="Y303" s="569">
        <f>IFERROR(Y296/H296,"0")+IFERROR(Y297/H297,"0")+IFERROR(Y298/H298,"0")+IFERROR(Y299/H299,"0")+IFERROR(Y300/H300,"0")+IFERROR(Y301/H301,"0")+IFERROR(Y302/H302,"0")</f>
        <v>59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0.34684000000000004</v>
      </c>
      <c r="AA303" s="570"/>
      <c r="AB303" s="570"/>
      <c r="AC303" s="570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72</v>
      </c>
      <c r="Q304" s="584"/>
      <c r="R304" s="584"/>
      <c r="S304" s="584"/>
      <c r="T304" s="584"/>
      <c r="U304" s="584"/>
      <c r="V304" s="585"/>
      <c r="W304" s="37" t="s">
        <v>70</v>
      </c>
      <c r="X304" s="569">
        <f>IFERROR(SUM(X296:X302),"0")</f>
        <v>112.5</v>
      </c>
      <c r="Y304" s="569">
        <f>IFERROR(SUM(Y296:Y302),"0")</f>
        <v>113.7</v>
      </c>
      <c r="Z304" s="37"/>
      <c r="AA304" s="570"/>
      <c r="AB304" s="570"/>
      <c r="AC304" s="570"/>
    </row>
    <row r="305" spans="1:68" ht="14.25" customHeight="1" x14ac:dyDescent="0.25">
      <c r="A305" s="581" t="s">
        <v>74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75">
        <v>4607091387766</v>
      </c>
      <c r="E306" s="576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4"/>
      <c r="V306" s="34"/>
      <c r="W306" s="35" t="s">
        <v>70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493</v>
      </c>
      <c r="B307" s="54" t="s">
        <v>494</v>
      </c>
      <c r="C307" s="31">
        <v>4301051818</v>
      </c>
      <c r="D307" s="575">
        <v>4607091387957</v>
      </c>
      <c r="E307" s="576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496</v>
      </c>
      <c r="B308" s="54" t="s">
        <v>497</v>
      </c>
      <c r="C308" s="31">
        <v>4301051819</v>
      </c>
      <c r="D308" s="575">
        <v>4607091387964</v>
      </c>
      <c r="E308" s="576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499</v>
      </c>
      <c r="B309" s="54" t="s">
        <v>500</v>
      </c>
      <c r="C309" s="31">
        <v>4301051734</v>
      </c>
      <c r="D309" s="575">
        <v>4680115884588</v>
      </c>
      <c r="E309" s="576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502</v>
      </c>
      <c r="B310" s="54" t="s">
        <v>503</v>
      </c>
      <c r="C310" s="31">
        <v>4301051578</v>
      </c>
      <c r="D310" s="575">
        <v>4607091387513</v>
      </c>
      <c r="E310" s="576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72</v>
      </c>
      <c r="Q311" s="584"/>
      <c r="R311" s="584"/>
      <c r="S311" s="584"/>
      <c r="T311" s="584"/>
      <c r="U311" s="584"/>
      <c r="V311" s="585"/>
      <c r="W311" s="37" t="s">
        <v>73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72</v>
      </c>
      <c r="Q312" s="584"/>
      <c r="R312" s="584"/>
      <c r="S312" s="584"/>
      <c r="T312" s="584"/>
      <c r="U312" s="584"/>
      <c r="V312" s="585"/>
      <c r="W312" s="37" t="s">
        <v>70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customHeight="1" x14ac:dyDescent="0.25">
      <c r="A313" s="581" t="s">
        <v>174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63"/>
      <c r="AB313" s="563"/>
      <c r="AC313" s="563"/>
    </row>
    <row r="314" spans="1:68" ht="27" customHeight="1" x14ac:dyDescent="0.25">
      <c r="A314" s="54" t="s">
        <v>505</v>
      </c>
      <c r="B314" s="54" t="s">
        <v>506</v>
      </c>
      <c r="C314" s="31">
        <v>4301060387</v>
      </c>
      <c r="D314" s="575">
        <v>4607091380880</v>
      </c>
      <c r="E314" s="576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5">
        <v>4607091384482</v>
      </c>
      <c r="E315" s="576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4"/>
      <c r="V315" s="34"/>
      <c r="W315" s="35" t="s">
        <v>70</v>
      </c>
      <c r="X315" s="567">
        <v>0</v>
      </c>
      <c r="Y315" s="56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511</v>
      </c>
      <c r="B316" s="54" t="s">
        <v>512</v>
      </c>
      <c r="C316" s="31">
        <v>4301060484</v>
      </c>
      <c r="D316" s="575">
        <v>4607091380897</v>
      </c>
      <c r="E316" s="576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4"/>
      <c r="V316" s="34"/>
      <c r="W316" s="35" t="s">
        <v>70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72</v>
      </c>
      <c r="Q317" s="584"/>
      <c r="R317" s="584"/>
      <c r="S317" s="584"/>
      <c r="T317" s="584"/>
      <c r="U317" s="584"/>
      <c r="V317" s="585"/>
      <c r="W317" s="37" t="s">
        <v>73</v>
      </c>
      <c r="X317" s="569">
        <f>IFERROR(X314/H314,"0")+IFERROR(X315/H315,"0")+IFERROR(X316/H316,"0")</f>
        <v>0</v>
      </c>
      <c r="Y317" s="569">
        <f>IFERROR(Y314/H314,"0")+IFERROR(Y315/H315,"0")+IFERROR(Y316/H316,"0")</f>
        <v>0</v>
      </c>
      <c r="Z317" s="569">
        <f>IFERROR(IF(Z314="",0,Z314),"0")+IFERROR(IF(Z315="",0,Z315),"0")+IFERROR(IF(Z316="",0,Z316),"0")</f>
        <v>0</v>
      </c>
      <c r="AA317" s="570"/>
      <c r="AB317" s="570"/>
      <c r="AC317" s="570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72</v>
      </c>
      <c r="Q318" s="584"/>
      <c r="R318" s="584"/>
      <c r="S318" s="584"/>
      <c r="T318" s="584"/>
      <c r="U318" s="584"/>
      <c r="V318" s="585"/>
      <c r="W318" s="37" t="s">
        <v>70</v>
      </c>
      <c r="X318" s="569">
        <f>IFERROR(SUM(X314:X316),"0")</f>
        <v>0</v>
      </c>
      <c r="Y318" s="569">
        <f>IFERROR(SUM(Y314:Y316),"0")</f>
        <v>0</v>
      </c>
      <c r="Z318" s="37"/>
      <c r="AA318" s="570"/>
      <c r="AB318" s="570"/>
      <c r="AC318" s="570"/>
    </row>
    <row r="319" spans="1:68" ht="14.25" customHeight="1" x14ac:dyDescent="0.25">
      <c r="A319" s="581" t="s">
        <v>95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63"/>
      <c r="AB319" s="563"/>
      <c r="AC319" s="563"/>
    </row>
    <row r="320" spans="1:68" ht="27" customHeight="1" x14ac:dyDescent="0.25">
      <c r="A320" s="54" t="s">
        <v>514</v>
      </c>
      <c r="B320" s="54" t="s">
        <v>515</v>
      </c>
      <c r="C320" s="31">
        <v>4301030235</v>
      </c>
      <c r="D320" s="575">
        <v>4607091388381</v>
      </c>
      <c r="E320" s="576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2"/>
      <c r="R320" s="572"/>
      <c r="S320" s="572"/>
      <c r="T320" s="573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518</v>
      </c>
      <c r="B321" s="54" t="s">
        <v>519</v>
      </c>
      <c r="C321" s="31">
        <v>4301030232</v>
      </c>
      <c r="D321" s="575">
        <v>4607091388374</v>
      </c>
      <c r="E321" s="576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3" t="s">
        <v>520</v>
      </c>
      <c r="Q321" s="572"/>
      <c r="R321" s="572"/>
      <c r="S321" s="572"/>
      <c r="T321" s="573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4301032015</v>
      </c>
      <c r="D322" s="575">
        <v>4607091383102</v>
      </c>
      <c r="E322" s="576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524</v>
      </c>
      <c r="B323" s="54" t="s">
        <v>525</v>
      </c>
      <c r="C323" s="31">
        <v>4301030233</v>
      </c>
      <c r="D323" s="575">
        <v>4607091388404</v>
      </c>
      <c r="E323" s="576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4"/>
      <c r="V323" s="34"/>
      <c r="W323" s="35" t="s">
        <v>70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72</v>
      </c>
      <c r="Q324" s="584"/>
      <c r="R324" s="584"/>
      <c r="S324" s="584"/>
      <c r="T324" s="584"/>
      <c r="U324" s="584"/>
      <c r="V324" s="585"/>
      <c r="W324" s="37" t="s">
        <v>73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72</v>
      </c>
      <c r="Q325" s="584"/>
      <c r="R325" s="584"/>
      <c r="S325" s="584"/>
      <c r="T325" s="584"/>
      <c r="U325" s="584"/>
      <c r="V325" s="585"/>
      <c r="W325" s="37" t="s">
        <v>70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customHeight="1" x14ac:dyDescent="0.25">
      <c r="A326" s="581" t="s">
        <v>526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63"/>
      <c r="AB326" s="563"/>
      <c r="AC326" s="563"/>
    </row>
    <row r="327" spans="1:68" ht="16.5" customHeight="1" x14ac:dyDescent="0.25">
      <c r="A327" s="54" t="s">
        <v>527</v>
      </c>
      <c r="B327" s="54" t="s">
        <v>528</v>
      </c>
      <c r="C327" s="31">
        <v>4301180007</v>
      </c>
      <c r="D327" s="575">
        <v>4680115881808</v>
      </c>
      <c r="E327" s="576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531</v>
      </c>
      <c r="B328" s="54" t="s">
        <v>532</v>
      </c>
      <c r="C328" s="31">
        <v>4301180006</v>
      </c>
      <c r="D328" s="575">
        <v>4680115881822</v>
      </c>
      <c r="E328" s="576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533</v>
      </c>
      <c r="B329" s="54" t="s">
        <v>534</v>
      </c>
      <c r="C329" s="31">
        <v>4301180001</v>
      </c>
      <c r="D329" s="575">
        <v>4680115880016</v>
      </c>
      <c r="E329" s="576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4"/>
      <c r="V329" s="34"/>
      <c r="W329" s="35" t="s">
        <v>70</v>
      </c>
      <c r="X329" s="567">
        <v>35</v>
      </c>
      <c r="Y329" s="568">
        <f>IFERROR(IF(X329="",0,CEILING((X329/$H329),1)*$H329),"")</f>
        <v>36</v>
      </c>
      <c r="Z329" s="36">
        <f>IFERROR(IF(Y329=0,"",ROUNDUP(Y329/H329,0)*0.00474),"")</f>
        <v>8.5320000000000007E-2</v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39.200000000000003</v>
      </c>
      <c r="BN329" s="64">
        <f>IFERROR(Y329*I329/H329,"0")</f>
        <v>40.320000000000007</v>
      </c>
      <c r="BO329" s="64">
        <f>IFERROR(1/J329*(X329/H329),"0")</f>
        <v>7.3529411764705885E-2</v>
      </c>
      <c r="BP329" s="64">
        <f>IFERROR(1/J329*(Y329/H329),"0")</f>
        <v>7.5630252100840331E-2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72</v>
      </c>
      <c r="Q330" s="584"/>
      <c r="R330" s="584"/>
      <c r="S330" s="584"/>
      <c r="T330" s="584"/>
      <c r="U330" s="584"/>
      <c r="V330" s="585"/>
      <c r="W330" s="37" t="s">
        <v>73</v>
      </c>
      <c r="X330" s="569">
        <f>IFERROR(X327/H327,"0")+IFERROR(X328/H328,"0")+IFERROR(X329/H329,"0")</f>
        <v>17.5</v>
      </c>
      <c r="Y330" s="569">
        <f>IFERROR(Y327/H327,"0")+IFERROR(Y328/H328,"0")+IFERROR(Y329/H329,"0")</f>
        <v>18</v>
      </c>
      <c r="Z330" s="569">
        <f>IFERROR(IF(Z327="",0,Z327),"0")+IFERROR(IF(Z328="",0,Z328),"0")+IFERROR(IF(Z329="",0,Z329),"0")</f>
        <v>8.5320000000000007E-2</v>
      </c>
      <c r="AA330" s="570"/>
      <c r="AB330" s="570"/>
      <c r="AC330" s="570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72</v>
      </c>
      <c r="Q331" s="584"/>
      <c r="R331" s="584"/>
      <c r="S331" s="584"/>
      <c r="T331" s="584"/>
      <c r="U331" s="584"/>
      <c r="V331" s="585"/>
      <c r="W331" s="37" t="s">
        <v>70</v>
      </c>
      <c r="X331" s="569">
        <f>IFERROR(SUM(X327:X329),"0")</f>
        <v>35</v>
      </c>
      <c r="Y331" s="569">
        <f>IFERROR(SUM(Y327:Y329),"0")</f>
        <v>36</v>
      </c>
      <c r="Z331" s="37"/>
      <c r="AA331" s="570"/>
      <c r="AB331" s="570"/>
      <c r="AC331" s="570"/>
    </row>
    <row r="332" spans="1:68" ht="16.5" customHeight="1" x14ac:dyDescent="0.25">
      <c r="A332" s="600" t="s">
        <v>535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62"/>
      <c r="AB332" s="562"/>
      <c r="AC332" s="562"/>
    </row>
    <row r="333" spans="1:68" ht="14.25" customHeight="1" x14ac:dyDescent="0.25">
      <c r="A333" s="581" t="s">
        <v>74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63"/>
      <c r="AB333" s="563"/>
      <c r="AC333" s="563"/>
    </row>
    <row r="334" spans="1:68" ht="27" customHeight="1" x14ac:dyDescent="0.25">
      <c r="A334" s="54" t="s">
        <v>536</v>
      </c>
      <c r="B334" s="54" t="s">
        <v>537</v>
      </c>
      <c r="C334" s="31">
        <v>4301051489</v>
      </c>
      <c r="D334" s="575">
        <v>4607091387919</v>
      </c>
      <c r="E334" s="576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5">
        <v>4680115883604</v>
      </c>
      <c r="E335" s="576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4"/>
      <c r="V335" s="34"/>
      <c r="W335" s="35" t="s">
        <v>70</v>
      </c>
      <c r="X335" s="567">
        <v>62.999999999999993</v>
      </c>
      <c r="Y335" s="568">
        <f>IFERROR(IF(X335="",0,CEILING((X335/$H335),1)*$H335),"")</f>
        <v>63</v>
      </c>
      <c r="Z335" s="36">
        <f>IFERROR(IF(Y335=0,"",ROUNDUP(Y335/H335,0)*0.00651),"")</f>
        <v>0.1953</v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70.559999999999988</v>
      </c>
      <c r="BN335" s="64">
        <f>IFERROR(Y335*I335/H335,"0")</f>
        <v>70.559999999999988</v>
      </c>
      <c r="BO335" s="64">
        <f>IFERROR(1/J335*(X335/H335),"0")</f>
        <v>0.16483516483516483</v>
      </c>
      <c r="BP335" s="64">
        <f>IFERROR(1/J335*(Y335/H335),"0")</f>
        <v>0.16483516483516486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5">
        <v>4680115883567</v>
      </c>
      <c r="E336" s="576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4"/>
      <c r="V336" s="34"/>
      <c r="W336" s="35" t="s">
        <v>70</v>
      </c>
      <c r="X336" s="567">
        <v>87.5</v>
      </c>
      <c r="Y336" s="568">
        <f>IFERROR(IF(X336="",0,CEILING((X336/$H336),1)*$H336),"")</f>
        <v>88.2</v>
      </c>
      <c r="Z336" s="36">
        <f>IFERROR(IF(Y336=0,"",ROUNDUP(Y336/H336,0)*0.00651),"")</f>
        <v>0.27342</v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97.5</v>
      </c>
      <c r="BN336" s="64">
        <f>IFERROR(Y336*I336/H336,"0")</f>
        <v>98.28</v>
      </c>
      <c r="BO336" s="64">
        <f>IFERROR(1/J336*(X336/H336),"0")</f>
        <v>0.22893772893772893</v>
      </c>
      <c r="BP336" s="64">
        <f>IFERROR(1/J336*(Y336/H336),"0")</f>
        <v>0.23076923076923078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72</v>
      </c>
      <c r="Q337" s="584"/>
      <c r="R337" s="584"/>
      <c r="S337" s="584"/>
      <c r="T337" s="584"/>
      <c r="U337" s="584"/>
      <c r="V337" s="585"/>
      <c r="W337" s="37" t="s">
        <v>73</v>
      </c>
      <c r="X337" s="569">
        <f>IFERROR(X334/H334,"0")+IFERROR(X335/H335,"0")+IFERROR(X336/H336,"0")</f>
        <v>71.666666666666657</v>
      </c>
      <c r="Y337" s="569">
        <f>IFERROR(Y334/H334,"0")+IFERROR(Y335/H335,"0")+IFERROR(Y336/H336,"0")</f>
        <v>72</v>
      </c>
      <c r="Z337" s="569">
        <f>IFERROR(IF(Z334="",0,Z334),"0")+IFERROR(IF(Z335="",0,Z335),"0")+IFERROR(IF(Z336="",0,Z336),"0")</f>
        <v>0.46872000000000003</v>
      </c>
      <c r="AA337" s="570"/>
      <c r="AB337" s="570"/>
      <c r="AC337" s="570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72</v>
      </c>
      <c r="Q338" s="584"/>
      <c r="R338" s="584"/>
      <c r="S338" s="584"/>
      <c r="T338" s="584"/>
      <c r="U338" s="584"/>
      <c r="V338" s="585"/>
      <c r="W338" s="37" t="s">
        <v>70</v>
      </c>
      <c r="X338" s="569">
        <f>IFERROR(SUM(X334:X336),"0")</f>
        <v>150.5</v>
      </c>
      <c r="Y338" s="569">
        <f>IFERROR(SUM(Y334:Y336),"0")</f>
        <v>151.19999999999999</v>
      </c>
      <c r="Z338" s="37"/>
      <c r="AA338" s="570"/>
      <c r="AB338" s="570"/>
      <c r="AC338" s="570"/>
    </row>
    <row r="339" spans="1:68" ht="27.75" customHeight="1" x14ac:dyDescent="0.2">
      <c r="A339" s="632" t="s">
        <v>545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48"/>
      <c r="AB339" s="48"/>
      <c r="AC339" s="48"/>
    </row>
    <row r="340" spans="1:68" ht="16.5" customHeight="1" x14ac:dyDescent="0.25">
      <c r="A340" s="600" t="s">
        <v>546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62"/>
      <c r="AB340" s="562"/>
      <c r="AC340" s="562"/>
    </row>
    <row r="341" spans="1:68" ht="14.25" customHeight="1" x14ac:dyDescent="0.25">
      <c r="A341" s="581" t="s">
        <v>103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5">
        <v>4680115884847</v>
      </c>
      <c r="E342" s="576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4"/>
      <c r="V342" s="34"/>
      <c r="W342" s="35" t="s">
        <v>70</v>
      </c>
      <c r="X342" s="567">
        <v>0</v>
      </c>
      <c r="Y342" s="568">
        <f t="shared" ref="Y342:Y348" si="5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93" t="s">
        <v>549</v>
      </c>
      <c r="AG342" s="64"/>
      <c r="AJ342" s="68" t="s">
        <v>127</v>
      </c>
      <c r="AK342" s="68">
        <v>720</v>
      </c>
      <c r="BB342" s="394" t="s">
        <v>1</v>
      </c>
      <c r="BM342" s="64">
        <f t="shared" ref="BM342:BM348" si="59">IFERROR(X342*I342/H342,"0")</f>
        <v>0</v>
      </c>
      <c r="BN342" s="64">
        <f t="shared" ref="BN342:BN348" si="60">IFERROR(Y342*I342/H342,"0")</f>
        <v>0</v>
      </c>
      <c r="BO342" s="64">
        <f t="shared" ref="BO342:BO348" si="61">IFERROR(1/J342*(X342/H342),"0")</f>
        <v>0</v>
      </c>
      <c r="BP342" s="64">
        <f t="shared" ref="BP342:BP348" si="62">IFERROR(1/J342*(Y342/H342),"0")</f>
        <v>0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5">
        <v>4680115884854</v>
      </c>
      <c r="E343" s="576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4"/>
      <c r="V343" s="34"/>
      <c r="W343" s="35" t="s">
        <v>70</v>
      </c>
      <c r="X343" s="567">
        <v>0</v>
      </c>
      <c r="Y343" s="568">
        <f t="shared" si="58"/>
        <v>0</v>
      </c>
      <c r="Z343" s="36" t="str">
        <f>IFERROR(IF(Y343=0,"",ROUNDUP(Y343/H343,0)*0.02175),"")</f>
        <v/>
      </c>
      <c r="AA343" s="56"/>
      <c r="AB343" s="57"/>
      <c r="AC343" s="395" t="s">
        <v>552</v>
      </c>
      <c r="AG343" s="64"/>
      <c r="AJ343" s="68" t="s">
        <v>127</v>
      </c>
      <c r="AK343" s="68">
        <v>720</v>
      </c>
      <c r="BB343" s="396" t="s">
        <v>1</v>
      </c>
      <c r="BM343" s="64">
        <f t="shared" si="59"/>
        <v>0</v>
      </c>
      <c r="BN343" s="64">
        <f t="shared" si="60"/>
        <v>0</v>
      </c>
      <c r="BO343" s="64">
        <f t="shared" si="61"/>
        <v>0</v>
      </c>
      <c r="BP343" s="64">
        <f t="shared" si="62"/>
        <v>0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5">
        <v>4607091383997</v>
      </c>
      <c r="E344" s="576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4"/>
      <c r="V344" s="34"/>
      <c r="W344" s="35" t="s">
        <v>70</v>
      </c>
      <c r="X344" s="567">
        <v>0</v>
      </c>
      <c r="Y344" s="568">
        <f t="shared" si="58"/>
        <v>0</v>
      </c>
      <c r="Z344" s="36" t="str">
        <f>IFERROR(IF(Y344=0,"",ROUNDUP(Y344/H344,0)*0.02175),"")</f>
        <v/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0</v>
      </c>
      <c r="BN344" s="64">
        <f t="shared" si="60"/>
        <v>0</v>
      </c>
      <c r="BO344" s="64">
        <f t="shared" si="61"/>
        <v>0</v>
      </c>
      <c r="BP344" s="64">
        <f t="shared" si="62"/>
        <v>0</v>
      </c>
    </row>
    <row r="345" spans="1:68" ht="37.5" customHeight="1" x14ac:dyDescent="0.25">
      <c r="A345" s="54" t="s">
        <v>556</v>
      </c>
      <c r="B345" s="54" t="s">
        <v>557</v>
      </c>
      <c r="C345" s="31">
        <v>4301011867</v>
      </c>
      <c r="D345" s="575">
        <v>4680115884830</v>
      </c>
      <c r="E345" s="576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4"/>
      <c r="V345" s="34"/>
      <c r="W345" s="35" t="s">
        <v>70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558</v>
      </c>
      <c r="AG345" s="64"/>
      <c r="AJ345" s="68" t="s">
        <v>127</v>
      </c>
      <c r="AK345" s="68">
        <v>720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customHeight="1" x14ac:dyDescent="0.25">
      <c r="A346" s="54" t="s">
        <v>559</v>
      </c>
      <c r="B346" s="54" t="s">
        <v>560</v>
      </c>
      <c r="C346" s="31">
        <v>4301011433</v>
      </c>
      <c r="D346" s="575">
        <v>4680115882638</v>
      </c>
      <c r="E346" s="576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562</v>
      </c>
      <c r="B347" s="54" t="s">
        <v>563</v>
      </c>
      <c r="C347" s="31">
        <v>4301011952</v>
      </c>
      <c r="D347" s="575">
        <v>4680115884922</v>
      </c>
      <c r="E347" s="576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564</v>
      </c>
      <c r="B348" s="54" t="s">
        <v>565</v>
      </c>
      <c r="C348" s="31">
        <v>4301011868</v>
      </c>
      <c r="D348" s="575">
        <v>4680115884861</v>
      </c>
      <c r="E348" s="576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4"/>
      <c r="V348" s="34"/>
      <c r="W348" s="35" t="s">
        <v>70</v>
      </c>
      <c r="X348" s="567">
        <v>100</v>
      </c>
      <c r="Y348" s="568">
        <f t="shared" si="58"/>
        <v>100</v>
      </c>
      <c r="Z348" s="36">
        <f>IFERROR(IF(Y348=0,"",ROUNDUP(Y348/H348,0)*0.00902),"")</f>
        <v>0.1804</v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104.2</v>
      </c>
      <c r="BN348" s="64">
        <f t="shared" si="60"/>
        <v>104.2</v>
      </c>
      <c r="BO348" s="64">
        <f t="shared" si="61"/>
        <v>0.15151515151515152</v>
      </c>
      <c r="BP348" s="64">
        <f t="shared" si="62"/>
        <v>0.15151515151515152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72</v>
      </c>
      <c r="Q349" s="584"/>
      <c r="R349" s="584"/>
      <c r="S349" s="584"/>
      <c r="T349" s="584"/>
      <c r="U349" s="584"/>
      <c r="V349" s="585"/>
      <c r="W349" s="37" t="s">
        <v>73</v>
      </c>
      <c r="X349" s="569">
        <f>IFERROR(X342/H342,"0")+IFERROR(X343/H343,"0")+IFERROR(X344/H344,"0")+IFERROR(X345/H345,"0")+IFERROR(X346/H346,"0")+IFERROR(X347/H347,"0")+IFERROR(X348/H348,"0")</f>
        <v>20</v>
      </c>
      <c r="Y349" s="569">
        <f>IFERROR(Y342/H342,"0")+IFERROR(Y343/H343,"0")+IFERROR(Y344/H344,"0")+IFERROR(Y345/H345,"0")+IFERROR(Y346/H346,"0")+IFERROR(Y347/H347,"0")+IFERROR(Y348/H348,"0")</f>
        <v>20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0.1804</v>
      </c>
      <c r="AA349" s="570"/>
      <c r="AB349" s="570"/>
      <c r="AC349" s="57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72</v>
      </c>
      <c r="Q350" s="584"/>
      <c r="R350" s="584"/>
      <c r="S350" s="584"/>
      <c r="T350" s="584"/>
      <c r="U350" s="584"/>
      <c r="V350" s="585"/>
      <c r="W350" s="37" t="s">
        <v>70</v>
      </c>
      <c r="X350" s="569">
        <f>IFERROR(SUM(X342:X348),"0")</f>
        <v>100</v>
      </c>
      <c r="Y350" s="569">
        <f>IFERROR(SUM(Y342:Y348),"0")</f>
        <v>100</v>
      </c>
      <c r="Z350" s="37"/>
      <c r="AA350" s="570"/>
      <c r="AB350" s="570"/>
      <c r="AC350" s="570"/>
    </row>
    <row r="351" spans="1:68" ht="14.25" customHeight="1" x14ac:dyDescent="0.25">
      <c r="A351" s="581" t="s">
        <v>139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5">
        <v>4607091383980</v>
      </c>
      <c r="E352" s="576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125</v>
      </c>
      <c r="M352" s="33" t="s">
        <v>107</v>
      </c>
      <c r="N352" s="33"/>
      <c r="O352" s="32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4"/>
      <c r="V352" s="34"/>
      <c r="W352" s="35" t="s">
        <v>70</v>
      </c>
      <c r="X352" s="567">
        <v>0</v>
      </c>
      <c r="Y352" s="56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7" t="s">
        <v>568</v>
      </c>
      <c r="AG352" s="64"/>
      <c r="AJ352" s="68" t="s">
        <v>127</v>
      </c>
      <c r="AK352" s="68">
        <v>720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569</v>
      </c>
      <c r="B353" s="54" t="s">
        <v>570</v>
      </c>
      <c r="C353" s="31">
        <v>4301020179</v>
      </c>
      <c r="D353" s="575">
        <v>4607091384178</v>
      </c>
      <c r="E353" s="576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4"/>
      <c r="V353" s="34"/>
      <c r="W353" s="35" t="s">
        <v>70</v>
      </c>
      <c r="X353" s="567">
        <v>100.8</v>
      </c>
      <c r="Y353" s="568">
        <f>IFERROR(IF(X353="",0,CEILING((X353/$H353),1)*$H353),"")</f>
        <v>104</v>
      </c>
      <c r="Z353" s="36">
        <f>IFERROR(IF(Y353=0,"",ROUNDUP(Y353/H353,0)*0.00902),"")</f>
        <v>0.23452000000000001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106.092</v>
      </c>
      <c r="BN353" s="64">
        <f>IFERROR(Y353*I353/H353,"0")</f>
        <v>109.46</v>
      </c>
      <c r="BO353" s="64">
        <f>IFERROR(1/J353*(X353/H353),"0")</f>
        <v>0.19090909090909092</v>
      </c>
      <c r="BP353" s="64">
        <f>IFERROR(1/J353*(Y353/H353),"0")</f>
        <v>0.19696969696969696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72</v>
      </c>
      <c r="Q354" s="584"/>
      <c r="R354" s="584"/>
      <c r="S354" s="584"/>
      <c r="T354" s="584"/>
      <c r="U354" s="584"/>
      <c r="V354" s="585"/>
      <c r="W354" s="37" t="s">
        <v>73</v>
      </c>
      <c r="X354" s="569">
        <f>IFERROR(X352/H352,"0")+IFERROR(X353/H353,"0")</f>
        <v>25.2</v>
      </c>
      <c r="Y354" s="569">
        <f>IFERROR(Y352/H352,"0")+IFERROR(Y353/H353,"0")</f>
        <v>26</v>
      </c>
      <c r="Z354" s="569">
        <f>IFERROR(IF(Z352="",0,Z352),"0")+IFERROR(IF(Z353="",0,Z353),"0")</f>
        <v>0.23452000000000001</v>
      </c>
      <c r="AA354" s="570"/>
      <c r="AB354" s="570"/>
      <c r="AC354" s="570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72</v>
      </c>
      <c r="Q355" s="584"/>
      <c r="R355" s="584"/>
      <c r="S355" s="584"/>
      <c r="T355" s="584"/>
      <c r="U355" s="584"/>
      <c r="V355" s="585"/>
      <c r="W355" s="37" t="s">
        <v>70</v>
      </c>
      <c r="X355" s="569">
        <f>IFERROR(SUM(X352:X353),"0")</f>
        <v>100.8</v>
      </c>
      <c r="Y355" s="569">
        <f>IFERROR(SUM(Y352:Y353),"0")</f>
        <v>104</v>
      </c>
      <c r="Z355" s="37"/>
      <c r="AA355" s="570"/>
      <c r="AB355" s="570"/>
      <c r="AC355" s="570"/>
    </row>
    <row r="356" spans="1:68" ht="14.25" customHeight="1" x14ac:dyDescent="0.25">
      <c r="A356" s="581" t="s">
        <v>74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63"/>
      <c r="AB356" s="563"/>
      <c r="AC356" s="563"/>
    </row>
    <row r="357" spans="1:68" ht="27" customHeight="1" x14ac:dyDescent="0.25">
      <c r="A357" s="54" t="s">
        <v>571</v>
      </c>
      <c r="B357" s="54" t="s">
        <v>572</v>
      </c>
      <c r="C357" s="31">
        <v>4301051903</v>
      </c>
      <c r="D357" s="575">
        <v>4607091383928</v>
      </c>
      <c r="E357" s="576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574</v>
      </c>
      <c r="B358" s="54" t="s">
        <v>575</v>
      </c>
      <c r="C358" s="31">
        <v>4301051897</v>
      </c>
      <c r="D358" s="575">
        <v>4607091384260</v>
      </c>
      <c r="E358" s="576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72</v>
      </c>
      <c r="Q359" s="584"/>
      <c r="R359" s="584"/>
      <c r="S359" s="584"/>
      <c r="T359" s="584"/>
      <c r="U359" s="584"/>
      <c r="V359" s="585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72</v>
      </c>
      <c r="Q360" s="584"/>
      <c r="R360" s="584"/>
      <c r="S360" s="584"/>
      <c r="T360" s="584"/>
      <c r="U360" s="584"/>
      <c r="V360" s="585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customHeight="1" x14ac:dyDescent="0.25">
      <c r="A361" s="581" t="s">
        <v>174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63"/>
      <c r="AB361" s="563"/>
      <c r="AC361" s="563"/>
    </row>
    <row r="362" spans="1:68" ht="27" customHeight="1" x14ac:dyDescent="0.25">
      <c r="A362" s="54" t="s">
        <v>577</v>
      </c>
      <c r="B362" s="54" t="s">
        <v>578</v>
      </c>
      <c r="C362" s="31">
        <v>4301060439</v>
      </c>
      <c r="D362" s="575">
        <v>4607091384673</v>
      </c>
      <c r="E362" s="576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72</v>
      </c>
      <c r="Q363" s="584"/>
      <c r="R363" s="584"/>
      <c r="S363" s="584"/>
      <c r="T363" s="584"/>
      <c r="U363" s="584"/>
      <c r="V363" s="585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72</v>
      </c>
      <c r="Q364" s="584"/>
      <c r="R364" s="584"/>
      <c r="S364" s="584"/>
      <c r="T364" s="584"/>
      <c r="U364" s="584"/>
      <c r="V364" s="585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customHeight="1" x14ac:dyDescent="0.25">
      <c r="A365" s="600" t="s">
        <v>580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62"/>
      <c r="AB365" s="562"/>
      <c r="AC365" s="562"/>
    </row>
    <row r="366" spans="1:68" ht="14.25" customHeight="1" x14ac:dyDescent="0.25">
      <c r="A366" s="581" t="s">
        <v>103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63"/>
      <c r="AB366" s="563"/>
      <c r="AC366" s="563"/>
    </row>
    <row r="367" spans="1:68" ht="37.5" customHeight="1" x14ac:dyDescent="0.25">
      <c r="A367" s="54" t="s">
        <v>581</v>
      </c>
      <c r="B367" s="54" t="s">
        <v>582</v>
      </c>
      <c r="C367" s="31">
        <v>4301011873</v>
      </c>
      <c r="D367" s="575">
        <v>4680115881907</v>
      </c>
      <c r="E367" s="576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584</v>
      </c>
      <c r="B368" s="54" t="s">
        <v>585</v>
      </c>
      <c r="C368" s="31">
        <v>4301011874</v>
      </c>
      <c r="D368" s="575">
        <v>4680115884892</v>
      </c>
      <c r="E368" s="576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587</v>
      </c>
      <c r="B369" s="54" t="s">
        <v>588</v>
      </c>
      <c r="C369" s="31">
        <v>4301011875</v>
      </c>
      <c r="D369" s="575">
        <v>4680115884885</v>
      </c>
      <c r="E369" s="576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4"/>
      <c r="V369" s="34"/>
      <c r="W369" s="35" t="s">
        <v>70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589</v>
      </c>
      <c r="B370" s="54" t="s">
        <v>590</v>
      </c>
      <c r="C370" s="31">
        <v>4301011871</v>
      </c>
      <c r="D370" s="575">
        <v>4680115884908</v>
      </c>
      <c r="E370" s="576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72</v>
      </c>
      <c r="Q371" s="584"/>
      <c r="R371" s="584"/>
      <c r="S371" s="584"/>
      <c r="T371" s="584"/>
      <c r="U371" s="584"/>
      <c r="V371" s="585"/>
      <c r="W371" s="37" t="s">
        <v>73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72</v>
      </c>
      <c r="Q372" s="584"/>
      <c r="R372" s="584"/>
      <c r="S372" s="584"/>
      <c r="T372" s="584"/>
      <c r="U372" s="584"/>
      <c r="V372" s="585"/>
      <c r="W372" s="37" t="s">
        <v>70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customHeight="1" x14ac:dyDescent="0.25">
      <c r="A373" s="581" t="s">
        <v>64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63"/>
      <c r="AB373" s="563"/>
      <c r="AC373" s="563"/>
    </row>
    <row r="374" spans="1:68" ht="27" customHeight="1" x14ac:dyDescent="0.25">
      <c r="A374" s="54" t="s">
        <v>591</v>
      </c>
      <c r="B374" s="54" t="s">
        <v>592</v>
      </c>
      <c r="C374" s="31">
        <v>4301031303</v>
      </c>
      <c r="D374" s="575">
        <v>4607091384802</v>
      </c>
      <c r="E374" s="576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72</v>
      </c>
      <c r="Q375" s="584"/>
      <c r="R375" s="584"/>
      <c r="S375" s="584"/>
      <c r="T375" s="584"/>
      <c r="U375" s="584"/>
      <c r="V375" s="585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72</v>
      </c>
      <c r="Q376" s="584"/>
      <c r="R376" s="584"/>
      <c r="S376" s="584"/>
      <c r="T376" s="584"/>
      <c r="U376" s="584"/>
      <c r="V376" s="585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81" t="s">
        <v>74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63"/>
      <c r="AB377" s="563"/>
      <c r="AC377" s="563"/>
    </row>
    <row r="378" spans="1:68" ht="27" customHeight="1" x14ac:dyDescent="0.25">
      <c r="A378" s="54" t="s">
        <v>594</v>
      </c>
      <c r="B378" s="54" t="s">
        <v>595</v>
      </c>
      <c r="C378" s="31">
        <v>4301051899</v>
      </c>
      <c r="D378" s="575">
        <v>4607091384246</v>
      </c>
      <c r="E378" s="576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597</v>
      </c>
      <c r="B379" s="54" t="s">
        <v>598</v>
      </c>
      <c r="C379" s="31">
        <v>4301051660</v>
      </c>
      <c r="D379" s="575">
        <v>4607091384253</v>
      </c>
      <c r="E379" s="576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72</v>
      </c>
      <c r="Q380" s="584"/>
      <c r="R380" s="584"/>
      <c r="S380" s="584"/>
      <c r="T380" s="584"/>
      <c r="U380" s="584"/>
      <c r="V380" s="585"/>
      <c r="W380" s="37" t="s">
        <v>73</v>
      </c>
      <c r="X380" s="569">
        <f>IFERROR(X378/H378,"0")+IFERROR(X379/H379,"0")</f>
        <v>0</v>
      </c>
      <c r="Y380" s="569">
        <f>IFERROR(Y378/H378,"0")+IFERROR(Y379/H379,"0")</f>
        <v>0</v>
      </c>
      <c r="Z380" s="569">
        <f>IFERROR(IF(Z378="",0,Z378),"0")+IFERROR(IF(Z379="",0,Z379),"0")</f>
        <v>0</v>
      </c>
      <c r="AA380" s="570"/>
      <c r="AB380" s="570"/>
      <c r="AC380" s="570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72</v>
      </c>
      <c r="Q381" s="584"/>
      <c r="R381" s="584"/>
      <c r="S381" s="584"/>
      <c r="T381" s="584"/>
      <c r="U381" s="584"/>
      <c r="V381" s="585"/>
      <c r="W381" s="37" t="s">
        <v>70</v>
      </c>
      <c r="X381" s="569">
        <f>IFERROR(SUM(X378:X379),"0")</f>
        <v>0</v>
      </c>
      <c r="Y381" s="569">
        <f>IFERROR(SUM(Y378:Y379),"0")</f>
        <v>0</v>
      </c>
      <c r="Z381" s="37"/>
      <c r="AA381" s="570"/>
      <c r="AB381" s="570"/>
      <c r="AC381" s="570"/>
    </row>
    <row r="382" spans="1:68" ht="14.25" customHeight="1" x14ac:dyDescent="0.25">
      <c r="A382" s="581" t="s">
        <v>174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63"/>
      <c r="AB382" s="563"/>
      <c r="AC382" s="563"/>
    </row>
    <row r="383" spans="1:68" ht="27" customHeight="1" x14ac:dyDescent="0.25">
      <c r="A383" s="54" t="s">
        <v>599</v>
      </c>
      <c r="B383" s="54" t="s">
        <v>600</v>
      </c>
      <c r="C383" s="31">
        <v>4301060441</v>
      </c>
      <c r="D383" s="575">
        <v>4607091389357</v>
      </c>
      <c r="E383" s="576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72</v>
      </c>
      <c r="Q384" s="584"/>
      <c r="R384" s="584"/>
      <c r="S384" s="584"/>
      <c r="T384" s="584"/>
      <c r="U384" s="584"/>
      <c r="V384" s="585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72</v>
      </c>
      <c r="Q385" s="584"/>
      <c r="R385" s="584"/>
      <c r="S385" s="584"/>
      <c r="T385" s="584"/>
      <c r="U385" s="584"/>
      <c r="V385" s="585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632" t="s">
        <v>602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48"/>
      <c r="AB386" s="48"/>
      <c r="AC386" s="48"/>
    </row>
    <row r="387" spans="1:68" ht="16.5" customHeight="1" x14ac:dyDescent="0.25">
      <c r="A387" s="600" t="s">
        <v>603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62"/>
      <c r="AB387" s="562"/>
      <c r="AC387" s="562"/>
    </row>
    <row r="388" spans="1:68" ht="14.25" customHeight="1" x14ac:dyDescent="0.25">
      <c r="A388" s="581" t="s">
        <v>64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63"/>
      <c r="AB388" s="563"/>
      <c r="AC388" s="563"/>
    </row>
    <row r="389" spans="1:68" ht="27" customHeight="1" x14ac:dyDescent="0.25">
      <c r="A389" s="54" t="s">
        <v>604</v>
      </c>
      <c r="B389" s="54" t="s">
        <v>605</v>
      </c>
      <c r="C389" s="31">
        <v>4301031405</v>
      </c>
      <c r="D389" s="575">
        <v>4680115886100</v>
      </c>
      <c r="E389" s="576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607</v>
      </c>
      <c r="B390" s="54" t="s">
        <v>608</v>
      </c>
      <c r="C390" s="31">
        <v>4301031382</v>
      </c>
      <c r="D390" s="575">
        <v>4680115886117</v>
      </c>
      <c r="E390" s="576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607</v>
      </c>
      <c r="B391" s="54" t="s">
        <v>610</v>
      </c>
      <c r="C391" s="31">
        <v>4301031406</v>
      </c>
      <c r="D391" s="575">
        <v>4680115886117</v>
      </c>
      <c r="E391" s="576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611</v>
      </c>
      <c r="B392" s="54" t="s">
        <v>612</v>
      </c>
      <c r="C392" s="31">
        <v>4301031402</v>
      </c>
      <c r="D392" s="575">
        <v>4680115886124</v>
      </c>
      <c r="E392" s="576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614</v>
      </c>
      <c r="B393" s="54" t="s">
        <v>615</v>
      </c>
      <c r="C393" s="31">
        <v>4301031366</v>
      </c>
      <c r="D393" s="575">
        <v>4680115883147</v>
      </c>
      <c r="E393" s="576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616</v>
      </c>
      <c r="B394" s="54" t="s">
        <v>617</v>
      </c>
      <c r="C394" s="31">
        <v>4301031362</v>
      </c>
      <c r="D394" s="575">
        <v>4607091384338</v>
      </c>
      <c r="E394" s="576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4"/>
      <c r="V394" s="34"/>
      <c r="W394" s="35" t="s">
        <v>70</v>
      </c>
      <c r="X394" s="567">
        <v>70</v>
      </c>
      <c r="Y394" s="568">
        <f t="shared" si="63"/>
        <v>71.400000000000006</v>
      </c>
      <c r="Z394" s="36">
        <f t="shared" si="68"/>
        <v>0.17068</v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74.333333333333329</v>
      </c>
      <c r="BN394" s="64">
        <f t="shared" si="65"/>
        <v>75.820000000000007</v>
      </c>
      <c r="BO394" s="64">
        <f t="shared" si="66"/>
        <v>0.14245014245014245</v>
      </c>
      <c r="BP394" s="64">
        <f t="shared" si="67"/>
        <v>0.14529914529914531</v>
      </c>
    </row>
    <row r="395" spans="1:68" ht="37.5" customHeight="1" x14ac:dyDescent="0.25">
      <c r="A395" s="54" t="s">
        <v>618</v>
      </c>
      <c r="B395" s="54" t="s">
        <v>619</v>
      </c>
      <c r="C395" s="31">
        <v>4301031361</v>
      </c>
      <c r="D395" s="575">
        <v>4607091389524</v>
      </c>
      <c r="E395" s="576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4"/>
      <c r="V395" s="34"/>
      <c r="W395" s="35" t="s">
        <v>70</v>
      </c>
      <c r="X395" s="567">
        <v>70</v>
      </c>
      <c r="Y395" s="568">
        <f t="shared" si="63"/>
        <v>71.400000000000006</v>
      </c>
      <c r="Z395" s="36">
        <f t="shared" si="68"/>
        <v>0.17068</v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74.333333333333329</v>
      </c>
      <c r="BN395" s="64">
        <f t="shared" si="65"/>
        <v>75.820000000000007</v>
      </c>
      <c r="BO395" s="64">
        <f t="shared" si="66"/>
        <v>0.14245014245014245</v>
      </c>
      <c r="BP395" s="64">
        <f t="shared" si="67"/>
        <v>0.14529914529914531</v>
      </c>
    </row>
    <row r="396" spans="1:68" ht="27" customHeight="1" x14ac:dyDescent="0.25">
      <c r="A396" s="54" t="s">
        <v>621</v>
      </c>
      <c r="B396" s="54" t="s">
        <v>622</v>
      </c>
      <c r="C396" s="31">
        <v>4301031364</v>
      </c>
      <c r="D396" s="575">
        <v>4680115883161</v>
      </c>
      <c r="E396" s="576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624</v>
      </c>
      <c r="B397" s="54" t="s">
        <v>625</v>
      </c>
      <c r="C397" s="31">
        <v>4301031358</v>
      </c>
      <c r="D397" s="575">
        <v>4607091389531</v>
      </c>
      <c r="E397" s="576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4"/>
      <c r="V397" s="34"/>
      <c r="W397" s="35" t="s">
        <v>70</v>
      </c>
      <c r="X397" s="567">
        <v>70</v>
      </c>
      <c r="Y397" s="568">
        <f t="shared" si="63"/>
        <v>71.400000000000006</v>
      </c>
      <c r="Z397" s="36">
        <f t="shared" si="68"/>
        <v>0.17068</v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74.333333333333329</v>
      </c>
      <c r="BN397" s="64">
        <f t="shared" si="65"/>
        <v>75.820000000000007</v>
      </c>
      <c r="BO397" s="64">
        <f t="shared" si="66"/>
        <v>0.14245014245014245</v>
      </c>
      <c r="BP397" s="64">
        <f t="shared" si="67"/>
        <v>0.14529914529914531</v>
      </c>
    </row>
    <row r="398" spans="1:68" ht="37.5" customHeight="1" x14ac:dyDescent="0.25">
      <c r="A398" s="54" t="s">
        <v>627</v>
      </c>
      <c r="B398" s="54" t="s">
        <v>628</v>
      </c>
      <c r="C398" s="31">
        <v>4301031360</v>
      </c>
      <c r="D398" s="575">
        <v>4607091384345</v>
      </c>
      <c r="E398" s="576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4"/>
      <c r="V398" s="34"/>
      <c r="W398" s="35" t="s">
        <v>70</v>
      </c>
      <c r="X398" s="567">
        <v>70</v>
      </c>
      <c r="Y398" s="568">
        <f t="shared" si="63"/>
        <v>71.400000000000006</v>
      </c>
      <c r="Z398" s="36">
        <f t="shared" si="68"/>
        <v>0.17068</v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74.333333333333329</v>
      </c>
      <c r="BN398" s="64">
        <f t="shared" si="65"/>
        <v>75.820000000000007</v>
      </c>
      <c r="BO398" s="64">
        <f t="shared" si="66"/>
        <v>0.14245014245014245</v>
      </c>
      <c r="BP398" s="64">
        <f t="shared" si="67"/>
        <v>0.14529914529914531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72</v>
      </c>
      <c r="Q399" s="584"/>
      <c r="R399" s="584"/>
      <c r="S399" s="584"/>
      <c r="T399" s="584"/>
      <c r="U399" s="584"/>
      <c r="V399" s="585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133.33333333333331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136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0.68271999999999999</v>
      </c>
      <c r="AA399" s="570"/>
      <c r="AB399" s="570"/>
      <c r="AC399" s="570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72</v>
      </c>
      <c r="Q400" s="584"/>
      <c r="R400" s="584"/>
      <c r="S400" s="584"/>
      <c r="T400" s="584"/>
      <c r="U400" s="584"/>
      <c r="V400" s="585"/>
      <c r="W400" s="37" t="s">
        <v>70</v>
      </c>
      <c r="X400" s="569">
        <f>IFERROR(SUM(X389:X398),"0")</f>
        <v>280</v>
      </c>
      <c r="Y400" s="569">
        <f>IFERROR(SUM(Y389:Y398),"0")</f>
        <v>285.60000000000002</v>
      </c>
      <c r="Z400" s="37"/>
      <c r="AA400" s="570"/>
      <c r="AB400" s="570"/>
      <c r="AC400" s="570"/>
    </row>
    <row r="401" spans="1:68" ht="14.25" customHeight="1" x14ac:dyDescent="0.25">
      <c r="A401" s="581" t="s">
        <v>74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63"/>
      <c r="AB401" s="563"/>
      <c r="AC401" s="563"/>
    </row>
    <row r="402" spans="1:68" ht="27" customHeight="1" x14ac:dyDescent="0.25">
      <c r="A402" s="54" t="s">
        <v>629</v>
      </c>
      <c r="B402" s="54" t="s">
        <v>630</v>
      </c>
      <c r="C402" s="31">
        <v>4301051284</v>
      </c>
      <c r="D402" s="575">
        <v>4607091384352</v>
      </c>
      <c r="E402" s="576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4"/>
      <c r="V402" s="34"/>
      <c r="W402" s="35" t="s">
        <v>70</v>
      </c>
      <c r="X402" s="567">
        <v>108</v>
      </c>
      <c r="Y402" s="568">
        <f>IFERROR(IF(X402="",0,CEILING((X402/$H402),1)*$H402),"")</f>
        <v>108</v>
      </c>
      <c r="Z402" s="36">
        <f>IFERROR(IF(Y402=0,"",ROUNDUP(Y402/H402,0)*0.00902),"")</f>
        <v>0.40590000000000004</v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119.07</v>
      </c>
      <c r="BN402" s="64">
        <f>IFERROR(Y402*I402/H402,"0")</f>
        <v>119.07</v>
      </c>
      <c r="BO402" s="64">
        <f>IFERROR(1/J402*(X402/H402),"0")</f>
        <v>0.34090909090909094</v>
      </c>
      <c r="BP402" s="64">
        <f>IFERROR(1/J402*(Y402/H402),"0")</f>
        <v>0.34090909090909094</v>
      </c>
    </row>
    <row r="403" spans="1:68" ht="27" customHeight="1" x14ac:dyDescent="0.25">
      <c r="A403" s="54" t="s">
        <v>632</v>
      </c>
      <c r="B403" s="54" t="s">
        <v>633</v>
      </c>
      <c r="C403" s="31">
        <v>4301051431</v>
      </c>
      <c r="D403" s="575">
        <v>4607091389654</v>
      </c>
      <c r="E403" s="576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4"/>
      <c r="V403" s="34"/>
      <c r="W403" s="35" t="s">
        <v>70</v>
      </c>
      <c r="X403" s="567">
        <v>49.5</v>
      </c>
      <c r="Y403" s="568">
        <f>IFERROR(IF(X403="",0,CEILING((X403/$H403),1)*$H403),"")</f>
        <v>49.5</v>
      </c>
      <c r="Z403" s="36">
        <f>IFERROR(IF(Y403=0,"",ROUNDUP(Y403/H403,0)*0.00651),"")</f>
        <v>0.16275000000000001</v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55.95</v>
      </c>
      <c r="BN403" s="64">
        <f>IFERROR(Y403*I403/H403,"0")</f>
        <v>55.95</v>
      </c>
      <c r="BO403" s="64">
        <f>IFERROR(1/J403*(X403/H403),"0")</f>
        <v>0.13736263736263737</v>
      </c>
      <c r="BP403" s="64">
        <f>IFERROR(1/J403*(Y403/H403),"0")</f>
        <v>0.13736263736263737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72</v>
      </c>
      <c r="Q404" s="584"/>
      <c r="R404" s="584"/>
      <c r="S404" s="584"/>
      <c r="T404" s="584"/>
      <c r="U404" s="584"/>
      <c r="V404" s="585"/>
      <c r="W404" s="37" t="s">
        <v>73</v>
      </c>
      <c r="X404" s="569">
        <f>IFERROR(X402/H402,"0")+IFERROR(X403/H403,"0")</f>
        <v>70</v>
      </c>
      <c r="Y404" s="569">
        <f>IFERROR(Y402/H402,"0")+IFERROR(Y403/H403,"0")</f>
        <v>70</v>
      </c>
      <c r="Z404" s="569">
        <f>IFERROR(IF(Z402="",0,Z402),"0")+IFERROR(IF(Z403="",0,Z403),"0")</f>
        <v>0.5686500000000001</v>
      </c>
      <c r="AA404" s="570"/>
      <c r="AB404" s="570"/>
      <c r="AC404" s="570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72</v>
      </c>
      <c r="Q405" s="584"/>
      <c r="R405" s="584"/>
      <c r="S405" s="584"/>
      <c r="T405" s="584"/>
      <c r="U405" s="584"/>
      <c r="V405" s="585"/>
      <c r="W405" s="37" t="s">
        <v>70</v>
      </c>
      <c r="X405" s="569">
        <f>IFERROR(SUM(X402:X403),"0")</f>
        <v>157.5</v>
      </c>
      <c r="Y405" s="569">
        <f>IFERROR(SUM(Y402:Y403),"0")</f>
        <v>157.5</v>
      </c>
      <c r="Z405" s="37"/>
      <c r="AA405" s="570"/>
      <c r="AB405" s="570"/>
      <c r="AC405" s="570"/>
    </row>
    <row r="406" spans="1:68" ht="16.5" customHeight="1" x14ac:dyDescent="0.25">
      <c r="A406" s="600" t="s">
        <v>635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62"/>
      <c r="AB406" s="562"/>
      <c r="AC406" s="562"/>
    </row>
    <row r="407" spans="1:68" ht="14.25" customHeight="1" x14ac:dyDescent="0.25">
      <c r="A407" s="581" t="s">
        <v>139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63"/>
      <c r="AB407" s="563"/>
      <c r="AC407" s="563"/>
    </row>
    <row r="408" spans="1:68" ht="27" customHeight="1" x14ac:dyDescent="0.25">
      <c r="A408" s="54" t="s">
        <v>636</v>
      </c>
      <c r="B408" s="54" t="s">
        <v>637</v>
      </c>
      <c r="C408" s="31">
        <v>4301020319</v>
      </c>
      <c r="D408" s="575">
        <v>4680115885240</v>
      </c>
      <c r="E408" s="576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639</v>
      </c>
      <c r="B409" s="54" t="s">
        <v>640</v>
      </c>
      <c r="C409" s="31">
        <v>4301020315</v>
      </c>
      <c r="D409" s="575">
        <v>4607091389364</v>
      </c>
      <c r="E409" s="576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72</v>
      </c>
      <c r="Q410" s="584"/>
      <c r="R410" s="584"/>
      <c r="S410" s="584"/>
      <c r="T410" s="584"/>
      <c r="U410" s="584"/>
      <c r="V410" s="585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72</v>
      </c>
      <c r="Q411" s="584"/>
      <c r="R411" s="584"/>
      <c r="S411" s="584"/>
      <c r="T411" s="584"/>
      <c r="U411" s="584"/>
      <c r="V411" s="585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81" t="s">
        <v>64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63"/>
      <c r="AB412" s="563"/>
      <c r="AC412" s="563"/>
    </row>
    <row r="413" spans="1:68" ht="27" customHeight="1" x14ac:dyDescent="0.25">
      <c r="A413" s="54" t="s">
        <v>642</v>
      </c>
      <c r="B413" s="54" t="s">
        <v>643</v>
      </c>
      <c r="C413" s="31">
        <v>4301031403</v>
      </c>
      <c r="D413" s="575">
        <v>4680115886094</v>
      </c>
      <c r="E413" s="576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4"/>
      <c r="V413" s="34"/>
      <c r="W413" s="35" t="s">
        <v>70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645</v>
      </c>
      <c r="B414" s="54" t="s">
        <v>646</v>
      </c>
      <c r="C414" s="31">
        <v>4301031363</v>
      </c>
      <c r="D414" s="575">
        <v>4607091389425</v>
      </c>
      <c r="E414" s="576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648</v>
      </c>
      <c r="B415" s="54" t="s">
        <v>649</v>
      </c>
      <c r="C415" s="31">
        <v>4301031373</v>
      </c>
      <c r="D415" s="575">
        <v>4680115880771</v>
      </c>
      <c r="E415" s="576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651</v>
      </c>
      <c r="B416" s="54" t="s">
        <v>652</v>
      </c>
      <c r="C416" s="31">
        <v>4301031359</v>
      </c>
      <c r="D416" s="575">
        <v>4607091389500</v>
      </c>
      <c r="E416" s="576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72</v>
      </c>
      <c r="Q417" s="584"/>
      <c r="R417" s="584"/>
      <c r="S417" s="584"/>
      <c r="T417" s="584"/>
      <c r="U417" s="584"/>
      <c r="V417" s="585"/>
      <c r="W417" s="37" t="s">
        <v>73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72</v>
      </c>
      <c r="Q418" s="584"/>
      <c r="R418" s="584"/>
      <c r="S418" s="584"/>
      <c r="T418" s="584"/>
      <c r="U418" s="584"/>
      <c r="V418" s="585"/>
      <c r="W418" s="37" t="s">
        <v>70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customHeight="1" x14ac:dyDescent="0.25">
      <c r="A419" s="600" t="s">
        <v>653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62"/>
      <c r="AB419" s="562"/>
      <c r="AC419" s="562"/>
    </row>
    <row r="420" spans="1:68" ht="14.25" customHeight="1" x14ac:dyDescent="0.25">
      <c r="A420" s="581" t="s">
        <v>64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63"/>
      <c r="AB420" s="563"/>
      <c r="AC420" s="563"/>
    </row>
    <row r="421" spans="1:68" ht="27" customHeight="1" x14ac:dyDescent="0.25">
      <c r="A421" s="54" t="s">
        <v>654</v>
      </c>
      <c r="B421" s="54" t="s">
        <v>655</v>
      </c>
      <c r="C421" s="31">
        <v>4301031347</v>
      </c>
      <c r="D421" s="575">
        <v>4680115885110</v>
      </c>
      <c r="E421" s="576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72</v>
      </c>
      <c r="Q422" s="584"/>
      <c r="R422" s="584"/>
      <c r="S422" s="584"/>
      <c r="T422" s="584"/>
      <c r="U422" s="584"/>
      <c r="V422" s="585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72</v>
      </c>
      <c r="Q423" s="584"/>
      <c r="R423" s="584"/>
      <c r="S423" s="584"/>
      <c r="T423" s="584"/>
      <c r="U423" s="584"/>
      <c r="V423" s="585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600" t="s">
        <v>657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62"/>
      <c r="AB424" s="562"/>
      <c r="AC424" s="562"/>
    </row>
    <row r="425" spans="1:68" ht="14.25" customHeight="1" x14ac:dyDescent="0.25">
      <c r="A425" s="581" t="s">
        <v>64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63"/>
      <c r="AB425" s="563"/>
      <c r="AC425" s="563"/>
    </row>
    <row r="426" spans="1:68" ht="27" customHeight="1" x14ac:dyDescent="0.25">
      <c r="A426" s="54" t="s">
        <v>658</v>
      </c>
      <c r="B426" s="54" t="s">
        <v>659</v>
      </c>
      <c r="C426" s="31">
        <v>4301031261</v>
      </c>
      <c r="D426" s="575">
        <v>4680115885103</v>
      </c>
      <c r="E426" s="576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72</v>
      </c>
      <c r="Q427" s="584"/>
      <c r="R427" s="584"/>
      <c r="S427" s="584"/>
      <c r="T427" s="584"/>
      <c r="U427" s="584"/>
      <c r="V427" s="585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72</v>
      </c>
      <c r="Q428" s="584"/>
      <c r="R428" s="584"/>
      <c r="S428" s="584"/>
      <c r="T428" s="584"/>
      <c r="U428" s="584"/>
      <c r="V428" s="585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632" t="s">
        <v>661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48"/>
      <c r="AB429" s="48"/>
      <c r="AC429" s="48"/>
    </row>
    <row r="430" spans="1:68" ht="16.5" customHeight="1" x14ac:dyDescent="0.25">
      <c r="A430" s="600" t="s">
        <v>661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62"/>
      <c r="AB430" s="562"/>
      <c r="AC430" s="562"/>
    </row>
    <row r="431" spans="1:68" ht="14.25" customHeight="1" x14ac:dyDescent="0.25">
      <c r="A431" s="581" t="s">
        <v>103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63"/>
      <c r="AB431" s="563"/>
      <c r="AC431" s="563"/>
    </row>
    <row r="432" spans="1:68" ht="27" customHeight="1" x14ac:dyDescent="0.25">
      <c r="A432" s="54" t="s">
        <v>662</v>
      </c>
      <c r="B432" s="54" t="s">
        <v>663</v>
      </c>
      <c r="C432" s="31">
        <v>4301011795</v>
      </c>
      <c r="D432" s="575">
        <v>4607091389067</v>
      </c>
      <c r="E432" s="576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4"/>
      <c r="V432" s="34"/>
      <c r="W432" s="35" t="s">
        <v>70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4301011961</v>
      </c>
      <c r="D433" s="575">
        <v>4680115885271</v>
      </c>
      <c r="E433" s="576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4301011376</v>
      </c>
      <c r="D434" s="575">
        <v>4680115885226</v>
      </c>
      <c r="E434" s="576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2"/>
      <c r="R434" s="572"/>
      <c r="S434" s="572"/>
      <c r="T434" s="573"/>
      <c r="U434" s="34"/>
      <c r="V434" s="34"/>
      <c r="W434" s="35" t="s">
        <v>70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customHeight="1" x14ac:dyDescent="0.25">
      <c r="A435" s="54" t="s">
        <v>671</v>
      </c>
      <c r="B435" s="54" t="s">
        <v>672</v>
      </c>
      <c r="C435" s="31">
        <v>4301012145</v>
      </c>
      <c r="D435" s="575">
        <v>4607091383522</v>
      </c>
      <c r="E435" s="576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85" t="s">
        <v>673</v>
      </c>
      <c r="Q435" s="572"/>
      <c r="R435" s="572"/>
      <c r="S435" s="572"/>
      <c r="T435" s="573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675</v>
      </c>
      <c r="B436" s="54" t="s">
        <v>676</v>
      </c>
      <c r="C436" s="31">
        <v>4301011774</v>
      </c>
      <c r="D436" s="575">
        <v>4680115884502</v>
      </c>
      <c r="E436" s="576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5">
        <v>4607091389104</v>
      </c>
      <c r="E437" s="576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4"/>
      <c r="V437" s="34"/>
      <c r="W437" s="35" t="s">
        <v>70</v>
      </c>
      <c r="X437" s="567">
        <v>0</v>
      </c>
      <c r="Y437" s="568">
        <f t="shared" si="69"/>
        <v>0</v>
      </c>
      <c r="Z437" s="36" t="str">
        <f t="shared" si="70"/>
        <v/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0</v>
      </c>
      <c r="BN437" s="64">
        <f t="shared" si="72"/>
        <v>0</v>
      </c>
      <c r="BO437" s="64">
        <f t="shared" si="73"/>
        <v>0</v>
      </c>
      <c r="BP437" s="64">
        <f t="shared" si="74"/>
        <v>0</v>
      </c>
    </row>
    <row r="438" spans="1:68" ht="16.5" customHeight="1" x14ac:dyDescent="0.25">
      <c r="A438" s="54" t="s">
        <v>681</v>
      </c>
      <c r="B438" s="54" t="s">
        <v>682</v>
      </c>
      <c r="C438" s="31">
        <v>4301011799</v>
      </c>
      <c r="D438" s="575">
        <v>4680115884519</v>
      </c>
      <c r="E438" s="576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684</v>
      </c>
      <c r="B439" s="54" t="s">
        <v>685</v>
      </c>
      <c r="C439" s="31">
        <v>4301012125</v>
      </c>
      <c r="D439" s="575">
        <v>4680115886391</v>
      </c>
      <c r="E439" s="576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686</v>
      </c>
      <c r="B440" s="54" t="s">
        <v>687</v>
      </c>
      <c r="C440" s="31">
        <v>4301011778</v>
      </c>
      <c r="D440" s="575">
        <v>4680115880603</v>
      </c>
      <c r="E440" s="576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2"/>
      <c r="R440" s="572"/>
      <c r="S440" s="572"/>
      <c r="T440" s="573"/>
      <c r="U440" s="34"/>
      <c r="V440" s="34"/>
      <c r="W440" s="35" t="s">
        <v>70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686</v>
      </c>
      <c r="B441" s="54" t="s">
        <v>688</v>
      </c>
      <c r="C441" s="31">
        <v>4301012035</v>
      </c>
      <c r="D441" s="575">
        <v>4680115880603</v>
      </c>
      <c r="E441" s="576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2"/>
      <c r="R441" s="572"/>
      <c r="S441" s="572"/>
      <c r="T441" s="573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689</v>
      </c>
      <c r="B442" s="54" t="s">
        <v>690</v>
      </c>
      <c r="C442" s="31">
        <v>4301012146</v>
      </c>
      <c r="D442" s="575">
        <v>4607091389999</v>
      </c>
      <c r="E442" s="576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3" t="s">
        <v>691</v>
      </c>
      <c r="Q442" s="572"/>
      <c r="R442" s="572"/>
      <c r="S442" s="572"/>
      <c r="T442" s="573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4301012036</v>
      </c>
      <c r="D443" s="575">
        <v>4680115882782</v>
      </c>
      <c r="E443" s="576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694</v>
      </c>
      <c r="B444" s="54" t="s">
        <v>695</v>
      </c>
      <c r="C444" s="31">
        <v>4301012050</v>
      </c>
      <c r="D444" s="575">
        <v>4680115885479</v>
      </c>
      <c r="E444" s="576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696</v>
      </c>
      <c r="B445" s="54" t="s">
        <v>697</v>
      </c>
      <c r="C445" s="31">
        <v>4301011784</v>
      </c>
      <c r="D445" s="575">
        <v>4607091389982</v>
      </c>
      <c r="E445" s="576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4"/>
      <c r="V445" s="34"/>
      <c r="W445" s="35" t="s">
        <v>70</v>
      </c>
      <c r="X445" s="567">
        <v>148.19999999999999</v>
      </c>
      <c r="Y445" s="568">
        <f t="shared" si="69"/>
        <v>151.20000000000002</v>
      </c>
      <c r="Z445" s="36">
        <f>IFERROR(IF(Y445=0,"",ROUNDUP(Y445/H445,0)*0.00902),"")</f>
        <v>0.37884000000000001</v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156.84499999999997</v>
      </c>
      <c r="BN445" s="64">
        <f t="shared" si="72"/>
        <v>160.02000000000004</v>
      </c>
      <c r="BO445" s="64">
        <f t="shared" si="73"/>
        <v>0.31186868686868685</v>
      </c>
      <c r="BP445" s="64">
        <f t="shared" si="74"/>
        <v>0.31818181818181823</v>
      </c>
    </row>
    <row r="446" spans="1:68" ht="27" customHeight="1" x14ac:dyDescent="0.25">
      <c r="A446" s="54" t="s">
        <v>696</v>
      </c>
      <c r="B446" s="54" t="s">
        <v>698</v>
      </c>
      <c r="C446" s="31">
        <v>4301012034</v>
      </c>
      <c r="D446" s="575">
        <v>4607091389982</v>
      </c>
      <c r="E446" s="576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72</v>
      </c>
      <c r="Q447" s="584"/>
      <c r="R447" s="584"/>
      <c r="S447" s="584"/>
      <c r="T447" s="584"/>
      <c r="U447" s="584"/>
      <c r="V447" s="585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41.166666666666664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42.000000000000007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0.37884000000000001</v>
      </c>
      <c r="AA447" s="570"/>
      <c r="AB447" s="570"/>
      <c r="AC447" s="570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72</v>
      </c>
      <c r="Q448" s="584"/>
      <c r="R448" s="584"/>
      <c r="S448" s="584"/>
      <c r="T448" s="584"/>
      <c r="U448" s="584"/>
      <c r="V448" s="585"/>
      <c r="W448" s="37" t="s">
        <v>70</v>
      </c>
      <c r="X448" s="569">
        <f>IFERROR(SUM(X432:X446),"0")</f>
        <v>148.19999999999999</v>
      </c>
      <c r="Y448" s="569">
        <f>IFERROR(SUM(Y432:Y446),"0")</f>
        <v>151.20000000000002</v>
      </c>
      <c r="Z448" s="37"/>
      <c r="AA448" s="570"/>
      <c r="AB448" s="570"/>
      <c r="AC448" s="570"/>
    </row>
    <row r="449" spans="1:68" ht="14.25" customHeight="1" x14ac:dyDescent="0.25">
      <c r="A449" s="581" t="s">
        <v>139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75">
        <v>4607091388930</v>
      </c>
      <c r="E450" s="576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4"/>
      <c r="V450" s="34"/>
      <c r="W450" s="35" t="s">
        <v>70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702</v>
      </c>
      <c r="B451" s="54" t="s">
        <v>703</v>
      </c>
      <c r="C451" s="31">
        <v>4301020384</v>
      </c>
      <c r="D451" s="575">
        <v>4680115886407</v>
      </c>
      <c r="E451" s="576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704</v>
      </c>
      <c r="B452" s="54" t="s">
        <v>705</v>
      </c>
      <c r="C452" s="31">
        <v>4301020385</v>
      </c>
      <c r="D452" s="575">
        <v>4680115880054</v>
      </c>
      <c r="E452" s="576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72</v>
      </c>
      <c r="Q453" s="584"/>
      <c r="R453" s="584"/>
      <c r="S453" s="584"/>
      <c r="T453" s="584"/>
      <c r="U453" s="584"/>
      <c r="V453" s="585"/>
      <c r="W453" s="37" t="s">
        <v>73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72</v>
      </c>
      <c r="Q454" s="584"/>
      <c r="R454" s="584"/>
      <c r="S454" s="584"/>
      <c r="T454" s="584"/>
      <c r="U454" s="584"/>
      <c r="V454" s="585"/>
      <c r="W454" s="37" t="s">
        <v>70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customHeight="1" x14ac:dyDescent="0.25">
      <c r="A455" s="581" t="s">
        <v>64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75">
        <v>4680115883116</v>
      </c>
      <c r="E456" s="576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4"/>
      <c r="V456" s="34"/>
      <c r="W456" s="35" t="s">
        <v>70</v>
      </c>
      <c r="X456" s="567">
        <v>0</v>
      </c>
      <c r="Y456" s="568">
        <f t="shared" ref="Y456:Y462" si="75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0</v>
      </c>
      <c r="BN456" s="64">
        <f t="shared" ref="BN456:BN462" si="77">IFERROR(Y456*I456/H456,"0")</f>
        <v>0</v>
      </c>
      <c r="BO456" s="64">
        <f t="shared" ref="BO456:BO462" si="78">IFERROR(1/J456*(X456/H456),"0")</f>
        <v>0</v>
      </c>
      <c r="BP456" s="64">
        <f t="shared" ref="BP456:BP462" si="79">IFERROR(1/J456*(Y456/H456),"0")</f>
        <v>0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75">
        <v>4680115883093</v>
      </c>
      <c r="E457" s="576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4"/>
      <c r="V457" s="34"/>
      <c r="W457" s="35" t="s">
        <v>70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75">
        <v>4680115883109</v>
      </c>
      <c r="E458" s="576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4"/>
      <c r="V458" s="34"/>
      <c r="W458" s="35" t="s">
        <v>70</v>
      </c>
      <c r="X458" s="567">
        <v>0</v>
      </c>
      <c r="Y458" s="568">
        <f t="shared" si="75"/>
        <v>0</v>
      </c>
      <c r="Z458" s="36" t="str">
        <f>IFERROR(IF(Y458=0,"",ROUNDUP(Y458/H458,0)*0.01196),"")</f>
        <v/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0</v>
      </c>
      <c r="BN458" s="64">
        <f t="shared" si="77"/>
        <v>0</v>
      </c>
      <c r="BO458" s="64">
        <f t="shared" si="78"/>
        <v>0</v>
      </c>
      <c r="BP458" s="64">
        <f t="shared" si="79"/>
        <v>0</v>
      </c>
    </row>
    <row r="459" spans="1:68" ht="27" customHeight="1" x14ac:dyDescent="0.25">
      <c r="A459" s="54" t="s">
        <v>715</v>
      </c>
      <c r="B459" s="54" t="s">
        <v>716</v>
      </c>
      <c r="C459" s="31">
        <v>4301031351</v>
      </c>
      <c r="D459" s="575">
        <v>4680115882072</v>
      </c>
      <c r="E459" s="576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715</v>
      </c>
      <c r="B460" s="54" t="s">
        <v>717</v>
      </c>
      <c r="C460" s="31">
        <v>4301031419</v>
      </c>
      <c r="D460" s="575">
        <v>4680115882072</v>
      </c>
      <c r="E460" s="576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1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718</v>
      </c>
      <c r="B461" s="54" t="s">
        <v>719</v>
      </c>
      <c r="C461" s="31">
        <v>4301031418</v>
      </c>
      <c r="D461" s="575">
        <v>4680115882102</v>
      </c>
      <c r="E461" s="576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720</v>
      </c>
      <c r="B462" s="54" t="s">
        <v>721</v>
      </c>
      <c r="C462" s="31">
        <v>4301031417</v>
      </c>
      <c r="D462" s="575">
        <v>4680115882096</v>
      </c>
      <c r="E462" s="576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4"/>
      <c r="V462" s="34"/>
      <c r="W462" s="35" t="s">
        <v>70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72</v>
      </c>
      <c r="Q463" s="584"/>
      <c r="R463" s="584"/>
      <c r="S463" s="584"/>
      <c r="T463" s="584"/>
      <c r="U463" s="584"/>
      <c r="V463" s="585"/>
      <c r="W463" s="37" t="s">
        <v>73</v>
      </c>
      <c r="X463" s="569">
        <f>IFERROR(X456/H456,"0")+IFERROR(X457/H457,"0")+IFERROR(X458/H458,"0")+IFERROR(X459/H459,"0")+IFERROR(X460/H460,"0")+IFERROR(X461/H461,"0")+IFERROR(X462/H462,"0")</f>
        <v>0</v>
      </c>
      <c r="Y463" s="569">
        <f>IFERROR(Y456/H456,"0")+IFERROR(Y457/H457,"0")+IFERROR(Y458/H458,"0")+IFERROR(Y459/H459,"0")+IFERROR(Y460/H460,"0")+IFERROR(Y461/H461,"0")+IFERROR(Y462/H462,"0")</f>
        <v>0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70"/>
      <c r="AB463" s="570"/>
      <c r="AC463" s="57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72</v>
      </c>
      <c r="Q464" s="584"/>
      <c r="R464" s="584"/>
      <c r="S464" s="584"/>
      <c r="T464" s="584"/>
      <c r="U464" s="584"/>
      <c r="V464" s="585"/>
      <c r="W464" s="37" t="s">
        <v>70</v>
      </c>
      <c r="X464" s="569">
        <f>IFERROR(SUM(X456:X462),"0")</f>
        <v>0</v>
      </c>
      <c r="Y464" s="569">
        <f>IFERROR(SUM(Y456:Y462),"0")</f>
        <v>0</v>
      </c>
      <c r="Z464" s="37"/>
      <c r="AA464" s="570"/>
      <c r="AB464" s="570"/>
      <c r="AC464" s="570"/>
    </row>
    <row r="465" spans="1:68" ht="14.25" customHeight="1" x14ac:dyDescent="0.25">
      <c r="A465" s="581" t="s">
        <v>74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63"/>
      <c r="AB465" s="563"/>
      <c r="AC465" s="563"/>
    </row>
    <row r="466" spans="1:68" ht="16.5" customHeight="1" x14ac:dyDescent="0.25">
      <c r="A466" s="54" t="s">
        <v>722</v>
      </c>
      <c r="B466" s="54" t="s">
        <v>723</v>
      </c>
      <c r="C466" s="31">
        <v>4301051232</v>
      </c>
      <c r="D466" s="575">
        <v>4607091383409</v>
      </c>
      <c r="E466" s="576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725</v>
      </c>
      <c r="B467" s="54" t="s">
        <v>726</v>
      </c>
      <c r="C467" s="31">
        <v>4301051233</v>
      </c>
      <c r="D467" s="575">
        <v>4607091383416</v>
      </c>
      <c r="E467" s="576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728</v>
      </c>
      <c r="B468" s="54" t="s">
        <v>729</v>
      </c>
      <c r="C468" s="31">
        <v>4301051064</v>
      </c>
      <c r="D468" s="575">
        <v>4680115883536</v>
      </c>
      <c r="E468" s="576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72</v>
      </c>
      <c r="Q469" s="584"/>
      <c r="R469" s="584"/>
      <c r="S469" s="584"/>
      <c r="T469" s="584"/>
      <c r="U469" s="584"/>
      <c r="V469" s="585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72</v>
      </c>
      <c r="Q470" s="584"/>
      <c r="R470" s="584"/>
      <c r="S470" s="584"/>
      <c r="T470" s="584"/>
      <c r="U470" s="584"/>
      <c r="V470" s="585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632" t="s">
        <v>731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48"/>
      <c r="AB471" s="48"/>
      <c r="AC471" s="48"/>
    </row>
    <row r="472" spans="1:68" ht="16.5" customHeight="1" x14ac:dyDescent="0.25">
      <c r="A472" s="600" t="s">
        <v>731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62"/>
      <c r="AB472" s="562"/>
      <c r="AC472" s="562"/>
    </row>
    <row r="473" spans="1:68" ht="14.25" customHeight="1" x14ac:dyDescent="0.25">
      <c r="A473" s="581" t="s">
        <v>103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63"/>
      <c r="AB473" s="563"/>
      <c r="AC473" s="563"/>
    </row>
    <row r="474" spans="1:68" ht="27" customHeight="1" x14ac:dyDescent="0.25">
      <c r="A474" s="54" t="s">
        <v>732</v>
      </c>
      <c r="B474" s="54" t="s">
        <v>733</v>
      </c>
      <c r="C474" s="31">
        <v>4301011763</v>
      </c>
      <c r="D474" s="575">
        <v>4640242181011</v>
      </c>
      <c r="E474" s="576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68" t="s">
        <v>734</v>
      </c>
      <c r="Q474" s="572"/>
      <c r="R474" s="572"/>
      <c r="S474" s="572"/>
      <c r="T474" s="573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4301011585</v>
      </c>
      <c r="D475" s="575">
        <v>4640242180441</v>
      </c>
      <c r="E475" s="576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20" t="s">
        <v>738</v>
      </c>
      <c r="Q475" s="572"/>
      <c r="R475" s="572"/>
      <c r="S475" s="572"/>
      <c r="T475" s="573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4301011584</v>
      </c>
      <c r="D476" s="575">
        <v>4640242180564</v>
      </c>
      <c r="E476" s="576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54" t="s">
        <v>742</v>
      </c>
      <c r="Q476" s="572"/>
      <c r="R476" s="572"/>
      <c r="S476" s="572"/>
      <c r="T476" s="573"/>
      <c r="U476" s="34"/>
      <c r="V476" s="34"/>
      <c r="W476" s="35" t="s">
        <v>70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744</v>
      </c>
      <c r="B477" s="54" t="s">
        <v>745</v>
      </c>
      <c r="C477" s="31">
        <v>4301011764</v>
      </c>
      <c r="D477" s="575">
        <v>4640242181189</v>
      </c>
      <c r="E477" s="576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72" t="s">
        <v>746</v>
      </c>
      <c r="Q477" s="572"/>
      <c r="R477" s="572"/>
      <c r="S477" s="572"/>
      <c r="T477" s="573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72</v>
      </c>
      <c r="Q478" s="584"/>
      <c r="R478" s="584"/>
      <c r="S478" s="584"/>
      <c r="T478" s="584"/>
      <c r="U478" s="584"/>
      <c r="V478" s="585"/>
      <c r="W478" s="37" t="s">
        <v>73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72</v>
      </c>
      <c r="Q479" s="584"/>
      <c r="R479" s="584"/>
      <c r="S479" s="584"/>
      <c r="T479" s="584"/>
      <c r="U479" s="584"/>
      <c r="V479" s="585"/>
      <c r="W479" s="37" t="s">
        <v>70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customHeight="1" x14ac:dyDescent="0.25">
      <c r="A480" s="581" t="s">
        <v>139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63"/>
      <c r="AB480" s="563"/>
      <c r="AC480" s="563"/>
    </row>
    <row r="481" spans="1:68" ht="27" customHeight="1" x14ac:dyDescent="0.25">
      <c r="A481" s="54" t="s">
        <v>747</v>
      </c>
      <c r="B481" s="54" t="s">
        <v>748</v>
      </c>
      <c r="C481" s="31">
        <v>4301020269</v>
      </c>
      <c r="D481" s="575">
        <v>4640242180519</v>
      </c>
      <c r="E481" s="576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691" t="s">
        <v>749</v>
      </c>
      <c r="Q481" s="572"/>
      <c r="R481" s="572"/>
      <c r="S481" s="572"/>
      <c r="T481" s="573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747</v>
      </c>
      <c r="B482" s="54" t="s">
        <v>751</v>
      </c>
      <c r="C482" s="31">
        <v>4301020400</v>
      </c>
      <c r="D482" s="575">
        <v>4640242180519</v>
      </c>
      <c r="E482" s="576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4" t="s">
        <v>752</v>
      </c>
      <c r="Q482" s="572"/>
      <c r="R482" s="572"/>
      <c r="S482" s="572"/>
      <c r="T482" s="573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754</v>
      </c>
      <c r="B483" s="54" t="s">
        <v>755</v>
      </c>
      <c r="C483" s="31">
        <v>4301020260</v>
      </c>
      <c r="D483" s="575">
        <v>4640242180526</v>
      </c>
      <c r="E483" s="576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42" t="s">
        <v>756</v>
      </c>
      <c r="Q483" s="572"/>
      <c r="R483" s="572"/>
      <c r="S483" s="572"/>
      <c r="T483" s="573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757</v>
      </c>
      <c r="B484" s="54" t="s">
        <v>758</v>
      </c>
      <c r="C484" s="31">
        <v>4301020295</v>
      </c>
      <c r="D484" s="575">
        <v>4640242181363</v>
      </c>
      <c r="E484" s="576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87" t="s">
        <v>759</v>
      </c>
      <c r="Q484" s="572"/>
      <c r="R484" s="572"/>
      <c r="S484" s="572"/>
      <c r="T484" s="573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72</v>
      </c>
      <c r="Q485" s="584"/>
      <c r="R485" s="584"/>
      <c r="S485" s="584"/>
      <c r="T485" s="584"/>
      <c r="U485" s="584"/>
      <c r="V485" s="585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72</v>
      </c>
      <c r="Q486" s="584"/>
      <c r="R486" s="584"/>
      <c r="S486" s="584"/>
      <c r="T486" s="584"/>
      <c r="U486" s="584"/>
      <c r="V486" s="585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81" t="s">
        <v>64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63"/>
      <c r="AB487" s="563"/>
      <c r="AC487" s="563"/>
    </row>
    <row r="488" spans="1:68" ht="27" customHeight="1" x14ac:dyDescent="0.25">
      <c r="A488" s="54" t="s">
        <v>761</v>
      </c>
      <c r="B488" s="54" t="s">
        <v>762</v>
      </c>
      <c r="C488" s="31">
        <v>4301031280</v>
      </c>
      <c r="D488" s="575">
        <v>4640242180816</v>
      </c>
      <c r="E488" s="576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26" t="s">
        <v>763</v>
      </c>
      <c r="Q488" s="572"/>
      <c r="R488" s="572"/>
      <c r="S488" s="572"/>
      <c r="T488" s="573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4301031244</v>
      </c>
      <c r="D489" s="575">
        <v>4640242180595</v>
      </c>
      <c r="E489" s="576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5" t="s">
        <v>767</v>
      </c>
      <c r="Q489" s="572"/>
      <c r="R489" s="572"/>
      <c r="S489" s="572"/>
      <c r="T489" s="573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72</v>
      </c>
      <c r="Q490" s="584"/>
      <c r="R490" s="584"/>
      <c r="S490" s="584"/>
      <c r="T490" s="584"/>
      <c r="U490" s="584"/>
      <c r="V490" s="585"/>
      <c r="W490" s="37" t="s">
        <v>73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72</v>
      </c>
      <c r="Q491" s="584"/>
      <c r="R491" s="584"/>
      <c r="S491" s="584"/>
      <c r="T491" s="584"/>
      <c r="U491" s="584"/>
      <c r="V491" s="585"/>
      <c r="W491" s="37" t="s">
        <v>70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customHeight="1" x14ac:dyDescent="0.25">
      <c r="A492" s="581" t="s">
        <v>74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63"/>
      <c r="AB492" s="563"/>
      <c r="AC492" s="563"/>
    </row>
    <row r="493" spans="1:68" ht="27" customHeight="1" x14ac:dyDescent="0.25">
      <c r="A493" s="54" t="s">
        <v>769</v>
      </c>
      <c r="B493" s="54" t="s">
        <v>770</v>
      </c>
      <c r="C493" s="31">
        <v>4301052046</v>
      </c>
      <c r="D493" s="575">
        <v>4640242180533</v>
      </c>
      <c r="E493" s="576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7" t="s">
        <v>771</v>
      </c>
      <c r="Q493" s="572"/>
      <c r="R493" s="572"/>
      <c r="S493" s="572"/>
      <c r="T493" s="573"/>
      <c r="U493" s="34"/>
      <c r="V493" s="34"/>
      <c r="W493" s="35" t="s">
        <v>70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773</v>
      </c>
      <c r="B494" s="54" t="s">
        <v>774</v>
      </c>
      <c r="C494" s="31">
        <v>4301051920</v>
      </c>
      <c r="D494" s="575">
        <v>4640242181233</v>
      </c>
      <c r="E494" s="576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89" t="s">
        <v>775</v>
      </c>
      <c r="Q494" s="572"/>
      <c r="R494" s="572"/>
      <c r="S494" s="572"/>
      <c r="T494" s="573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72</v>
      </c>
      <c r="Q495" s="584"/>
      <c r="R495" s="584"/>
      <c r="S495" s="584"/>
      <c r="T495" s="584"/>
      <c r="U495" s="584"/>
      <c r="V495" s="585"/>
      <c r="W495" s="37" t="s">
        <v>73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72</v>
      </c>
      <c r="Q496" s="584"/>
      <c r="R496" s="584"/>
      <c r="S496" s="584"/>
      <c r="T496" s="584"/>
      <c r="U496" s="584"/>
      <c r="V496" s="585"/>
      <c r="W496" s="37" t="s">
        <v>70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customHeight="1" x14ac:dyDescent="0.25">
      <c r="A497" s="581" t="s">
        <v>174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63"/>
      <c r="AB497" s="563"/>
      <c r="AC497" s="563"/>
    </row>
    <row r="498" spans="1:68" ht="27" customHeight="1" x14ac:dyDescent="0.25">
      <c r="A498" s="54" t="s">
        <v>776</v>
      </c>
      <c r="B498" s="54" t="s">
        <v>777</v>
      </c>
      <c r="C498" s="31">
        <v>4301060491</v>
      </c>
      <c r="D498" s="575">
        <v>4640242180120</v>
      </c>
      <c r="E498" s="576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96" t="s">
        <v>778</v>
      </c>
      <c r="Q498" s="572"/>
      <c r="R498" s="572"/>
      <c r="S498" s="572"/>
      <c r="T498" s="573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780</v>
      </c>
      <c r="B499" s="54" t="s">
        <v>781</v>
      </c>
      <c r="C499" s="31">
        <v>4301060498</v>
      </c>
      <c r="D499" s="575">
        <v>4640242180137</v>
      </c>
      <c r="E499" s="576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92" t="s">
        <v>782</v>
      </c>
      <c r="Q499" s="572"/>
      <c r="R499" s="572"/>
      <c r="S499" s="572"/>
      <c r="T499" s="573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72</v>
      </c>
      <c r="Q500" s="584"/>
      <c r="R500" s="584"/>
      <c r="S500" s="584"/>
      <c r="T500" s="584"/>
      <c r="U500" s="584"/>
      <c r="V500" s="585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72</v>
      </c>
      <c r="Q501" s="584"/>
      <c r="R501" s="584"/>
      <c r="S501" s="584"/>
      <c r="T501" s="584"/>
      <c r="U501" s="584"/>
      <c r="V501" s="585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600" t="s">
        <v>784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62"/>
      <c r="AB502" s="562"/>
      <c r="AC502" s="562"/>
    </row>
    <row r="503" spans="1:68" ht="14.25" customHeight="1" x14ac:dyDescent="0.25">
      <c r="A503" s="581" t="s">
        <v>139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63"/>
      <c r="AB503" s="563"/>
      <c r="AC503" s="563"/>
    </row>
    <row r="504" spans="1:68" ht="27" customHeight="1" x14ac:dyDescent="0.25">
      <c r="A504" s="54" t="s">
        <v>785</v>
      </c>
      <c r="B504" s="54" t="s">
        <v>786</v>
      </c>
      <c r="C504" s="31">
        <v>4301020314</v>
      </c>
      <c r="D504" s="575">
        <v>4640242180090</v>
      </c>
      <c r="E504" s="576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69" t="s">
        <v>787</v>
      </c>
      <c r="Q504" s="572"/>
      <c r="R504" s="572"/>
      <c r="S504" s="572"/>
      <c r="T504" s="573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72</v>
      </c>
      <c r="Q505" s="584"/>
      <c r="R505" s="584"/>
      <c r="S505" s="584"/>
      <c r="T505" s="584"/>
      <c r="U505" s="584"/>
      <c r="V505" s="585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72</v>
      </c>
      <c r="Q506" s="584"/>
      <c r="R506" s="584"/>
      <c r="S506" s="584"/>
      <c r="T506" s="584"/>
      <c r="U506" s="584"/>
      <c r="V506" s="585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789</v>
      </c>
      <c r="Q507" s="595"/>
      <c r="R507" s="595"/>
      <c r="S507" s="595"/>
      <c r="T507" s="595"/>
      <c r="U507" s="595"/>
      <c r="V507" s="596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2728.75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2755.1599999999994</v>
      </c>
      <c r="Z507" s="37"/>
      <c r="AA507" s="570"/>
      <c r="AB507" s="570"/>
      <c r="AC507" s="570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790</v>
      </c>
      <c r="Q508" s="595"/>
      <c r="R508" s="595"/>
      <c r="S508" s="595"/>
      <c r="T508" s="595"/>
      <c r="U508" s="595"/>
      <c r="V508" s="596"/>
      <c r="W508" s="37" t="s">
        <v>70</v>
      </c>
      <c r="X508" s="569">
        <f>IFERROR(SUM(BM22:BM504),"0")</f>
        <v>2991.0953333333337</v>
      </c>
      <c r="Y508" s="569">
        <f>IFERROR(SUM(BN22:BN504),"0")</f>
        <v>3020.3680000000004</v>
      </c>
      <c r="Z508" s="37"/>
      <c r="AA508" s="570"/>
      <c r="AB508" s="570"/>
      <c r="AC508" s="57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791</v>
      </c>
      <c r="Q509" s="595"/>
      <c r="R509" s="595"/>
      <c r="S509" s="595"/>
      <c r="T509" s="595"/>
      <c r="U509" s="595"/>
      <c r="V509" s="596"/>
      <c r="W509" s="37" t="s">
        <v>792</v>
      </c>
      <c r="X509" s="38">
        <f>ROUNDUP(SUM(BO22:BO504),0)</f>
        <v>7</v>
      </c>
      <c r="Y509" s="38">
        <f>ROUNDUP(SUM(BP22:BP504),0)</f>
        <v>7</v>
      </c>
      <c r="Z509" s="37"/>
      <c r="AA509" s="570"/>
      <c r="AB509" s="570"/>
      <c r="AC509" s="570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793</v>
      </c>
      <c r="Q510" s="595"/>
      <c r="R510" s="595"/>
      <c r="S510" s="595"/>
      <c r="T510" s="595"/>
      <c r="U510" s="595"/>
      <c r="V510" s="596"/>
      <c r="W510" s="37" t="s">
        <v>70</v>
      </c>
      <c r="X510" s="569">
        <f>GrossWeightTotal+PalletQtyTotal*25</f>
        <v>3166.0953333333337</v>
      </c>
      <c r="Y510" s="569">
        <f>GrossWeightTotalR+PalletQtyTotalR*25</f>
        <v>3195.3680000000004</v>
      </c>
      <c r="Z510" s="37"/>
      <c r="AA510" s="570"/>
      <c r="AB510" s="570"/>
      <c r="AC510" s="570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794</v>
      </c>
      <c r="Q511" s="595"/>
      <c r="R511" s="595"/>
      <c r="S511" s="595"/>
      <c r="T511" s="595"/>
      <c r="U511" s="595"/>
      <c r="V511" s="596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1085.2000000000003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1096</v>
      </c>
      <c r="Z511" s="37"/>
      <c r="AA511" s="570"/>
      <c r="AB511" s="570"/>
      <c r="AC511" s="570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795</v>
      </c>
      <c r="Q512" s="595"/>
      <c r="R512" s="595"/>
      <c r="S512" s="595"/>
      <c r="T512" s="595"/>
      <c r="U512" s="595"/>
      <c r="V512" s="596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7.66892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88" t="s">
        <v>101</v>
      </c>
      <c r="D514" s="651"/>
      <c r="E514" s="651"/>
      <c r="F514" s="651"/>
      <c r="G514" s="651"/>
      <c r="H514" s="652"/>
      <c r="I514" s="588" t="s">
        <v>258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545</v>
      </c>
      <c r="U514" s="652"/>
      <c r="V514" s="588" t="s">
        <v>602</v>
      </c>
      <c r="W514" s="651"/>
      <c r="X514" s="651"/>
      <c r="Y514" s="652"/>
      <c r="Z514" s="564" t="s">
        <v>661</v>
      </c>
      <c r="AA514" s="588" t="s">
        <v>731</v>
      </c>
      <c r="AB514" s="652"/>
      <c r="AC514" s="52"/>
      <c r="AF514" s="565"/>
    </row>
    <row r="515" spans="1:32" ht="14.25" customHeight="1" thickTop="1" x14ac:dyDescent="0.2">
      <c r="A515" s="827" t="s">
        <v>798</v>
      </c>
      <c r="B515" s="588" t="s">
        <v>63</v>
      </c>
      <c r="C515" s="588" t="s">
        <v>102</v>
      </c>
      <c r="D515" s="588" t="s">
        <v>119</v>
      </c>
      <c r="E515" s="588" t="s">
        <v>181</v>
      </c>
      <c r="F515" s="588" t="s">
        <v>204</v>
      </c>
      <c r="G515" s="588" t="s">
        <v>237</v>
      </c>
      <c r="H515" s="588" t="s">
        <v>101</v>
      </c>
      <c r="I515" s="588" t="s">
        <v>259</v>
      </c>
      <c r="J515" s="588" t="s">
        <v>299</v>
      </c>
      <c r="K515" s="588" t="s">
        <v>360</v>
      </c>
      <c r="L515" s="588" t="s">
        <v>402</v>
      </c>
      <c r="M515" s="588" t="s">
        <v>418</v>
      </c>
      <c r="N515" s="565"/>
      <c r="O515" s="588" t="s">
        <v>431</v>
      </c>
      <c r="P515" s="588" t="s">
        <v>441</v>
      </c>
      <c r="Q515" s="588" t="s">
        <v>448</v>
      </c>
      <c r="R515" s="588" t="s">
        <v>453</v>
      </c>
      <c r="S515" s="588" t="s">
        <v>535</v>
      </c>
      <c r="T515" s="588" t="s">
        <v>546</v>
      </c>
      <c r="U515" s="588" t="s">
        <v>580</v>
      </c>
      <c r="V515" s="588" t="s">
        <v>603</v>
      </c>
      <c r="W515" s="588" t="s">
        <v>635</v>
      </c>
      <c r="X515" s="588" t="s">
        <v>653</v>
      </c>
      <c r="Y515" s="588" t="s">
        <v>657</v>
      </c>
      <c r="Z515" s="588" t="s">
        <v>661</v>
      </c>
      <c r="AA515" s="588" t="s">
        <v>731</v>
      </c>
      <c r="AB515" s="588" t="s">
        <v>784</v>
      </c>
      <c r="AC515" s="52"/>
      <c r="AF515" s="565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65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61.2</v>
      </c>
      <c r="C517" s="46">
        <f>IFERROR(Y41*1,"0")+IFERROR(Y42*1,"0")+IFERROR(Y43*1,"0")+IFERROR(Y47*1,"0")</f>
        <v>210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360.00000000000006</v>
      </c>
      <c r="E517" s="46">
        <f>IFERROR(Y89*1,"0")+IFERROR(Y90*1,"0")+IFERROR(Y91*1,"0")+IFERROR(Y95*1,"0")+IFERROR(Y96*1,"0")+IFERROR(Y97*1,"0")+IFERROR(Y98*1,"0")+IFERROR(Y99*1,"0")+IFERROR(Y100*1,"0")</f>
        <v>0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158.76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201.6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192</v>
      </c>
      <c r="L517" s="46">
        <f>IFERROR(Y249*1,"0")+IFERROR(Y250*1,"0")+IFERROR(Y251*1,"0")+IFERROR(Y252*1,"0")+IFERROR(Y253*1,"0")</f>
        <v>80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213.6</v>
      </c>
      <c r="P517" s="46">
        <f>IFERROR(Y273*1,"0")+IFERROR(Y277*1,"0")</f>
        <v>118.8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209.7</v>
      </c>
      <c r="S517" s="46">
        <f>IFERROR(Y334*1,"0")+IFERROR(Y335*1,"0")+IFERROR(Y336*1,"0")</f>
        <v>151.19999999999999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204</v>
      </c>
      <c r="U517" s="46">
        <f>IFERROR(Y367*1,"0")+IFERROR(Y368*1,"0")+IFERROR(Y369*1,"0")+IFERROR(Y370*1,"0")+IFERROR(Y374*1,"0")+IFERROR(Y378*1,"0")+IFERROR(Y379*1,"0")+IFERROR(Y383*1,"0")</f>
        <v>0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443.1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151.20000000000002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8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9 X342:X343 X345 X352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2025-07-11T06:07:03Z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