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FC3A76D-4852-4C9B-9408-17122EF15F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5" i="1" l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Y303" i="1"/>
  <c r="X303" i="1"/>
  <c r="BP302" i="1"/>
  <c r="BO302" i="1"/>
  <c r="BN302" i="1"/>
  <c r="BM302" i="1"/>
  <c r="Z302" i="1"/>
  <c r="Z303" i="1" s="1"/>
  <c r="Y302" i="1"/>
  <c r="Y304" i="1" s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P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P287" i="1"/>
  <c r="BO286" i="1"/>
  <c r="BM286" i="1"/>
  <c r="Z286" i="1"/>
  <c r="Y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P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Z278" i="1" s="1"/>
  <c r="Y276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Z269" i="1" s="1"/>
  <c r="Y266" i="1"/>
  <c r="Y270" i="1" s="1"/>
  <c r="X262" i="1"/>
  <c r="Z261" i="1"/>
  <c r="X261" i="1"/>
  <c r="BO260" i="1"/>
  <c r="BM260" i="1"/>
  <c r="Z260" i="1"/>
  <c r="Y260" i="1"/>
  <c r="P260" i="1"/>
  <c r="Y258" i="1"/>
  <c r="X258" i="1"/>
  <c r="Z257" i="1"/>
  <c r="X257" i="1"/>
  <c r="BO256" i="1"/>
  <c r="BM256" i="1"/>
  <c r="Z256" i="1"/>
  <c r="Y256" i="1"/>
  <c r="P256" i="1"/>
  <c r="X252" i="1"/>
  <c r="X251" i="1"/>
  <c r="BO250" i="1"/>
  <c r="BM250" i="1"/>
  <c r="Z250" i="1"/>
  <c r="Y250" i="1"/>
  <c r="P250" i="1"/>
  <c r="BP249" i="1"/>
  <c r="BO249" i="1"/>
  <c r="BN249" i="1"/>
  <c r="BM249" i="1"/>
  <c r="Z249" i="1"/>
  <c r="Z251" i="1" s="1"/>
  <c r="Y249" i="1"/>
  <c r="P249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X238" i="1"/>
  <c r="BP237" i="1"/>
  <c r="BO237" i="1"/>
  <c r="BN237" i="1"/>
  <c r="BM237" i="1"/>
  <c r="Z237" i="1"/>
  <c r="Y237" i="1"/>
  <c r="P237" i="1"/>
  <c r="BO236" i="1"/>
  <c r="BM236" i="1"/>
  <c r="Z236" i="1"/>
  <c r="Y236" i="1"/>
  <c r="P236" i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X227" i="1"/>
  <c r="Z226" i="1"/>
  <c r="X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Z216" i="1" s="1"/>
  <c r="Y212" i="1"/>
  <c r="P212" i="1"/>
  <c r="X209" i="1"/>
  <c r="Z208" i="1"/>
  <c r="X208" i="1"/>
  <c r="BO207" i="1"/>
  <c r="BM207" i="1"/>
  <c r="Z207" i="1"/>
  <c r="Y207" i="1"/>
  <c r="P207" i="1"/>
  <c r="Y204" i="1"/>
  <c r="X204" i="1"/>
  <c r="Z203" i="1"/>
  <c r="X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N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Z196" i="1" s="1"/>
  <c r="Y192" i="1"/>
  <c r="Y196" i="1" s="1"/>
  <c r="P192" i="1"/>
  <c r="X190" i="1"/>
  <c r="Z189" i="1"/>
  <c r="X189" i="1"/>
  <c r="BO188" i="1"/>
  <c r="BM188" i="1"/>
  <c r="Z188" i="1"/>
  <c r="Y188" i="1"/>
  <c r="Y189" i="1" s="1"/>
  <c r="X184" i="1"/>
  <c r="Y183" i="1"/>
  <c r="X183" i="1"/>
  <c r="BP182" i="1"/>
  <c r="BO182" i="1"/>
  <c r="BN182" i="1"/>
  <c r="BM182" i="1"/>
  <c r="Z182" i="1"/>
  <c r="Z183" i="1" s="1"/>
  <c r="Y182" i="1"/>
  <c r="Y184" i="1" s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Y179" i="1" s="1"/>
  <c r="P176" i="1"/>
  <c r="X172" i="1"/>
  <c r="Z171" i="1"/>
  <c r="X171" i="1"/>
  <c r="BO170" i="1"/>
  <c r="BM170" i="1"/>
  <c r="Z170" i="1"/>
  <c r="Y170" i="1"/>
  <c r="Y171" i="1" s="1"/>
  <c r="P170" i="1"/>
  <c r="X168" i="1"/>
  <c r="X167" i="1"/>
  <c r="BO166" i="1"/>
  <c r="BM166" i="1"/>
  <c r="Z166" i="1"/>
  <c r="Y166" i="1"/>
  <c r="BP166" i="1" s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Y167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X155" i="1"/>
  <c r="Z154" i="1"/>
  <c r="X154" i="1"/>
  <c r="BO153" i="1"/>
  <c r="BM153" i="1"/>
  <c r="Z153" i="1"/>
  <c r="Y153" i="1"/>
  <c r="Y154" i="1" s="1"/>
  <c r="P153" i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Y144" i="1" s="1"/>
  <c r="P143" i="1"/>
  <c r="X140" i="1"/>
  <c r="Z139" i="1"/>
  <c r="X139" i="1"/>
  <c r="BO138" i="1"/>
  <c r="BM138" i="1"/>
  <c r="Z138" i="1"/>
  <c r="Y138" i="1"/>
  <c r="Y139" i="1" s="1"/>
  <c r="P138" i="1"/>
  <c r="X135" i="1"/>
  <c r="Z134" i="1"/>
  <c r="X134" i="1"/>
  <c r="BO133" i="1"/>
  <c r="BM133" i="1"/>
  <c r="Z133" i="1"/>
  <c r="Y133" i="1"/>
  <c r="BP133" i="1" s="1"/>
  <c r="BO132" i="1"/>
  <c r="BM132" i="1"/>
  <c r="Z132" i="1"/>
  <c r="Y132" i="1"/>
  <c r="Y134" i="1" s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9" i="1" s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P102" i="1"/>
  <c r="X99" i="1"/>
  <c r="Y98" i="1"/>
  <c r="X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8" i="1" s="1"/>
  <c r="Y93" i="1"/>
  <c r="Y99" i="1" s="1"/>
  <c r="X90" i="1"/>
  <c r="X89" i="1"/>
  <c r="BO88" i="1"/>
  <c r="BM88" i="1"/>
  <c r="Z88" i="1"/>
  <c r="Y88" i="1"/>
  <c r="BP88" i="1" s="1"/>
  <c r="P88" i="1"/>
  <c r="BP87" i="1"/>
  <c r="BO87" i="1"/>
  <c r="BN87" i="1"/>
  <c r="BM87" i="1"/>
  <c r="Z87" i="1"/>
  <c r="Z89" i="1" s="1"/>
  <c r="Y87" i="1"/>
  <c r="Y89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Z83" i="1" s="1"/>
  <c r="Y81" i="1"/>
  <c r="Y84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BP69" i="1" s="1"/>
  <c r="P69" i="1"/>
  <c r="BP68" i="1"/>
  <c r="BO68" i="1"/>
  <c r="BN68" i="1"/>
  <c r="BM68" i="1"/>
  <c r="Z68" i="1"/>
  <c r="Z71" i="1" s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1" i="1"/>
  <c r="Z60" i="1"/>
  <c r="X60" i="1"/>
  <c r="BO59" i="1"/>
  <c r="BM59" i="1"/>
  <c r="Z59" i="1"/>
  <c r="Y59" i="1"/>
  <c r="Y60" i="1" s="1"/>
  <c r="P59" i="1"/>
  <c r="X57" i="1"/>
  <c r="Z56" i="1"/>
  <c r="X56" i="1"/>
  <c r="BO55" i="1"/>
  <c r="BM55" i="1"/>
  <c r="Z55" i="1"/>
  <c r="Y55" i="1"/>
  <c r="Y56" i="1" s="1"/>
  <c r="P55" i="1"/>
  <c r="X53" i="1"/>
  <c r="Z52" i="1"/>
  <c r="X52" i="1"/>
  <c r="BO51" i="1"/>
  <c r="BM51" i="1"/>
  <c r="Z51" i="1"/>
  <c r="Y51" i="1"/>
  <c r="Y52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7" i="1" s="1"/>
  <c r="Y41" i="1"/>
  <c r="Y47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5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309" i="1" s="1"/>
  <c r="BO22" i="1"/>
  <c r="X307" i="1" s="1"/>
  <c r="BM22" i="1"/>
  <c r="X306" i="1" s="1"/>
  <c r="Z22" i="1"/>
  <c r="Y22" i="1"/>
  <c r="Y23" i="1" s="1"/>
  <c r="P22" i="1"/>
  <c r="H10" i="1"/>
  <c r="A9" i="1"/>
  <c r="F10" i="1" s="1"/>
  <c r="D7" i="1"/>
  <c r="Q6" i="1"/>
  <c r="P2" i="1"/>
  <c r="X308" i="1" l="1"/>
  <c r="H9" i="1"/>
  <c r="A10" i="1"/>
  <c r="Y24" i="1"/>
  <c r="Y30" i="1"/>
  <c r="Y309" i="1" s="1"/>
  <c r="Y37" i="1"/>
  <c r="Y48" i="1"/>
  <c r="Y53" i="1"/>
  <c r="Y57" i="1"/>
  <c r="Y61" i="1"/>
  <c r="Y65" i="1"/>
  <c r="Y71" i="1"/>
  <c r="Y78" i="1"/>
  <c r="Y83" i="1"/>
  <c r="Y90" i="1"/>
  <c r="Y112" i="1"/>
  <c r="Y123" i="1"/>
  <c r="Y128" i="1"/>
  <c r="Y135" i="1"/>
  <c r="Y140" i="1"/>
  <c r="Y145" i="1"/>
  <c r="Y150" i="1"/>
  <c r="Y155" i="1"/>
  <c r="Y168" i="1"/>
  <c r="Y172" i="1"/>
  <c r="Y180" i="1"/>
  <c r="Y190" i="1"/>
  <c r="Y208" i="1"/>
  <c r="BP207" i="1"/>
  <c r="BN207" i="1"/>
  <c r="Y226" i="1"/>
  <c r="BP225" i="1"/>
  <c r="BN225" i="1"/>
  <c r="Y239" i="1"/>
  <c r="BP236" i="1"/>
  <c r="BN236" i="1"/>
  <c r="Y238" i="1"/>
  <c r="BP250" i="1"/>
  <c r="BN250" i="1"/>
  <c r="Y261" i="1"/>
  <c r="BP260" i="1"/>
  <c r="BN260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108" i="1"/>
  <c r="BN110" i="1"/>
  <c r="BN121" i="1"/>
  <c r="BN126" i="1"/>
  <c r="BP126" i="1"/>
  <c r="BN132" i="1"/>
  <c r="BP132" i="1"/>
  <c r="BN133" i="1"/>
  <c r="BN138" i="1"/>
  <c r="BP138" i="1"/>
  <c r="BN143" i="1"/>
  <c r="BP143" i="1"/>
  <c r="BN148" i="1"/>
  <c r="BP148" i="1"/>
  <c r="BN153" i="1"/>
  <c r="BP153" i="1"/>
  <c r="BN164" i="1"/>
  <c r="BP164" i="1"/>
  <c r="BN166" i="1"/>
  <c r="BN170" i="1"/>
  <c r="BP170" i="1"/>
  <c r="BN176" i="1"/>
  <c r="BP176" i="1"/>
  <c r="BN178" i="1"/>
  <c r="BN188" i="1"/>
  <c r="BP188" i="1"/>
  <c r="BN192" i="1"/>
  <c r="BP192" i="1"/>
  <c r="BN194" i="1"/>
  <c r="Y197" i="1"/>
  <c r="Y203" i="1"/>
  <c r="BP200" i="1"/>
  <c r="BN200" i="1"/>
  <c r="BP202" i="1"/>
  <c r="BN202" i="1"/>
  <c r="Y209" i="1"/>
  <c r="Y217" i="1"/>
  <c r="BP212" i="1"/>
  <c r="BN212" i="1"/>
  <c r="BP214" i="1"/>
  <c r="BN214" i="1"/>
  <c r="Y216" i="1"/>
  <c r="Y221" i="1"/>
  <c r="BP220" i="1"/>
  <c r="BN220" i="1"/>
  <c r="Y227" i="1"/>
  <c r="Y232" i="1"/>
  <c r="BP229" i="1"/>
  <c r="BN229" i="1"/>
  <c r="BP231" i="1"/>
  <c r="BN231" i="1"/>
  <c r="Z238" i="1"/>
  <c r="Z310" i="1" s="1"/>
  <c r="Y251" i="1"/>
  <c r="Y252" i="1"/>
  <c r="Y257" i="1"/>
  <c r="BP256" i="1"/>
  <c r="BN256" i="1"/>
  <c r="Y262" i="1"/>
  <c r="Y279" i="1"/>
  <c r="BP276" i="1"/>
  <c r="BN276" i="1"/>
  <c r="Y278" i="1"/>
  <c r="Y298" i="1"/>
  <c r="BP281" i="1"/>
  <c r="BN281" i="1"/>
  <c r="BP282" i="1"/>
  <c r="BN282" i="1"/>
  <c r="BP285" i="1"/>
  <c r="BN285" i="1"/>
  <c r="BP286" i="1"/>
  <c r="BN286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Y307" i="1" l="1"/>
  <c r="Y305" i="1"/>
  <c r="B318" i="1" s="1"/>
  <c r="Y306" i="1"/>
  <c r="Y308" i="1" s="1"/>
  <c r="C318" i="1" l="1"/>
  <c r="A318" i="1"/>
</calcChain>
</file>

<file path=xl/sharedStrings.xml><?xml version="1.0" encoding="utf-8"?>
<sst xmlns="http://schemas.openxmlformats.org/spreadsheetml/2006/main" count="1422" uniqueCount="477">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</sst>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2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46" t="s">
        <v>0</v>
      </c>
      <c r="E1" s="319"/>
      <c r="F1" s="319"/>
      <c r="G1" s="12" t="s">
        <v>1</v>
      </c>
      <c r="H1" s="346" t="s">
        <v>2</v>
      </c>
      <c r="I1" s="319"/>
      <c r="J1" s="319"/>
      <c r="K1" s="319"/>
      <c r="L1" s="319"/>
      <c r="M1" s="319"/>
      <c r="N1" s="319"/>
      <c r="O1" s="319"/>
      <c r="P1" s="319"/>
      <c r="Q1" s="319"/>
      <c r="R1" s="318" t="s">
        <v>3</v>
      </c>
      <c r="S1" s="319"/>
      <c r="T1" s="3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77" t="s">
        <v>8</v>
      </c>
      <c r="B5" s="310"/>
      <c r="C5" s="311"/>
      <c r="D5" s="350"/>
      <c r="E5" s="351"/>
      <c r="F5" s="470" t="s">
        <v>9</v>
      </c>
      <c r="G5" s="311"/>
      <c r="H5" s="350"/>
      <c r="I5" s="436"/>
      <c r="J5" s="436"/>
      <c r="K5" s="436"/>
      <c r="L5" s="436"/>
      <c r="M5" s="351"/>
      <c r="N5" s="61"/>
      <c r="P5" s="24" t="s">
        <v>10</v>
      </c>
      <c r="Q5" s="477">
        <v>45852</v>
      </c>
      <c r="R5" s="376"/>
      <c r="T5" s="398" t="s">
        <v>11</v>
      </c>
      <c r="U5" s="349"/>
      <c r="V5" s="400" t="s">
        <v>12</v>
      </c>
      <c r="W5" s="376"/>
      <c r="AB5" s="51"/>
      <c r="AC5" s="51"/>
      <c r="AD5" s="51"/>
      <c r="AE5" s="51"/>
    </row>
    <row r="6" spans="1:32" s="286" customFormat="1" ht="24" customHeight="1" x14ac:dyDescent="0.2">
      <c r="A6" s="377" t="s">
        <v>13</v>
      </c>
      <c r="B6" s="310"/>
      <c r="C6" s="311"/>
      <c r="D6" s="438" t="s">
        <v>14</v>
      </c>
      <c r="E6" s="439"/>
      <c r="F6" s="439"/>
      <c r="G6" s="439"/>
      <c r="H6" s="439"/>
      <c r="I6" s="439"/>
      <c r="J6" s="439"/>
      <c r="K6" s="439"/>
      <c r="L6" s="439"/>
      <c r="M6" s="376"/>
      <c r="N6" s="62"/>
      <c r="P6" s="24" t="s">
        <v>15</v>
      </c>
      <c r="Q6" s="483" t="str">
        <f>IF(Q5=0," ",CHOOSE(WEEKDAY(Q5,2),"Понедельник","Вторник","Среда","Четверг","Пятница","Суббота","Воскресенье"))</f>
        <v>Понедельник</v>
      </c>
      <c r="R6" s="304"/>
      <c r="T6" s="403" t="s">
        <v>16</v>
      </c>
      <c r="U6" s="349"/>
      <c r="V6" s="426" t="s">
        <v>17</v>
      </c>
      <c r="W6" s="331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3" t="str">
        <f>IFERROR(VLOOKUP(DeliveryAddress,Table,3,0),1)</f>
        <v>4</v>
      </c>
      <c r="E7" s="334"/>
      <c r="F7" s="334"/>
      <c r="G7" s="334"/>
      <c r="H7" s="334"/>
      <c r="I7" s="334"/>
      <c r="J7" s="334"/>
      <c r="K7" s="334"/>
      <c r="L7" s="334"/>
      <c r="M7" s="335"/>
      <c r="N7" s="63"/>
      <c r="P7" s="24"/>
      <c r="Q7" s="42"/>
      <c r="R7" s="42"/>
      <c r="T7" s="308"/>
      <c r="U7" s="349"/>
      <c r="V7" s="427"/>
      <c r="W7" s="428"/>
      <c r="AB7" s="51"/>
      <c r="AC7" s="51"/>
      <c r="AD7" s="51"/>
      <c r="AE7" s="51"/>
    </row>
    <row r="8" spans="1:32" s="286" customFormat="1" ht="25.5" customHeight="1" x14ac:dyDescent="0.2">
      <c r="A8" s="491" t="s">
        <v>18</v>
      </c>
      <c r="B8" s="301"/>
      <c r="C8" s="302"/>
      <c r="D8" s="339"/>
      <c r="E8" s="340"/>
      <c r="F8" s="340"/>
      <c r="G8" s="340"/>
      <c r="H8" s="340"/>
      <c r="I8" s="340"/>
      <c r="J8" s="340"/>
      <c r="K8" s="340"/>
      <c r="L8" s="340"/>
      <c r="M8" s="341"/>
      <c r="N8" s="64"/>
      <c r="P8" s="24" t="s">
        <v>19</v>
      </c>
      <c r="Q8" s="380">
        <v>0.41666666666666669</v>
      </c>
      <c r="R8" s="335"/>
      <c r="T8" s="308"/>
      <c r="U8" s="349"/>
      <c r="V8" s="427"/>
      <c r="W8" s="428"/>
      <c r="AB8" s="51"/>
      <c r="AC8" s="51"/>
      <c r="AD8" s="51"/>
      <c r="AE8" s="51"/>
    </row>
    <row r="9" spans="1:32" s="286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83"/>
      <c r="E9" s="30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284"/>
      <c r="P9" s="26" t="s">
        <v>20</v>
      </c>
      <c r="Q9" s="373"/>
      <c r="R9" s="374"/>
      <c r="T9" s="308"/>
      <c r="U9" s="349"/>
      <c r="V9" s="429"/>
      <c r="W9" s="430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83"/>
      <c r="E10" s="30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22" t="str">
        <f>IFERROR(VLOOKUP($D$10,Proxy,2,FALSE),"")</f>
        <v/>
      </c>
      <c r="I10" s="308"/>
      <c r="J10" s="308"/>
      <c r="K10" s="308"/>
      <c r="L10" s="308"/>
      <c r="M10" s="308"/>
      <c r="N10" s="285"/>
      <c r="P10" s="26" t="s">
        <v>21</v>
      </c>
      <c r="Q10" s="404"/>
      <c r="R10" s="405"/>
      <c r="U10" s="24" t="s">
        <v>22</v>
      </c>
      <c r="V10" s="330" t="s">
        <v>23</v>
      </c>
      <c r="W10" s="331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5"/>
      <c r="R11" s="376"/>
      <c r="U11" s="24" t="s">
        <v>26</v>
      </c>
      <c r="V11" s="449" t="s">
        <v>27</v>
      </c>
      <c r="W11" s="374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6" t="s">
        <v>28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1"/>
      <c r="N12" s="65"/>
      <c r="P12" s="24" t="s">
        <v>29</v>
      </c>
      <c r="Q12" s="380"/>
      <c r="R12" s="335"/>
      <c r="S12" s="23"/>
      <c r="U12" s="24"/>
      <c r="V12" s="319"/>
      <c r="W12" s="308"/>
      <c r="AB12" s="51"/>
      <c r="AC12" s="51"/>
      <c r="AD12" s="51"/>
      <c r="AE12" s="51"/>
    </row>
    <row r="13" spans="1:32" s="286" customFormat="1" ht="23.25" customHeight="1" x14ac:dyDescent="0.2">
      <c r="A13" s="396" t="s">
        <v>30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1"/>
      <c r="N13" s="65"/>
      <c r="O13" s="26"/>
      <c r="P13" s="26" t="s">
        <v>31</v>
      </c>
      <c r="Q13" s="449"/>
      <c r="R13" s="3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6" t="s">
        <v>32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13" t="s">
        <v>33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1"/>
      <c r="N15" s="66"/>
      <c r="P15" s="388" t="s">
        <v>34</v>
      </c>
      <c r="Q15" s="319"/>
      <c r="R15" s="319"/>
      <c r="S15" s="319"/>
      <c r="T15" s="3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7" t="s">
        <v>35</v>
      </c>
      <c r="B17" s="327" t="s">
        <v>36</v>
      </c>
      <c r="C17" s="382" t="s">
        <v>37</v>
      </c>
      <c r="D17" s="327" t="s">
        <v>38</v>
      </c>
      <c r="E17" s="363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327" t="s">
        <v>48</v>
      </c>
      <c r="P17" s="327" t="s">
        <v>49</v>
      </c>
      <c r="Q17" s="362"/>
      <c r="R17" s="362"/>
      <c r="S17" s="362"/>
      <c r="T17" s="363"/>
      <c r="U17" s="488" t="s">
        <v>50</v>
      </c>
      <c r="V17" s="311"/>
      <c r="W17" s="327" t="s">
        <v>51</v>
      </c>
      <c r="X17" s="327" t="s">
        <v>52</v>
      </c>
      <c r="Y17" s="489" t="s">
        <v>53</v>
      </c>
      <c r="Z17" s="434" t="s">
        <v>54</v>
      </c>
      <c r="AA17" s="420" t="s">
        <v>55</v>
      </c>
      <c r="AB17" s="420" t="s">
        <v>56</v>
      </c>
      <c r="AC17" s="420" t="s">
        <v>57</v>
      </c>
      <c r="AD17" s="420" t="s">
        <v>58</v>
      </c>
      <c r="AE17" s="465"/>
      <c r="AF17" s="466"/>
      <c r="AG17" s="69"/>
      <c r="BD17" s="68" t="s">
        <v>59</v>
      </c>
    </row>
    <row r="18" spans="1:68" ht="14.25" customHeight="1" x14ac:dyDescent="0.2">
      <c r="A18" s="328"/>
      <c r="B18" s="328"/>
      <c r="C18" s="328"/>
      <c r="D18" s="364"/>
      <c r="E18" s="366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64"/>
      <c r="Q18" s="365"/>
      <c r="R18" s="365"/>
      <c r="S18" s="365"/>
      <c r="T18" s="366"/>
      <c r="U18" s="70" t="s">
        <v>60</v>
      </c>
      <c r="V18" s="70" t="s">
        <v>61</v>
      </c>
      <c r="W18" s="328"/>
      <c r="X18" s="328"/>
      <c r="Y18" s="490"/>
      <c r="Z18" s="435"/>
      <c r="AA18" s="421"/>
      <c r="AB18" s="421"/>
      <c r="AC18" s="421"/>
      <c r="AD18" s="467"/>
      <c r="AE18" s="468"/>
      <c r="AF18" s="469"/>
      <c r="AG18" s="69"/>
      <c r="BD18" s="68"/>
    </row>
    <row r="19" spans="1:68" ht="27.75" customHeight="1" x14ac:dyDescent="0.2">
      <c r="A19" s="360" t="s">
        <v>62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7"/>
      <c r="AB20" s="287"/>
      <c r="AC20" s="287"/>
    </row>
    <row r="21" spans="1:68" ht="14.25" customHeight="1" x14ac:dyDescent="0.25">
      <c r="A21" s="315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8"/>
      <c r="AB21" s="288"/>
      <c r="AC21" s="28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3">
        <v>4607111035752</v>
      </c>
      <c r="E22" s="304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69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3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4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4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customHeight="1" x14ac:dyDescent="0.2">
      <c r="A25" s="360" t="s">
        <v>74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7"/>
      <c r="AB26" s="287"/>
      <c r="AC26" s="287"/>
    </row>
    <row r="27" spans="1:68" ht="14.25" customHeight="1" x14ac:dyDescent="0.25">
      <c r="A27" s="315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8"/>
      <c r="AB27" s="288"/>
      <c r="AC27" s="288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3">
        <v>4607111036537</v>
      </c>
      <c r="E28" s="304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69</v>
      </c>
      <c r="X28" s="292">
        <v>70</v>
      </c>
      <c r="Y28" s="293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3">
        <v>4607111036605</v>
      </c>
      <c r="E29" s="304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69</v>
      </c>
      <c r="X29" s="292">
        <v>28</v>
      </c>
      <c r="Y29" s="293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13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4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4">
        <f>IFERROR(SUM(X28:X29),"0")</f>
        <v>98</v>
      </c>
      <c r="Y30" s="294">
        <f>IFERROR(SUM(Y28:Y29),"0")</f>
        <v>98</v>
      </c>
      <c r="Z30" s="294">
        <f>IFERROR(IF(Z28="",0,Z28),"0")+IFERROR(IF(Z29="",0,Z29),"0")</f>
        <v>0.92218</v>
      </c>
      <c r="AA30" s="295"/>
      <c r="AB30" s="295"/>
      <c r="AC30" s="295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4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4">
        <f>IFERROR(SUMPRODUCT(X28:X29*H28:H29),"0")</f>
        <v>147</v>
      </c>
      <c r="Y31" s="294">
        <f>IFERROR(SUMPRODUCT(Y28:Y29*H28:H29),"0")</f>
        <v>147</v>
      </c>
      <c r="Z31" s="37"/>
      <c r="AA31" s="295"/>
      <c r="AB31" s="295"/>
      <c r="AC31" s="295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7"/>
      <c r="AB32" s="287"/>
      <c r="AC32" s="287"/>
    </row>
    <row r="33" spans="1:68" ht="14.25" customHeight="1" x14ac:dyDescent="0.25">
      <c r="A33" s="315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8"/>
      <c r="AB33" s="288"/>
      <c r="AC33" s="288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3">
        <v>4620207490075</v>
      </c>
      <c r="E34" s="304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69</v>
      </c>
      <c r="X34" s="292">
        <v>12</v>
      </c>
      <c r="Y34" s="293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3">
        <v>4620207490174</v>
      </c>
      <c r="E35" s="304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69</v>
      </c>
      <c r="X35" s="292">
        <v>12</v>
      </c>
      <c r="Y35" s="29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3">
        <v>4620207490044</v>
      </c>
      <c r="E36" s="304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69</v>
      </c>
      <c r="X36" s="292">
        <v>12</v>
      </c>
      <c r="Y36" s="29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13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4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4">
        <f>IFERROR(SUM(X34:X36),"0")</f>
        <v>36</v>
      </c>
      <c r="Y37" s="294">
        <f>IFERROR(SUM(Y34:Y36),"0")</f>
        <v>36</v>
      </c>
      <c r="Z37" s="294">
        <f>IFERROR(IF(Z34="",0,Z34),"0")+IFERROR(IF(Z35="",0,Z35),"0")+IFERROR(IF(Z36="",0,Z36),"0")</f>
        <v>0.55800000000000005</v>
      </c>
      <c r="AA37" s="295"/>
      <c r="AB37" s="295"/>
      <c r="AC37" s="295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4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4">
        <f>IFERROR(SUMPRODUCT(X34:X36*H34:H36),"0")</f>
        <v>201.59999999999997</v>
      </c>
      <c r="Y38" s="294">
        <f>IFERROR(SUMPRODUCT(Y34:Y36*H34:H36),"0")</f>
        <v>201.59999999999997</v>
      </c>
      <c r="Z38" s="37"/>
      <c r="AA38" s="295"/>
      <c r="AB38" s="295"/>
      <c r="AC38" s="295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7"/>
      <c r="AB39" s="287"/>
      <c r="AC39" s="287"/>
    </row>
    <row r="40" spans="1:68" ht="14.25" customHeight="1" x14ac:dyDescent="0.25">
      <c r="A40" s="315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8"/>
      <c r="AB40" s="288"/>
      <c r="AC40" s="288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03">
        <v>4607111038999</v>
      </c>
      <c r="E41" s="304"/>
      <c r="F41" s="291">
        <v>0.4</v>
      </c>
      <c r="G41" s="32">
        <v>16</v>
      </c>
      <c r="H41" s="291">
        <v>6.4</v>
      </c>
      <c r="I41" s="291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297"/>
      <c r="R41" s="297"/>
      <c r="S41" s="297"/>
      <c r="T41" s="298"/>
      <c r="U41" s="34"/>
      <c r="V41" s="34"/>
      <c r="W41" s="35" t="s">
        <v>69</v>
      </c>
      <c r="X41" s="292">
        <v>0</v>
      </c>
      <c r="Y41" s="29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03">
        <v>4607111037183</v>
      </c>
      <c r="E42" s="304"/>
      <c r="F42" s="291">
        <v>0.9</v>
      </c>
      <c r="G42" s="32">
        <v>8</v>
      </c>
      <c r="H42" s="291">
        <v>7.2</v>
      </c>
      <c r="I42" s="291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297"/>
      <c r="R42" s="297"/>
      <c r="S42" s="297"/>
      <c r="T42" s="298"/>
      <c r="U42" s="34"/>
      <c r="V42" s="34"/>
      <c r="W42" s="35" t="s">
        <v>69</v>
      </c>
      <c r="X42" s="292">
        <v>0</v>
      </c>
      <c r="Y42" s="293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03">
        <v>4607111039385</v>
      </c>
      <c r="E43" s="304"/>
      <c r="F43" s="291">
        <v>0.7</v>
      </c>
      <c r="G43" s="32">
        <v>10</v>
      </c>
      <c r="H43" s="291">
        <v>7</v>
      </c>
      <c r="I43" s="29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297"/>
      <c r="R43" s="297"/>
      <c r="S43" s="297"/>
      <c r="T43" s="298"/>
      <c r="U43" s="34"/>
      <c r="V43" s="34"/>
      <c r="W43" s="35" t="s">
        <v>69</v>
      </c>
      <c r="X43" s="292">
        <v>24</v>
      </c>
      <c r="Y43" s="293">
        <f t="shared" si="0"/>
        <v>24</v>
      </c>
      <c r="Z43" s="36">
        <f t="shared" si="1"/>
        <v>0.372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03">
        <v>4607111038982</v>
      </c>
      <c r="E44" s="304"/>
      <c r="F44" s="291">
        <v>0.7</v>
      </c>
      <c r="G44" s="32">
        <v>10</v>
      </c>
      <c r="H44" s="291">
        <v>7</v>
      </c>
      <c r="I44" s="291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297"/>
      <c r="R44" s="297"/>
      <c r="S44" s="297"/>
      <c r="T44" s="298"/>
      <c r="U44" s="34"/>
      <c r="V44" s="34"/>
      <c r="W44" s="35" t="s">
        <v>69</v>
      </c>
      <c r="X44" s="292">
        <v>0</v>
      </c>
      <c r="Y44" s="293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03">
        <v>4607111039354</v>
      </c>
      <c r="E45" s="304"/>
      <c r="F45" s="291">
        <v>0.4</v>
      </c>
      <c r="G45" s="32">
        <v>16</v>
      </c>
      <c r="H45" s="291">
        <v>6.4</v>
      </c>
      <c r="I45" s="29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297"/>
      <c r="R45" s="297"/>
      <c r="S45" s="297"/>
      <c r="T45" s="298"/>
      <c r="U45" s="34"/>
      <c r="V45" s="34"/>
      <c r="W45" s="35" t="s">
        <v>69</v>
      </c>
      <c r="X45" s="292">
        <v>0</v>
      </c>
      <c r="Y45" s="293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4301071047</v>
      </c>
      <c r="D46" s="303">
        <v>4607111039330</v>
      </c>
      <c r="E46" s="304"/>
      <c r="F46" s="291">
        <v>0.7</v>
      </c>
      <c r="G46" s="32">
        <v>10</v>
      </c>
      <c r="H46" s="291">
        <v>7</v>
      </c>
      <c r="I46" s="291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297"/>
      <c r="R46" s="297"/>
      <c r="S46" s="297"/>
      <c r="T46" s="298"/>
      <c r="U46" s="34"/>
      <c r="V46" s="34"/>
      <c r="W46" s="35" t="s">
        <v>69</v>
      </c>
      <c r="X46" s="292">
        <v>12</v>
      </c>
      <c r="Y46" s="293">
        <f t="shared" si="0"/>
        <v>12</v>
      </c>
      <c r="Z46" s="36">
        <f t="shared" si="1"/>
        <v>0.186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87.6</v>
      </c>
      <c r="BN46" s="67">
        <f t="shared" si="3"/>
        <v>87.6</v>
      </c>
      <c r="BO46" s="67">
        <f t="shared" si="4"/>
        <v>0.14285714285714285</v>
      </c>
      <c r="BP46" s="67">
        <f t="shared" si="5"/>
        <v>0.14285714285714285</v>
      </c>
    </row>
    <row r="47" spans="1:68" x14ac:dyDescent="0.2">
      <c r="A47" s="313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4"/>
      <c r="P47" s="300" t="s">
        <v>72</v>
      </c>
      <c r="Q47" s="301"/>
      <c r="R47" s="301"/>
      <c r="S47" s="301"/>
      <c r="T47" s="301"/>
      <c r="U47" s="301"/>
      <c r="V47" s="302"/>
      <c r="W47" s="37" t="s">
        <v>69</v>
      </c>
      <c r="X47" s="294">
        <f>IFERROR(SUM(X41:X46),"0")</f>
        <v>36</v>
      </c>
      <c r="Y47" s="294">
        <f>IFERROR(SUM(Y41:Y46),"0")</f>
        <v>36</v>
      </c>
      <c r="Z47" s="294">
        <f>IFERROR(IF(Z41="",0,Z41),"0")+IFERROR(IF(Z42="",0,Z42),"0")+IFERROR(IF(Z43="",0,Z43),"0")+IFERROR(IF(Z44="",0,Z44),"0")+IFERROR(IF(Z45="",0,Z45),"0")+IFERROR(IF(Z46="",0,Z46),"0")</f>
        <v>0.55800000000000005</v>
      </c>
      <c r="AA47" s="295"/>
      <c r="AB47" s="295"/>
      <c r="AC47" s="295"/>
    </row>
    <row r="48" spans="1:68" x14ac:dyDescent="0.2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14"/>
      <c r="P48" s="300" t="s">
        <v>72</v>
      </c>
      <c r="Q48" s="301"/>
      <c r="R48" s="301"/>
      <c r="S48" s="301"/>
      <c r="T48" s="301"/>
      <c r="U48" s="301"/>
      <c r="V48" s="302"/>
      <c r="W48" s="37" t="s">
        <v>73</v>
      </c>
      <c r="X48" s="294">
        <f>IFERROR(SUMPRODUCT(X41:X46*H41:H46),"0")</f>
        <v>252</v>
      </c>
      <c r="Y48" s="294">
        <f>IFERROR(SUMPRODUCT(Y41:Y46*H41:H46),"0")</f>
        <v>252</v>
      </c>
      <c r="Z48" s="37"/>
      <c r="AA48" s="295"/>
      <c r="AB48" s="295"/>
      <c r="AC48" s="295"/>
    </row>
    <row r="49" spans="1:68" ht="16.5" customHeight="1" x14ac:dyDescent="0.25">
      <c r="A49" s="307" t="s">
        <v>109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87"/>
      <c r="AB49" s="287"/>
      <c r="AC49" s="287"/>
    </row>
    <row r="50" spans="1:68" ht="14.25" customHeight="1" x14ac:dyDescent="0.25">
      <c r="A50" s="315" t="s">
        <v>63</v>
      </c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288"/>
      <c r="AB50" s="288"/>
      <c r="AC50" s="288"/>
    </row>
    <row r="51" spans="1:68" ht="16.5" customHeight="1" x14ac:dyDescent="0.25">
      <c r="A51" s="54" t="s">
        <v>110</v>
      </c>
      <c r="B51" s="54" t="s">
        <v>111</v>
      </c>
      <c r="C51" s="31">
        <v>4301071073</v>
      </c>
      <c r="D51" s="303">
        <v>4620207490822</v>
      </c>
      <c r="E51" s="304"/>
      <c r="F51" s="291">
        <v>0.43</v>
      </c>
      <c r="G51" s="32">
        <v>8</v>
      </c>
      <c r="H51" s="291">
        <v>3.44</v>
      </c>
      <c r="I51" s="29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1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297"/>
      <c r="R51" s="297"/>
      <c r="S51" s="297"/>
      <c r="T51" s="298"/>
      <c r="U51" s="34"/>
      <c r="V51" s="34"/>
      <c r="W51" s="35" t="s">
        <v>69</v>
      </c>
      <c r="X51" s="292">
        <v>0</v>
      </c>
      <c r="Y51" s="29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13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4"/>
      <c r="P52" s="300" t="s">
        <v>72</v>
      </c>
      <c r="Q52" s="301"/>
      <c r="R52" s="301"/>
      <c r="S52" s="301"/>
      <c r="T52" s="301"/>
      <c r="U52" s="301"/>
      <c r="V52" s="302"/>
      <c r="W52" s="37" t="s">
        <v>69</v>
      </c>
      <c r="X52" s="294">
        <f>IFERROR(SUM(X51:X51),"0")</f>
        <v>0</v>
      </c>
      <c r="Y52" s="294">
        <f>IFERROR(SUM(Y51:Y51),"0")</f>
        <v>0</v>
      </c>
      <c r="Z52" s="294">
        <f>IFERROR(IF(Z51="",0,Z51),"0")</f>
        <v>0</v>
      </c>
      <c r="AA52" s="295"/>
      <c r="AB52" s="295"/>
      <c r="AC52" s="295"/>
    </row>
    <row r="53" spans="1:68" x14ac:dyDescent="0.2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14"/>
      <c r="P53" s="300" t="s">
        <v>72</v>
      </c>
      <c r="Q53" s="301"/>
      <c r="R53" s="301"/>
      <c r="S53" s="301"/>
      <c r="T53" s="301"/>
      <c r="U53" s="301"/>
      <c r="V53" s="302"/>
      <c r="W53" s="37" t="s">
        <v>73</v>
      </c>
      <c r="X53" s="294">
        <f>IFERROR(SUMPRODUCT(X51:X51*H51:H51),"0")</f>
        <v>0</v>
      </c>
      <c r="Y53" s="294">
        <f>IFERROR(SUMPRODUCT(Y51:Y51*H51:H51),"0")</f>
        <v>0</v>
      </c>
      <c r="Z53" s="37"/>
      <c r="AA53" s="295"/>
      <c r="AB53" s="295"/>
      <c r="AC53" s="295"/>
    </row>
    <row r="54" spans="1:68" ht="14.25" customHeight="1" x14ac:dyDescent="0.25">
      <c r="A54" s="315" t="s">
        <v>113</v>
      </c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288"/>
      <c r="AB54" s="288"/>
      <c r="AC54" s="288"/>
    </row>
    <row r="55" spans="1:68" ht="16.5" customHeight="1" x14ac:dyDescent="0.25">
      <c r="A55" s="54" t="s">
        <v>114</v>
      </c>
      <c r="B55" s="54" t="s">
        <v>115</v>
      </c>
      <c r="C55" s="31">
        <v>4301100087</v>
      </c>
      <c r="D55" s="303">
        <v>4607111039743</v>
      </c>
      <c r="E55" s="304"/>
      <c r="F55" s="291">
        <v>0.18</v>
      </c>
      <c r="G55" s="32">
        <v>6</v>
      </c>
      <c r="H55" s="291">
        <v>1.08</v>
      </c>
      <c r="I55" s="29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3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297"/>
      <c r="R55" s="297"/>
      <c r="S55" s="297"/>
      <c r="T55" s="298"/>
      <c r="U55" s="34"/>
      <c r="V55" s="34"/>
      <c r="W55" s="35" t="s">
        <v>69</v>
      </c>
      <c r="X55" s="292">
        <v>0</v>
      </c>
      <c r="Y55" s="29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13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4"/>
      <c r="P56" s="300" t="s">
        <v>72</v>
      </c>
      <c r="Q56" s="301"/>
      <c r="R56" s="301"/>
      <c r="S56" s="301"/>
      <c r="T56" s="301"/>
      <c r="U56" s="301"/>
      <c r="V56" s="302"/>
      <c r="W56" s="37" t="s">
        <v>69</v>
      </c>
      <c r="X56" s="294">
        <f>IFERROR(SUM(X55:X55),"0")</f>
        <v>0</v>
      </c>
      <c r="Y56" s="294">
        <f>IFERROR(SUM(Y55:Y55),"0")</f>
        <v>0</v>
      </c>
      <c r="Z56" s="294">
        <f>IFERROR(IF(Z55="",0,Z55),"0")</f>
        <v>0</v>
      </c>
      <c r="AA56" s="295"/>
      <c r="AB56" s="295"/>
      <c r="AC56" s="295"/>
    </row>
    <row r="57" spans="1:68" x14ac:dyDescent="0.2">
      <c r="A57" s="308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14"/>
      <c r="P57" s="300" t="s">
        <v>72</v>
      </c>
      <c r="Q57" s="301"/>
      <c r="R57" s="301"/>
      <c r="S57" s="301"/>
      <c r="T57" s="301"/>
      <c r="U57" s="301"/>
      <c r="V57" s="302"/>
      <c r="W57" s="37" t="s">
        <v>73</v>
      </c>
      <c r="X57" s="294">
        <f>IFERROR(SUMPRODUCT(X55:X55*H55:H55),"0")</f>
        <v>0</v>
      </c>
      <c r="Y57" s="294">
        <f>IFERROR(SUMPRODUCT(Y55:Y55*H55:H55),"0")</f>
        <v>0</v>
      </c>
      <c r="Z57" s="37"/>
      <c r="AA57" s="295"/>
      <c r="AB57" s="295"/>
      <c r="AC57" s="295"/>
    </row>
    <row r="58" spans="1:68" ht="14.25" customHeight="1" x14ac:dyDescent="0.25">
      <c r="A58" s="315" t="s">
        <v>76</v>
      </c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288"/>
      <c r="AB58" s="288"/>
      <c r="AC58" s="288"/>
    </row>
    <row r="59" spans="1:68" ht="16.5" customHeight="1" x14ac:dyDescent="0.25">
      <c r="A59" s="54" t="s">
        <v>117</v>
      </c>
      <c r="B59" s="54" t="s">
        <v>118</v>
      </c>
      <c r="C59" s="31">
        <v>4301132194</v>
      </c>
      <c r="D59" s="303">
        <v>4607111039712</v>
      </c>
      <c r="E59" s="304"/>
      <c r="F59" s="291">
        <v>0.2</v>
      </c>
      <c r="G59" s="32">
        <v>6</v>
      </c>
      <c r="H59" s="291">
        <v>1.2</v>
      </c>
      <c r="I59" s="29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4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297"/>
      <c r="R59" s="297"/>
      <c r="S59" s="297"/>
      <c r="T59" s="298"/>
      <c r="U59" s="34"/>
      <c r="V59" s="34"/>
      <c r="W59" s="35" t="s">
        <v>69</v>
      </c>
      <c r="X59" s="292">
        <v>0</v>
      </c>
      <c r="Y59" s="29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13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4"/>
      <c r="P60" s="300" t="s">
        <v>72</v>
      </c>
      <c r="Q60" s="301"/>
      <c r="R60" s="301"/>
      <c r="S60" s="301"/>
      <c r="T60" s="301"/>
      <c r="U60" s="301"/>
      <c r="V60" s="302"/>
      <c r="W60" s="37" t="s">
        <v>69</v>
      </c>
      <c r="X60" s="294">
        <f>IFERROR(SUM(X59:X59),"0")</f>
        <v>0</v>
      </c>
      <c r="Y60" s="294">
        <f>IFERROR(SUM(Y59:Y59),"0")</f>
        <v>0</v>
      </c>
      <c r="Z60" s="294">
        <f>IFERROR(IF(Z59="",0,Z59),"0")</f>
        <v>0</v>
      </c>
      <c r="AA60" s="295"/>
      <c r="AB60" s="295"/>
      <c r="AC60" s="295"/>
    </row>
    <row r="61" spans="1:68" x14ac:dyDescent="0.2">
      <c r="A61" s="308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14"/>
      <c r="P61" s="300" t="s">
        <v>72</v>
      </c>
      <c r="Q61" s="301"/>
      <c r="R61" s="301"/>
      <c r="S61" s="301"/>
      <c r="T61" s="301"/>
      <c r="U61" s="301"/>
      <c r="V61" s="302"/>
      <c r="W61" s="37" t="s">
        <v>73</v>
      </c>
      <c r="X61" s="294">
        <f>IFERROR(SUMPRODUCT(X59:X59*H59:H59),"0")</f>
        <v>0</v>
      </c>
      <c r="Y61" s="294">
        <f>IFERROR(SUMPRODUCT(Y59:Y59*H59:H59),"0")</f>
        <v>0</v>
      </c>
      <c r="Z61" s="37"/>
      <c r="AA61" s="295"/>
      <c r="AB61" s="295"/>
      <c r="AC61" s="295"/>
    </row>
    <row r="62" spans="1:68" ht="14.25" customHeight="1" x14ac:dyDescent="0.25">
      <c r="A62" s="315" t="s">
        <v>120</v>
      </c>
      <c r="B62" s="308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288"/>
      <c r="AB62" s="288"/>
      <c r="AC62" s="288"/>
    </row>
    <row r="63" spans="1:68" ht="16.5" customHeight="1" x14ac:dyDescent="0.25">
      <c r="A63" s="54" t="s">
        <v>121</v>
      </c>
      <c r="B63" s="54" t="s">
        <v>122</v>
      </c>
      <c r="C63" s="31">
        <v>4301136018</v>
      </c>
      <c r="D63" s="303">
        <v>4607111037008</v>
      </c>
      <c r="E63" s="304"/>
      <c r="F63" s="291">
        <v>0.36</v>
      </c>
      <c r="G63" s="32">
        <v>4</v>
      </c>
      <c r="H63" s="291">
        <v>1.44</v>
      </c>
      <c r="I63" s="29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297"/>
      <c r="R63" s="297"/>
      <c r="S63" s="297"/>
      <c r="T63" s="298"/>
      <c r="U63" s="34"/>
      <c r="V63" s="34"/>
      <c r="W63" s="35" t="s">
        <v>69</v>
      </c>
      <c r="X63" s="292">
        <v>0</v>
      </c>
      <c r="Y63" s="29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124</v>
      </c>
      <c r="B64" s="54" t="s">
        <v>125</v>
      </c>
      <c r="C64" s="31">
        <v>4301136015</v>
      </c>
      <c r="D64" s="303">
        <v>4607111037398</v>
      </c>
      <c r="E64" s="304"/>
      <c r="F64" s="291">
        <v>0.09</v>
      </c>
      <c r="G64" s="32">
        <v>24</v>
      </c>
      <c r="H64" s="291">
        <v>2.16</v>
      </c>
      <c r="I64" s="29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297"/>
      <c r="R64" s="297"/>
      <c r="S64" s="297"/>
      <c r="T64" s="298"/>
      <c r="U64" s="34"/>
      <c r="V64" s="34"/>
      <c r="W64" s="35" t="s">
        <v>69</v>
      </c>
      <c r="X64" s="292">
        <v>0</v>
      </c>
      <c r="Y64" s="29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13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4"/>
      <c r="P65" s="300" t="s">
        <v>72</v>
      </c>
      <c r="Q65" s="301"/>
      <c r="R65" s="301"/>
      <c r="S65" s="301"/>
      <c r="T65" s="301"/>
      <c r="U65" s="301"/>
      <c r="V65" s="302"/>
      <c r="W65" s="37" t="s">
        <v>69</v>
      </c>
      <c r="X65" s="294">
        <f>IFERROR(SUM(X63:X64),"0")</f>
        <v>0</v>
      </c>
      <c r="Y65" s="294">
        <f>IFERROR(SUM(Y63:Y64),"0")</f>
        <v>0</v>
      </c>
      <c r="Z65" s="294">
        <f>IFERROR(IF(Z63="",0,Z63),"0")+IFERROR(IF(Z64="",0,Z64),"0")</f>
        <v>0</v>
      </c>
      <c r="AA65" s="295"/>
      <c r="AB65" s="295"/>
      <c r="AC65" s="295"/>
    </row>
    <row r="66" spans="1:68" x14ac:dyDescent="0.2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14"/>
      <c r="P66" s="300" t="s">
        <v>72</v>
      </c>
      <c r="Q66" s="301"/>
      <c r="R66" s="301"/>
      <c r="S66" s="301"/>
      <c r="T66" s="301"/>
      <c r="U66" s="301"/>
      <c r="V66" s="302"/>
      <c r="W66" s="37" t="s">
        <v>73</v>
      </c>
      <c r="X66" s="294">
        <f>IFERROR(SUMPRODUCT(X63:X64*H63:H64),"0")</f>
        <v>0</v>
      </c>
      <c r="Y66" s="294">
        <f>IFERROR(SUMPRODUCT(Y63:Y64*H63:H64),"0")</f>
        <v>0</v>
      </c>
      <c r="Z66" s="37"/>
      <c r="AA66" s="295"/>
      <c r="AB66" s="295"/>
      <c r="AC66" s="295"/>
    </row>
    <row r="67" spans="1:68" ht="14.25" customHeight="1" x14ac:dyDescent="0.25">
      <c r="A67" s="315" t="s">
        <v>126</v>
      </c>
      <c r="B67" s="308"/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288"/>
      <c r="AB67" s="288"/>
      <c r="AC67" s="288"/>
    </row>
    <row r="68" spans="1:68" ht="16.5" customHeight="1" x14ac:dyDescent="0.25">
      <c r="A68" s="54" t="s">
        <v>127</v>
      </c>
      <c r="B68" s="54" t="s">
        <v>128</v>
      </c>
      <c r="C68" s="31">
        <v>4301135664</v>
      </c>
      <c r="D68" s="303">
        <v>4607111039705</v>
      </c>
      <c r="E68" s="304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69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129</v>
      </c>
      <c r="B69" s="54" t="s">
        <v>130</v>
      </c>
      <c r="C69" s="31">
        <v>4301135665</v>
      </c>
      <c r="D69" s="303">
        <v>4607111039729</v>
      </c>
      <c r="E69" s="304"/>
      <c r="F69" s="291">
        <v>0.2</v>
      </c>
      <c r="G69" s="32">
        <v>6</v>
      </c>
      <c r="H69" s="291">
        <v>1.2</v>
      </c>
      <c r="I69" s="29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0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297"/>
      <c r="R69" s="297"/>
      <c r="S69" s="297"/>
      <c r="T69" s="298"/>
      <c r="U69" s="34"/>
      <c r="V69" s="34"/>
      <c r="W69" s="35" t="s">
        <v>69</v>
      </c>
      <c r="X69" s="292">
        <v>0</v>
      </c>
      <c r="Y69" s="29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132</v>
      </c>
      <c r="B70" s="54" t="s">
        <v>133</v>
      </c>
      <c r="C70" s="31">
        <v>4301135702</v>
      </c>
      <c r="D70" s="303">
        <v>4620207490228</v>
      </c>
      <c r="E70" s="304"/>
      <c r="F70" s="291">
        <v>0.2</v>
      </c>
      <c r="G70" s="32">
        <v>6</v>
      </c>
      <c r="H70" s="291">
        <v>1.2</v>
      </c>
      <c r="I70" s="29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4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297"/>
      <c r="R70" s="297"/>
      <c r="S70" s="297"/>
      <c r="T70" s="298"/>
      <c r="U70" s="34"/>
      <c r="V70" s="34"/>
      <c r="W70" s="35" t="s">
        <v>69</v>
      </c>
      <c r="X70" s="292">
        <v>0</v>
      </c>
      <c r="Y70" s="29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13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4"/>
      <c r="P71" s="300" t="s">
        <v>72</v>
      </c>
      <c r="Q71" s="301"/>
      <c r="R71" s="301"/>
      <c r="S71" s="301"/>
      <c r="T71" s="301"/>
      <c r="U71" s="301"/>
      <c r="V71" s="302"/>
      <c r="W71" s="37" t="s">
        <v>69</v>
      </c>
      <c r="X71" s="294">
        <f>IFERROR(SUM(X68:X70),"0")</f>
        <v>0</v>
      </c>
      <c r="Y71" s="294">
        <f>IFERROR(SUM(Y68:Y70),"0")</f>
        <v>0</v>
      </c>
      <c r="Z71" s="294">
        <f>IFERROR(IF(Z68="",0,Z68),"0")+IFERROR(IF(Z69="",0,Z69),"0")+IFERROR(IF(Z70="",0,Z70),"0")</f>
        <v>0</v>
      </c>
      <c r="AA71" s="295"/>
      <c r="AB71" s="295"/>
      <c r="AC71" s="295"/>
    </row>
    <row r="72" spans="1:68" x14ac:dyDescent="0.2">
      <c r="A72" s="308"/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14"/>
      <c r="P72" s="300" t="s">
        <v>72</v>
      </c>
      <c r="Q72" s="301"/>
      <c r="R72" s="301"/>
      <c r="S72" s="301"/>
      <c r="T72" s="301"/>
      <c r="U72" s="301"/>
      <c r="V72" s="302"/>
      <c r="W72" s="37" t="s">
        <v>73</v>
      </c>
      <c r="X72" s="294">
        <f>IFERROR(SUMPRODUCT(X68:X70*H68:H70),"0")</f>
        <v>0</v>
      </c>
      <c r="Y72" s="294">
        <f>IFERROR(SUMPRODUCT(Y68:Y70*H68:H70),"0")</f>
        <v>0</v>
      </c>
      <c r="Z72" s="37"/>
      <c r="AA72" s="295"/>
      <c r="AB72" s="295"/>
      <c r="AC72" s="295"/>
    </row>
    <row r="73" spans="1:68" ht="16.5" customHeight="1" x14ac:dyDescent="0.25">
      <c r="A73" s="307" t="s">
        <v>134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87"/>
      <c r="AB73" s="287"/>
      <c r="AC73" s="287"/>
    </row>
    <row r="74" spans="1:68" ht="14.25" customHeight="1" x14ac:dyDescent="0.25">
      <c r="A74" s="315" t="s">
        <v>63</v>
      </c>
      <c r="B74" s="308"/>
      <c r="C74" s="308"/>
      <c r="D74" s="308"/>
      <c r="E74" s="308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288"/>
      <c r="AB74" s="288"/>
      <c r="AC74" s="288"/>
    </row>
    <row r="75" spans="1:68" ht="27" customHeight="1" x14ac:dyDescent="0.25">
      <c r="A75" s="54" t="s">
        <v>135</v>
      </c>
      <c r="B75" s="54" t="s">
        <v>136</v>
      </c>
      <c r="C75" s="31">
        <v>4301070977</v>
      </c>
      <c r="D75" s="303">
        <v>4607111037411</v>
      </c>
      <c r="E75" s="304"/>
      <c r="F75" s="291">
        <v>2.7</v>
      </c>
      <c r="G75" s="32">
        <v>1</v>
      </c>
      <c r="H75" s="291">
        <v>2.7</v>
      </c>
      <c r="I75" s="291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4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297"/>
      <c r="R75" s="297"/>
      <c r="S75" s="297"/>
      <c r="T75" s="298"/>
      <c r="U75" s="34"/>
      <c r="V75" s="34"/>
      <c r="W75" s="35" t="s">
        <v>69</v>
      </c>
      <c r="X75" s="292">
        <v>0</v>
      </c>
      <c r="Y75" s="29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303">
        <v>4607111036728</v>
      </c>
      <c r="E76" s="304"/>
      <c r="F76" s="291">
        <v>5</v>
      </c>
      <c r="G76" s="32">
        <v>1</v>
      </c>
      <c r="H76" s="291">
        <v>5</v>
      </c>
      <c r="I76" s="291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297"/>
      <c r="R76" s="297"/>
      <c r="S76" s="297"/>
      <c r="T76" s="298"/>
      <c r="U76" s="34"/>
      <c r="V76" s="34"/>
      <c r="W76" s="35" t="s">
        <v>69</v>
      </c>
      <c r="X76" s="292">
        <v>36</v>
      </c>
      <c r="Y76" s="293">
        <f>IFERROR(IF(X76="","",X76),"")</f>
        <v>36</v>
      </c>
      <c r="Z76" s="36">
        <f>IFERROR(IF(X76="","",X76*0.00866),"")</f>
        <v>0.31175999999999998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187.67519999999999</v>
      </c>
      <c r="BN76" s="67">
        <f>IFERROR(Y76*I76,"0")</f>
        <v>187.67519999999999</v>
      </c>
      <c r="BO76" s="67">
        <f>IFERROR(X76/J76,"0")</f>
        <v>0.25</v>
      </c>
      <c r="BP76" s="67">
        <f>IFERROR(Y76/J76,"0")</f>
        <v>0.25</v>
      </c>
    </row>
    <row r="77" spans="1:68" x14ac:dyDescent="0.2">
      <c r="A77" s="313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4"/>
      <c r="P77" s="300" t="s">
        <v>72</v>
      </c>
      <c r="Q77" s="301"/>
      <c r="R77" s="301"/>
      <c r="S77" s="301"/>
      <c r="T77" s="301"/>
      <c r="U77" s="301"/>
      <c r="V77" s="302"/>
      <c r="W77" s="37" t="s">
        <v>69</v>
      </c>
      <c r="X77" s="294">
        <f>IFERROR(SUM(X75:X76),"0")</f>
        <v>36</v>
      </c>
      <c r="Y77" s="294">
        <f>IFERROR(SUM(Y75:Y76),"0")</f>
        <v>36</v>
      </c>
      <c r="Z77" s="294">
        <f>IFERROR(IF(Z75="",0,Z75),"0")+IFERROR(IF(Z76="",0,Z76),"0")</f>
        <v>0.31175999999999998</v>
      </c>
      <c r="AA77" s="295"/>
      <c r="AB77" s="295"/>
      <c r="AC77" s="295"/>
    </row>
    <row r="78" spans="1:68" x14ac:dyDescent="0.2">
      <c r="A78" s="308"/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14"/>
      <c r="P78" s="300" t="s">
        <v>72</v>
      </c>
      <c r="Q78" s="301"/>
      <c r="R78" s="301"/>
      <c r="S78" s="301"/>
      <c r="T78" s="301"/>
      <c r="U78" s="301"/>
      <c r="V78" s="302"/>
      <c r="W78" s="37" t="s">
        <v>73</v>
      </c>
      <c r="X78" s="294">
        <f>IFERROR(SUMPRODUCT(X75:X76*H75:H76),"0")</f>
        <v>180</v>
      </c>
      <c r="Y78" s="294">
        <f>IFERROR(SUMPRODUCT(Y75:Y76*H75:H76),"0")</f>
        <v>180</v>
      </c>
      <c r="Z78" s="37"/>
      <c r="AA78" s="295"/>
      <c r="AB78" s="295"/>
      <c r="AC78" s="295"/>
    </row>
    <row r="79" spans="1:68" ht="16.5" customHeight="1" x14ac:dyDescent="0.25">
      <c r="A79" s="307" t="s">
        <v>141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87"/>
      <c r="AB79" s="287"/>
      <c r="AC79" s="287"/>
    </row>
    <row r="80" spans="1:68" ht="14.25" customHeight="1" x14ac:dyDescent="0.25">
      <c r="A80" s="315" t="s">
        <v>126</v>
      </c>
      <c r="B80" s="308"/>
      <c r="C80" s="308"/>
      <c r="D80" s="308"/>
      <c r="E80" s="308"/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288"/>
      <c r="AB80" s="288"/>
      <c r="AC80" s="288"/>
    </row>
    <row r="81" spans="1:68" ht="27" customHeight="1" x14ac:dyDescent="0.25">
      <c r="A81" s="54" t="s">
        <v>142</v>
      </c>
      <c r="B81" s="54" t="s">
        <v>143</v>
      </c>
      <c r="C81" s="31">
        <v>4301135574</v>
      </c>
      <c r="D81" s="303">
        <v>4607111033659</v>
      </c>
      <c r="E81" s="304"/>
      <c r="F81" s="291">
        <v>0.3</v>
      </c>
      <c r="G81" s="32">
        <v>12</v>
      </c>
      <c r="H81" s="291">
        <v>3.6</v>
      </c>
      <c r="I81" s="29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2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297"/>
      <c r="R81" s="297"/>
      <c r="S81" s="297"/>
      <c r="T81" s="298"/>
      <c r="U81" s="34"/>
      <c r="V81" s="34"/>
      <c r="W81" s="35" t="s">
        <v>69</v>
      </c>
      <c r="X81" s="292">
        <v>14</v>
      </c>
      <c r="Y81" s="293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customHeight="1" x14ac:dyDescent="0.25">
      <c r="A82" s="54" t="s">
        <v>145</v>
      </c>
      <c r="B82" s="54" t="s">
        <v>146</v>
      </c>
      <c r="C82" s="31">
        <v>4301135586</v>
      </c>
      <c r="D82" s="303">
        <v>4607111033659</v>
      </c>
      <c r="E82" s="304"/>
      <c r="F82" s="291">
        <v>0.3</v>
      </c>
      <c r="G82" s="32">
        <v>6</v>
      </c>
      <c r="H82" s="291">
        <v>1.8</v>
      </c>
      <c r="I82" s="29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297"/>
      <c r="R82" s="297"/>
      <c r="S82" s="297"/>
      <c r="T82" s="298"/>
      <c r="U82" s="34"/>
      <c r="V82" s="34"/>
      <c r="W82" s="35" t="s">
        <v>69</v>
      </c>
      <c r="X82" s="292">
        <v>0</v>
      </c>
      <c r="Y82" s="29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13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4"/>
      <c r="P83" s="300" t="s">
        <v>72</v>
      </c>
      <c r="Q83" s="301"/>
      <c r="R83" s="301"/>
      <c r="S83" s="301"/>
      <c r="T83" s="301"/>
      <c r="U83" s="301"/>
      <c r="V83" s="302"/>
      <c r="W83" s="37" t="s">
        <v>69</v>
      </c>
      <c r="X83" s="294">
        <f>IFERROR(SUM(X81:X82),"0")</f>
        <v>14</v>
      </c>
      <c r="Y83" s="294">
        <f>IFERROR(SUM(Y81:Y82),"0")</f>
        <v>14</v>
      </c>
      <c r="Z83" s="294">
        <f>IFERROR(IF(Z81="",0,Z81),"0")+IFERROR(IF(Z82="",0,Z82),"0")</f>
        <v>0.25031999999999999</v>
      </c>
      <c r="AA83" s="295"/>
      <c r="AB83" s="295"/>
      <c r="AC83" s="295"/>
    </row>
    <row r="84" spans="1:68" x14ac:dyDescent="0.2">
      <c r="A84" s="308"/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14"/>
      <c r="P84" s="300" t="s">
        <v>72</v>
      </c>
      <c r="Q84" s="301"/>
      <c r="R84" s="301"/>
      <c r="S84" s="301"/>
      <c r="T84" s="301"/>
      <c r="U84" s="301"/>
      <c r="V84" s="302"/>
      <c r="W84" s="37" t="s">
        <v>73</v>
      </c>
      <c r="X84" s="294">
        <f>IFERROR(SUMPRODUCT(X81:X82*H81:H82),"0")</f>
        <v>50.4</v>
      </c>
      <c r="Y84" s="294">
        <f>IFERROR(SUMPRODUCT(Y81:Y82*H81:H82),"0")</f>
        <v>50.4</v>
      </c>
      <c r="Z84" s="37"/>
      <c r="AA84" s="295"/>
      <c r="AB84" s="295"/>
      <c r="AC84" s="295"/>
    </row>
    <row r="85" spans="1:68" ht="16.5" customHeight="1" x14ac:dyDescent="0.25">
      <c r="A85" s="307" t="s">
        <v>147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87"/>
      <c r="AB85" s="287"/>
      <c r="AC85" s="287"/>
    </row>
    <row r="86" spans="1:68" ht="14.25" customHeight="1" x14ac:dyDescent="0.25">
      <c r="A86" s="315" t="s">
        <v>148</v>
      </c>
      <c r="B86" s="308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288"/>
      <c r="AB86" s="288"/>
      <c r="AC86" s="288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303">
        <v>4607111034120</v>
      </c>
      <c r="E87" s="304"/>
      <c r="F87" s="291">
        <v>0.3</v>
      </c>
      <c r="G87" s="32">
        <v>12</v>
      </c>
      <c r="H87" s="291">
        <v>3.6</v>
      </c>
      <c r="I87" s="29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297"/>
      <c r="R87" s="297"/>
      <c r="S87" s="297"/>
      <c r="T87" s="298"/>
      <c r="U87" s="34"/>
      <c r="V87" s="34"/>
      <c r="W87" s="35" t="s">
        <v>69</v>
      </c>
      <c r="X87" s="292">
        <v>28</v>
      </c>
      <c r="Y87" s="293">
        <f>IFERROR(IF(X87="","",X87),"")</f>
        <v>28</v>
      </c>
      <c r="Z87" s="36">
        <f>IFERROR(IF(X87="","",X87*0.01788),"")</f>
        <v>0.50063999999999997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120.50080000000001</v>
      </c>
      <c r="BN87" s="67">
        <f>IFERROR(Y87*I87,"0")</f>
        <v>120.50080000000001</v>
      </c>
      <c r="BO87" s="67">
        <f>IFERROR(X87/J87,"0")</f>
        <v>0.4</v>
      </c>
      <c r="BP87" s="67">
        <f>IFERROR(Y87/J87,"0")</f>
        <v>0.4</v>
      </c>
    </row>
    <row r="88" spans="1:68" ht="27" customHeight="1" x14ac:dyDescent="0.25">
      <c r="A88" s="54" t="s">
        <v>152</v>
      </c>
      <c r="B88" s="54" t="s">
        <v>153</v>
      </c>
      <c r="C88" s="31">
        <v>4301131046</v>
      </c>
      <c r="D88" s="303">
        <v>4607111034137</v>
      </c>
      <c r="E88" s="304"/>
      <c r="F88" s="291">
        <v>0.3</v>
      </c>
      <c r="G88" s="32">
        <v>12</v>
      </c>
      <c r="H88" s="291">
        <v>3.6</v>
      </c>
      <c r="I88" s="29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297"/>
      <c r="R88" s="297"/>
      <c r="S88" s="297"/>
      <c r="T88" s="298"/>
      <c r="U88" s="34"/>
      <c r="V88" s="34"/>
      <c r="W88" s="35" t="s">
        <v>69</v>
      </c>
      <c r="X88" s="292">
        <v>0</v>
      </c>
      <c r="Y88" s="293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13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4"/>
      <c r="P89" s="300" t="s">
        <v>72</v>
      </c>
      <c r="Q89" s="301"/>
      <c r="R89" s="301"/>
      <c r="S89" s="301"/>
      <c r="T89" s="301"/>
      <c r="U89" s="301"/>
      <c r="V89" s="302"/>
      <c r="W89" s="37" t="s">
        <v>69</v>
      </c>
      <c r="X89" s="294">
        <f>IFERROR(SUM(X87:X88),"0")</f>
        <v>28</v>
      </c>
      <c r="Y89" s="294">
        <f>IFERROR(SUM(Y87:Y88),"0")</f>
        <v>28</v>
      </c>
      <c r="Z89" s="294">
        <f>IFERROR(IF(Z87="",0,Z87),"0")+IFERROR(IF(Z88="",0,Z88),"0")</f>
        <v>0.50063999999999997</v>
      </c>
      <c r="AA89" s="295"/>
      <c r="AB89" s="295"/>
      <c r="AC89" s="295"/>
    </row>
    <row r="90" spans="1:68" x14ac:dyDescent="0.2">
      <c r="A90" s="308"/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14"/>
      <c r="P90" s="300" t="s">
        <v>72</v>
      </c>
      <c r="Q90" s="301"/>
      <c r="R90" s="301"/>
      <c r="S90" s="301"/>
      <c r="T90" s="301"/>
      <c r="U90" s="301"/>
      <c r="V90" s="302"/>
      <c r="W90" s="37" t="s">
        <v>73</v>
      </c>
      <c r="X90" s="294">
        <f>IFERROR(SUMPRODUCT(X87:X88*H87:H88),"0")</f>
        <v>100.8</v>
      </c>
      <c r="Y90" s="294">
        <f>IFERROR(SUMPRODUCT(Y87:Y88*H87:H88),"0")</f>
        <v>100.8</v>
      </c>
      <c r="Z90" s="37"/>
      <c r="AA90" s="295"/>
      <c r="AB90" s="295"/>
      <c r="AC90" s="295"/>
    </row>
    <row r="91" spans="1:68" ht="16.5" customHeight="1" x14ac:dyDescent="0.25">
      <c r="A91" s="307" t="s">
        <v>155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87"/>
      <c r="AB91" s="287"/>
      <c r="AC91" s="287"/>
    </row>
    <row r="92" spans="1:68" ht="14.25" customHeight="1" x14ac:dyDescent="0.25">
      <c r="A92" s="315" t="s">
        <v>126</v>
      </c>
      <c r="B92" s="308"/>
      <c r="C92" s="308"/>
      <c r="D92" s="308"/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8"/>
      <c r="S92" s="308"/>
      <c r="T92" s="308"/>
      <c r="U92" s="308"/>
      <c r="V92" s="308"/>
      <c r="W92" s="308"/>
      <c r="X92" s="308"/>
      <c r="Y92" s="308"/>
      <c r="Z92" s="308"/>
      <c r="AA92" s="288"/>
      <c r="AB92" s="288"/>
      <c r="AC92" s="288"/>
    </row>
    <row r="93" spans="1:68" ht="27" customHeight="1" x14ac:dyDescent="0.25">
      <c r="A93" s="54" t="s">
        <v>156</v>
      </c>
      <c r="B93" s="54" t="s">
        <v>157</v>
      </c>
      <c r="C93" s="31">
        <v>4301135763</v>
      </c>
      <c r="D93" s="303">
        <v>4620207491027</v>
      </c>
      <c r="E93" s="304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1" t="s">
        <v>158</v>
      </c>
      <c r="Q93" s="297"/>
      <c r="R93" s="297"/>
      <c r="S93" s="297"/>
      <c r="T93" s="298"/>
      <c r="U93" s="34"/>
      <c r="V93" s="34"/>
      <c r="W93" s="35" t="s">
        <v>69</v>
      </c>
      <c r="X93" s="292">
        <v>0</v>
      </c>
      <c r="Y93" s="293">
        <f>IFERROR(IF(X93="","",X93),"")</f>
        <v>0</v>
      </c>
      <c r="Z93" s="36">
        <f>IFERROR(IF(X93="","",X93*0.01788),"")</f>
        <v>0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303">
        <v>4620207491003</v>
      </c>
      <c r="E94" s="304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8" t="s">
        <v>161</v>
      </c>
      <c r="Q94" s="297"/>
      <c r="R94" s="297"/>
      <c r="S94" s="297"/>
      <c r="T94" s="298"/>
      <c r="U94" s="34"/>
      <c r="V94" s="34"/>
      <c r="W94" s="35" t="s">
        <v>69</v>
      </c>
      <c r="X94" s="292">
        <v>0</v>
      </c>
      <c r="Y94" s="293">
        <f>IFERROR(IF(X94="","",X94),"")</f>
        <v>0</v>
      </c>
      <c r="Z94" s="36">
        <f>IFERROR(IF(X94="","",X94*0.01788),"")</f>
        <v>0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303">
        <v>4620207491034</v>
      </c>
      <c r="E95" s="304"/>
      <c r="F95" s="291">
        <v>0.24</v>
      </c>
      <c r="G95" s="32">
        <v>12</v>
      </c>
      <c r="H95" s="291">
        <v>2.88</v>
      </c>
      <c r="I95" s="29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164</v>
      </c>
      <c r="Q95" s="297"/>
      <c r="R95" s="297"/>
      <c r="S95" s="297"/>
      <c r="T95" s="298"/>
      <c r="U95" s="34"/>
      <c r="V95" s="34"/>
      <c r="W95" s="35" t="s">
        <v>69</v>
      </c>
      <c r="X95" s="292">
        <v>0</v>
      </c>
      <c r="Y95" s="293">
        <f>IFERROR(IF(X95="","",X95),"")</f>
        <v>0</v>
      </c>
      <c r="Z95" s="36">
        <f>IFERROR(IF(X95="","",X95*0.01788),"")</f>
        <v>0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303">
        <v>4620207491010</v>
      </c>
      <c r="E96" s="304"/>
      <c r="F96" s="291">
        <v>0.24</v>
      </c>
      <c r="G96" s="32">
        <v>12</v>
      </c>
      <c r="H96" s="291">
        <v>2.88</v>
      </c>
      <c r="I96" s="29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8" t="s">
        <v>168</v>
      </c>
      <c r="Q96" s="297"/>
      <c r="R96" s="297"/>
      <c r="S96" s="297"/>
      <c r="T96" s="298"/>
      <c r="U96" s="34"/>
      <c r="V96" s="34"/>
      <c r="W96" s="35" t="s">
        <v>69</v>
      </c>
      <c r="X96" s="292">
        <v>14</v>
      </c>
      <c r="Y96" s="293">
        <f>IFERROR(IF(X96="","",X96),"")</f>
        <v>14</v>
      </c>
      <c r="Z96" s="36">
        <f>IFERROR(IF(X96="","",X96*0.01788),"")</f>
        <v>0.25031999999999999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>IFERROR(X96*I96,"0")</f>
        <v>50.170400000000001</v>
      </c>
      <c r="BN96" s="67">
        <f>IFERROR(Y96*I96,"0")</f>
        <v>50.170400000000001</v>
      </c>
      <c r="BO96" s="67">
        <f>IFERROR(X96/J96,"0")</f>
        <v>0.2</v>
      </c>
      <c r="BP96" s="67">
        <f>IFERROR(Y96/J96,"0")</f>
        <v>0.2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303">
        <v>4607111035028</v>
      </c>
      <c r="E97" s="304"/>
      <c r="F97" s="291">
        <v>0.48</v>
      </c>
      <c r="G97" s="32">
        <v>8</v>
      </c>
      <c r="H97" s="291">
        <v>3.84</v>
      </c>
      <c r="I97" s="29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7" t="s">
        <v>171</v>
      </c>
      <c r="Q97" s="297"/>
      <c r="R97" s="297"/>
      <c r="S97" s="297"/>
      <c r="T97" s="298"/>
      <c r="U97" s="34"/>
      <c r="V97" s="34"/>
      <c r="W97" s="35" t="s">
        <v>69</v>
      </c>
      <c r="X97" s="292">
        <v>14</v>
      </c>
      <c r="Y97" s="293">
        <f>IFERROR(IF(X97="","",X97),"")</f>
        <v>14</v>
      </c>
      <c r="Z97" s="36">
        <f>IFERROR(IF(X97="","",X97*0.01788),"")</f>
        <v>0.25031999999999999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>IFERROR(X97*I97,"0")</f>
        <v>62.283200000000008</v>
      </c>
      <c r="BN97" s="67">
        <f>IFERROR(Y97*I97,"0")</f>
        <v>62.283200000000008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313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4"/>
      <c r="P98" s="300" t="s">
        <v>72</v>
      </c>
      <c r="Q98" s="301"/>
      <c r="R98" s="301"/>
      <c r="S98" s="301"/>
      <c r="T98" s="301"/>
      <c r="U98" s="301"/>
      <c r="V98" s="302"/>
      <c r="W98" s="37" t="s">
        <v>69</v>
      </c>
      <c r="X98" s="294">
        <f>IFERROR(SUM(X93:X97),"0")</f>
        <v>28</v>
      </c>
      <c r="Y98" s="294">
        <f>IFERROR(SUM(Y93:Y97),"0")</f>
        <v>28</v>
      </c>
      <c r="Z98" s="294">
        <f>IFERROR(IF(Z93="",0,Z93),"0")+IFERROR(IF(Z94="",0,Z94),"0")+IFERROR(IF(Z95="",0,Z95),"0")+IFERROR(IF(Z96="",0,Z96),"0")+IFERROR(IF(Z97="",0,Z97),"0")</f>
        <v>0.50063999999999997</v>
      </c>
      <c r="AA98" s="295"/>
      <c r="AB98" s="295"/>
      <c r="AC98" s="295"/>
    </row>
    <row r="99" spans="1:68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4"/>
      <c r="P99" s="300" t="s">
        <v>72</v>
      </c>
      <c r="Q99" s="301"/>
      <c r="R99" s="301"/>
      <c r="S99" s="301"/>
      <c r="T99" s="301"/>
      <c r="U99" s="301"/>
      <c r="V99" s="302"/>
      <c r="W99" s="37" t="s">
        <v>73</v>
      </c>
      <c r="X99" s="294">
        <f>IFERROR(SUMPRODUCT(X93:X97*H93:H97),"0")</f>
        <v>94.08</v>
      </c>
      <c r="Y99" s="294">
        <f>IFERROR(SUMPRODUCT(Y93:Y97*H93:H97),"0")</f>
        <v>94.08</v>
      </c>
      <c r="Z99" s="37"/>
      <c r="AA99" s="295"/>
      <c r="AB99" s="295"/>
      <c r="AC99" s="295"/>
    </row>
    <row r="100" spans="1:68" ht="16.5" customHeight="1" x14ac:dyDescent="0.25">
      <c r="A100" s="307" t="s">
        <v>172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7"/>
      <c r="AB100" s="287"/>
      <c r="AC100" s="287"/>
    </row>
    <row r="101" spans="1:68" ht="14.25" customHeight="1" x14ac:dyDescent="0.25">
      <c r="A101" s="315" t="s">
        <v>120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88"/>
      <c r="AB101" s="288"/>
      <c r="AC101" s="288"/>
    </row>
    <row r="102" spans="1:68" ht="27" customHeight="1" x14ac:dyDescent="0.25">
      <c r="A102" s="54" t="s">
        <v>173</v>
      </c>
      <c r="B102" s="54" t="s">
        <v>174</v>
      </c>
      <c r="C102" s="31">
        <v>4301136070</v>
      </c>
      <c r="D102" s="303">
        <v>4607025784012</v>
      </c>
      <c r="E102" s="304"/>
      <c r="F102" s="291">
        <v>0.09</v>
      </c>
      <c r="G102" s="32">
        <v>24</v>
      </c>
      <c r="H102" s="291">
        <v>2.16</v>
      </c>
      <c r="I102" s="291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297"/>
      <c r="R102" s="297"/>
      <c r="S102" s="297"/>
      <c r="T102" s="298"/>
      <c r="U102" s="34"/>
      <c r="V102" s="34"/>
      <c r="W102" s="35" t="s">
        <v>69</v>
      </c>
      <c r="X102" s="292">
        <v>0</v>
      </c>
      <c r="Y102" s="293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175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3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4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4">
        <f>IFERROR(SUM(X102:X102),"0")</f>
        <v>0</v>
      </c>
      <c r="Y103" s="294">
        <f>IFERROR(SUM(Y102:Y102),"0")</f>
        <v>0</v>
      </c>
      <c r="Z103" s="294">
        <f>IFERROR(IF(Z102="",0,Z102),"0")</f>
        <v>0</v>
      </c>
      <c r="AA103" s="295"/>
      <c r="AB103" s="295"/>
      <c r="AC103" s="295"/>
    </row>
    <row r="104" spans="1:68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4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4">
        <f>IFERROR(SUMPRODUCT(X102:X102*H102:H102),"0")</f>
        <v>0</v>
      </c>
      <c r="Y104" s="294">
        <f>IFERROR(SUMPRODUCT(Y102:Y102*H102:H102),"0")</f>
        <v>0</v>
      </c>
      <c r="Z104" s="37"/>
      <c r="AA104" s="295"/>
      <c r="AB104" s="295"/>
      <c r="AC104" s="295"/>
    </row>
    <row r="105" spans="1:68" ht="16.5" customHeight="1" x14ac:dyDescent="0.25">
      <c r="A105" s="307" t="s">
        <v>176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7"/>
      <c r="AB105" s="287"/>
      <c r="AC105" s="287"/>
    </row>
    <row r="106" spans="1:68" ht="14.25" customHeight="1" x14ac:dyDescent="0.25">
      <c r="A106" s="315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88"/>
      <c r="AB106" s="288"/>
      <c r="AC106" s="288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303">
        <v>4620207491157</v>
      </c>
      <c r="E107" s="304"/>
      <c r="F107" s="291">
        <v>0.7</v>
      </c>
      <c r="G107" s="32">
        <v>10</v>
      </c>
      <c r="H107" s="291">
        <v>7</v>
      </c>
      <c r="I107" s="291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7"/>
      <c r="R107" s="297"/>
      <c r="S107" s="297"/>
      <c r="T107" s="298"/>
      <c r="U107" s="34"/>
      <c r="V107" s="34"/>
      <c r="W107" s="35" t="s">
        <v>69</v>
      </c>
      <c r="X107" s="292">
        <v>0</v>
      </c>
      <c r="Y107" s="293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303">
        <v>4607111039262</v>
      </c>
      <c r="E108" s="304"/>
      <c r="F108" s="291">
        <v>0.4</v>
      </c>
      <c r="G108" s="32">
        <v>16</v>
      </c>
      <c r="H108" s="291">
        <v>6.4</v>
      </c>
      <c r="I108" s="291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2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7"/>
      <c r="R108" s="297"/>
      <c r="S108" s="297"/>
      <c r="T108" s="298"/>
      <c r="U108" s="34"/>
      <c r="V108" s="34"/>
      <c r="W108" s="35" t="s">
        <v>69</v>
      </c>
      <c r="X108" s="292">
        <v>0</v>
      </c>
      <c r="Y108" s="293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138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303">
        <v>4607111039248</v>
      </c>
      <c r="E109" s="304"/>
      <c r="F109" s="291">
        <v>0.7</v>
      </c>
      <c r="G109" s="32">
        <v>10</v>
      </c>
      <c r="H109" s="291">
        <v>7</v>
      </c>
      <c r="I109" s="291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7"/>
      <c r="R109" s="297"/>
      <c r="S109" s="297"/>
      <c r="T109" s="298"/>
      <c r="U109" s="34"/>
      <c r="V109" s="34"/>
      <c r="W109" s="35" t="s">
        <v>69</v>
      </c>
      <c r="X109" s="292">
        <v>0</v>
      </c>
      <c r="Y109" s="293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138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303">
        <v>4607111039293</v>
      </c>
      <c r="E110" s="304"/>
      <c r="F110" s="291">
        <v>0.4</v>
      </c>
      <c r="G110" s="32">
        <v>16</v>
      </c>
      <c r="H110" s="291">
        <v>6.4</v>
      </c>
      <c r="I110" s="291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7"/>
      <c r="R110" s="297"/>
      <c r="S110" s="297"/>
      <c r="T110" s="298"/>
      <c r="U110" s="34"/>
      <c r="V110" s="34"/>
      <c r="W110" s="35" t="s">
        <v>69</v>
      </c>
      <c r="X110" s="292">
        <v>0</v>
      </c>
      <c r="Y110" s="293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303">
        <v>4607111039279</v>
      </c>
      <c r="E111" s="304"/>
      <c r="F111" s="291">
        <v>0.7</v>
      </c>
      <c r="G111" s="32">
        <v>10</v>
      </c>
      <c r="H111" s="291">
        <v>7</v>
      </c>
      <c r="I111" s="291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7"/>
      <c r="R111" s="297"/>
      <c r="S111" s="297"/>
      <c r="T111" s="298"/>
      <c r="U111" s="34"/>
      <c r="V111" s="34"/>
      <c r="W111" s="35" t="s">
        <v>69</v>
      </c>
      <c r="X111" s="292">
        <v>0</v>
      </c>
      <c r="Y111" s="293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13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4"/>
      <c r="P112" s="300" t="s">
        <v>72</v>
      </c>
      <c r="Q112" s="301"/>
      <c r="R112" s="301"/>
      <c r="S112" s="301"/>
      <c r="T112" s="301"/>
      <c r="U112" s="301"/>
      <c r="V112" s="302"/>
      <c r="W112" s="37" t="s">
        <v>69</v>
      </c>
      <c r="X112" s="294">
        <f>IFERROR(SUM(X107:X111),"0")</f>
        <v>0</v>
      </c>
      <c r="Y112" s="294">
        <f>IFERROR(SUM(Y107:Y111),"0")</f>
        <v>0</v>
      </c>
      <c r="Z112" s="294">
        <f>IFERROR(IF(Z107="",0,Z107),"0")+IFERROR(IF(Z108="",0,Z108),"0")+IFERROR(IF(Z109="",0,Z109),"0")+IFERROR(IF(Z110="",0,Z110),"0")+IFERROR(IF(Z111="",0,Z111),"0")</f>
        <v>0</v>
      </c>
      <c r="AA112" s="295"/>
      <c r="AB112" s="295"/>
      <c r="AC112" s="295"/>
    </row>
    <row r="113" spans="1:68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4"/>
      <c r="P113" s="300" t="s">
        <v>72</v>
      </c>
      <c r="Q113" s="301"/>
      <c r="R113" s="301"/>
      <c r="S113" s="301"/>
      <c r="T113" s="301"/>
      <c r="U113" s="301"/>
      <c r="V113" s="302"/>
      <c r="W113" s="37" t="s">
        <v>73</v>
      </c>
      <c r="X113" s="294">
        <f>IFERROR(SUMPRODUCT(X107:X111*H107:H111),"0")</f>
        <v>0</v>
      </c>
      <c r="Y113" s="294">
        <f>IFERROR(SUMPRODUCT(Y107:Y111*H107:H111),"0")</f>
        <v>0</v>
      </c>
      <c r="Z113" s="37"/>
      <c r="AA113" s="295"/>
      <c r="AB113" s="295"/>
      <c r="AC113" s="295"/>
    </row>
    <row r="114" spans="1:68" ht="14.25" customHeight="1" x14ac:dyDescent="0.25">
      <c r="A114" s="315" t="s">
        <v>126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88"/>
      <c r="AB114" s="288"/>
      <c r="AC114" s="288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303">
        <v>4620207490983</v>
      </c>
      <c r="E115" s="304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69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3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4"/>
      <c r="P116" s="300" t="s">
        <v>72</v>
      </c>
      <c r="Q116" s="301"/>
      <c r="R116" s="301"/>
      <c r="S116" s="301"/>
      <c r="T116" s="301"/>
      <c r="U116" s="301"/>
      <c r="V116" s="302"/>
      <c r="W116" s="37" t="s">
        <v>69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4"/>
      <c r="P117" s="300" t="s">
        <v>72</v>
      </c>
      <c r="Q117" s="301"/>
      <c r="R117" s="301"/>
      <c r="S117" s="301"/>
      <c r="T117" s="301"/>
      <c r="U117" s="301"/>
      <c r="V117" s="302"/>
      <c r="W117" s="37" t="s">
        <v>73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6.5" customHeight="1" x14ac:dyDescent="0.25">
      <c r="A118" s="307" t="s">
        <v>191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87"/>
      <c r="AB118" s="287"/>
      <c r="AC118" s="287"/>
    </row>
    <row r="119" spans="1:68" ht="14.25" customHeight="1" x14ac:dyDescent="0.25">
      <c r="A119" s="315" t="s">
        <v>126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88"/>
      <c r="AB119" s="288"/>
      <c r="AC119" s="288"/>
    </row>
    <row r="120" spans="1:68" ht="27" customHeight="1" x14ac:dyDescent="0.25">
      <c r="A120" s="54" t="s">
        <v>192</v>
      </c>
      <c r="B120" s="54" t="s">
        <v>193</v>
      </c>
      <c r="C120" s="31">
        <v>4301135555</v>
      </c>
      <c r="D120" s="303">
        <v>4607111034014</v>
      </c>
      <c r="E120" s="304"/>
      <c r="F120" s="291">
        <v>0.25</v>
      </c>
      <c r="G120" s="32">
        <v>12</v>
      </c>
      <c r="H120" s="291">
        <v>3</v>
      </c>
      <c r="I120" s="291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297"/>
      <c r="R120" s="297"/>
      <c r="S120" s="297"/>
      <c r="T120" s="298"/>
      <c r="U120" s="34"/>
      <c r="V120" s="34"/>
      <c r="W120" s="35" t="s">
        <v>69</v>
      </c>
      <c r="X120" s="292">
        <v>28</v>
      </c>
      <c r="Y120" s="293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48" t="s">
        <v>194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103.70079999999999</v>
      </c>
      <c r="BN120" s="67">
        <f>IFERROR(Y120*I120,"0")</f>
        <v>103.70079999999999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195</v>
      </c>
      <c r="B121" s="54" t="s">
        <v>196</v>
      </c>
      <c r="C121" s="31">
        <v>4301135532</v>
      </c>
      <c r="D121" s="303">
        <v>4607111033994</v>
      </c>
      <c r="E121" s="304"/>
      <c r="F121" s="291">
        <v>0.25</v>
      </c>
      <c r="G121" s="32">
        <v>12</v>
      </c>
      <c r="H121" s="291">
        <v>3</v>
      </c>
      <c r="I121" s="291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7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297"/>
      <c r="R121" s="297"/>
      <c r="S121" s="297"/>
      <c r="T121" s="298"/>
      <c r="U121" s="34"/>
      <c r="V121" s="34"/>
      <c r="W121" s="35" t="s">
        <v>69</v>
      </c>
      <c r="X121" s="292">
        <v>0</v>
      </c>
      <c r="Y121" s="293">
        <f>IFERROR(IF(X121="","",X121),"")</f>
        <v>0</v>
      </c>
      <c r="Z121" s="36">
        <f>IFERROR(IF(X121="","",X121*0.01788),"")</f>
        <v>0</v>
      </c>
      <c r="AA121" s="56"/>
      <c r="AB121" s="57"/>
      <c r="AC121" s="150" t="s">
        <v>144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13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4"/>
      <c r="P122" s="300" t="s">
        <v>72</v>
      </c>
      <c r="Q122" s="301"/>
      <c r="R122" s="301"/>
      <c r="S122" s="301"/>
      <c r="T122" s="301"/>
      <c r="U122" s="301"/>
      <c r="V122" s="302"/>
      <c r="W122" s="37" t="s">
        <v>69</v>
      </c>
      <c r="X122" s="294">
        <f>IFERROR(SUM(X120:X121),"0")</f>
        <v>28</v>
      </c>
      <c r="Y122" s="294">
        <f>IFERROR(SUM(Y120:Y121),"0")</f>
        <v>28</v>
      </c>
      <c r="Z122" s="294">
        <f>IFERROR(IF(Z120="",0,Z120),"0")+IFERROR(IF(Z121="",0,Z121),"0")</f>
        <v>0.50063999999999997</v>
      </c>
      <c r="AA122" s="295"/>
      <c r="AB122" s="295"/>
      <c r="AC122" s="295"/>
    </row>
    <row r="123" spans="1:68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4"/>
      <c r="P123" s="300" t="s">
        <v>72</v>
      </c>
      <c r="Q123" s="301"/>
      <c r="R123" s="301"/>
      <c r="S123" s="301"/>
      <c r="T123" s="301"/>
      <c r="U123" s="301"/>
      <c r="V123" s="302"/>
      <c r="W123" s="37" t="s">
        <v>73</v>
      </c>
      <c r="X123" s="294">
        <f>IFERROR(SUMPRODUCT(X120:X121*H120:H121),"0")</f>
        <v>84</v>
      </c>
      <c r="Y123" s="294">
        <f>IFERROR(SUMPRODUCT(Y120:Y121*H120:H121),"0")</f>
        <v>84</v>
      </c>
      <c r="Z123" s="37"/>
      <c r="AA123" s="295"/>
      <c r="AB123" s="295"/>
      <c r="AC123" s="295"/>
    </row>
    <row r="124" spans="1:68" ht="16.5" customHeight="1" x14ac:dyDescent="0.25">
      <c r="A124" s="307" t="s">
        <v>197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87"/>
      <c r="AB124" s="287"/>
      <c r="AC124" s="287"/>
    </row>
    <row r="125" spans="1:68" ht="14.25" customHeight="1" x14ac:dyDescent="0.25">
      <c r="A125" s="315" t="s">
        <v>126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88"/>
      <c r="AB125" s="288"/>
      <c r="AC125" s="288"/>
    </row>
    <row r="126" spans="1:68" ht="27" customHeight="1" x14ac:dyDescent="0.25">
      <c r="A126" s="54" t="s">
        <v>198</v>
      </c>
      <c r="B126" s="54" t="s">
        <v>199</v>
      </c>
      <c r="C126" s="31">
        <v>4301135549</v>
      </c>
      <c r="D126" s="303">
        <v>4607111039095</v>
      </c>
      <c r="E126" s="304"/>
      <c r="F126" s="291">
        <v>0.25</v>
      </c>
      <c r="G126" s="32">
        <v>12</v>
      </c>
      <c r="H126" s="291">
        <v>3</v>
      </c>
      <c r="I126" s="291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297"/>
      <c r="R126" s="297"/>
      <c r="S126" s="297"/>
      <c r="T126" s="298"/>
      <c r="U126" s="34"/>
      <c r="V126" s="34"/>
      <c r="W126" s="35" t="s">
        <v>69</v>
      </c>
      <c r="X126" s="292">
        <v>14</v>
      </c>
      <c r="Y126" s="293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52" t="s">
        <v>200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52.472000000000001</v>
      </c>
      <c r="BN126" s="67">
        <f>IFERROR(Y126*I126,"0")</f>
        <v>52.472000000000001</v>
      </c>
      <c r="BO126" s="67">
        <f>IFERROR(X126/J126,"0")</f>
        <v>0.2</v>
      </c>
      <c r="BP126" s="67">
        <f>IFERROR(Y126/J126,"0")</f>
        <v>0.2</v>
      </c>
    </row>
    <row r="127" spans="1:68" ht="16.5" customHeight="1" x14ac:dyDescent="0.25">
      <c r="A127" s="54" t="s">
        <v>201</v>
      </c>
      <c r="B127" s="54" t="s">
        <v>202</v>
      </c>
      <c r="C127" s="31">
        <v>4301135550</v>
      </c>
      <c r="D127" s="303">
        <v>4607111034199</v>
      </c>
      <c r="E127" s="304"/>
      <c r="F127" s="291">
        <v>0.25</v>
      </c>
      <c r="G127" s="32">
        <v>12</v>
      </c>
      <c r="H127" s="291">
        <v>3</v>
      </c>
      <c r="I127" s="29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297"/>
      <c r="R127" s="297"/>
      <c r="S127" s="297"/>
      <c r="T127" s="298"/>
      <c r="U127" s="34"/>
      <c r="V127" s="34"/>
      <c r="W127" s="35" t="s">
        <v>69</v>
      </c>
      <c r="X127" s="292">
        <v>28</v>
      </c>
      <c r="Y127" s="293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203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103.70079999999999</v>
      </c>
      <c r="BN127" s="67">
        <f>IFERROR(Y127*I127,"0")</f>
        <v>103.70079999999999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13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4"/>
      <c r="P128" s="300" t="s">
        <v>72</v>
      </c>
      <c r="Q128" s="301"/>
      <c r="R128" s="301"/>
      <c r="S128" s="301"/>
      <c r="T128" s="301"/>
      <c r="U128" s="301"/>
      <c r="V128" s="302"/>
      <c r="W128" s="37" t="s">
        <v>69</v>
      </c>
      <c r="X128" s="294">
        <f>IFERROR(SUM(X126:X127),"0")</f>
        <v>42</v>
      </c>
      <c r="Y128" s="294">
        <f>IFERROR(SUM(Y126:Y127),"0")</f>
        <v>42</v>
      </c>
      <c r="Z128" s="294">
        <f>IFERROR(IF(Z126="",0,Z126),"0")+IFERROR(IF(Z127="",0,Z127),"0")</f>
        <v>0.75095999999999996</v>
      </c>
      <c r="AA128" s="295"/>
      <c r="AB128" s="295"/>
      <c r="AC128" s="295"/>
    </row>
    <row r="129" spans="1:68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4"/>
      <c r="P129" s="300" t="s">
        <v>72</v>
      </c>
      <c r="Q129" s="301"/>
      <c r="R129" s="301"/>
      <c r="S129" s="301"/>
      <c r="T129" s="301"/>
      <c r="U129" s="301"/>
      <c r="V129" s="302"/>
      <c r="W129" s="37" t="s">
        <v>73</v>
      </c>
      <c r="X129" s="294">
        <f>IFERROR(SUMPRODUCT(X126:X127*H126:H127),"0")</f>
        <v>126</v>
      </c>
      <c r="Y129" s="294">
        <f>IFERROR(SUMPRODUCT(Y126:Y127*H126:H127),"0")</f>
        <v>126</v>
      </c>
      <c r="Z129" s="37"/>
      <c r="AA129" s="295"/>
      <c r="AB129" s="295"/>
      <c r="AC129" s="295"/>
    </row>
    <row r="130" spans="1:68" ht="16.5" customHeight="1" x14ac:dyDescent="0.25">
      <c r="A130" s="307" t="s">
        <v>204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87"/>
      <c r="AB130" s="287"/>
      <c r="AC130" s="287"/>
    </row>
    <row r="131" spans="1:68" ht="14.25" customHeight="1" x14ac:dyDescent="0.25">
      <c r="A131" s="315" t="s">
        <v>126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88"/>
      <c r="AB131" s="288"/>
      <c r="AC131" s="288"/>
    </row>
    <row r="132" spans="1:68" ht="27" customHeight="1" x14ac:dyDescent="0.25">
      <c r="A132" s="54" t="s">
        <v>205</v>
      </c>
      <c r="B132" s="54" t="s">
        <v>206</v>
      </c>
      <c r="C132" s="31">
        <v>4301135753</v>
      </c>
      <c r="D132" s="303">
        <v>4620207490914</v>
      </c>
      <c r="E132" s="304"/>
      <c r="F132" s="291">
        <v>0.2</v>
      </c>
      <c r="G132" s="32">
        <v>12</v>
      </c>
      <c r="H132" s="291">
        <v>2.4</v>
      </c>
      <c r="I132" s="291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87" t="s">
        <v>207</v>
      </c>
      <c r="Q132" s="297"/>
      <c r="R132" s="297"/>
      <c r="S132" s="297"/>
      <c r="T132" s="298"/>
      <c r="U132" s="34"/>
      <c r="V132" s="34"/>
      <c r="W132" s="35" t="s">
        <v>69</v>
      </c>
      <c r="X132" s="292">
        <v>14</v>
      </c>
      <c r="Y132" s="29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56" t="s">
        <v>194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37.520000000000003</v>
      </c>
      <c r="BN132" s="67">
        <f>IFERROR(Y132*I132,"0")</f>
        <v>37.520000000000003</v>
      </c>
      <c r="BO132" s="67">
        <f>IFERROR(X132/J132,"0")</f>
        <v>0.2</v>
      </c>
      <c r="BP132" s="67">
        <f>IFERROR(Y132/J132,"0")</f>
        <v>0.2</v>
      </c>
    </row>
    <row r="133" spans="1:68" ht="27" customHeight="1" x14ac:dyDescent="0.25">
      <c r="A133" s="54" t="s">
        <v>208</v>
      </c>
      <c r="B133" s="54" t="s">
        <v>209</v>
      </c>
      <c r="C133" s="31">
        <v>4301135778</v>
      </c>
      <c r="D133" s="303">
        <v>4620207490853</v>
      </c>
      <c r="E133" s="304"/>
      <c r="F133" s="291">
        <v>0.2</v>
      </c>
      <c r="G133" s="32">
        <v>12</v>
      </c>
      <c r="H133" s="291">
        <v>2.4</v>
      </c>
      <c r="I133" s="291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62" t="s">
        <v>210</v>
      </c>
      <c r="Q133" s="297"/>
      <c r="R133" s="297"/>
      <c r="S133" s="297"/>
      <c r="T133" s="298"/>
      <c r="U133" s="34"/>
      <c r="V133" s="34"/>
      <c r="W133" s="35" t="s">
        <v>69</v>
      </c>
      <c r="X133" s="292">
        <v>0</v>
      </c>
      <c r="Y133" s="293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194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13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4"/>
      <c r="P134" s="300" t="s">
        <v>72</v>
      </c>
      <c r="Q134" s="301"/>
      <c r="R134" s="301"/>
      <c r="S134" s="301"/>
      <c r="T134" s="301"/>
      <c r="U134" s="301"/>
      <c r="V134" s="302"/>
      <c r="W134" s="37" t="s">
        <v>69</v>
      </c>
      <c r="X134" s="294">
        <f>IFERROR(SUM(X132:X133),"0")</f>
        <v>14</v>
      </c>
      <c r="Y134" s="294">
        <f>IFERROR(SUM(Y132:Y133),"0")</f>
        <v>14</v>
      </c>
      <c r="Z134" s="294">
        <f>IFERROR(IF(Z132="",0,Z132),"0")+IFERROR(IF(Z133="",0,Z133),"0")</f>
        <v>0.25031999999999999</v>
      </c>
      <c r="AA134" s="295"/>
      <c r="AB134" s="295"/>
      <c r="AC134" s="295"/>
    </row>
    <row r="135" spans="1:68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4"/>
      <c r="P135" s="300" t="s">
        <v>72</v>
      </c>
      <c r="Q135" s="301"/>
      <c r="R135" s="301"/>
      <c r="S135" s="301"/>
      <c r="T135" s="301"/>
      <c r="U135" s="301"/>
      <c r="V135" s="302"/>
      <c r="W135" s="37" t="s">
        <v>73</v>
      </c>
      <c r="X135" s="294">
        <f>IFERROR(SUMPRODUCT(X132:X133*H132:H133),"0")</f>
        <v>33.6</v>
      </c>
      <c r="Y135" s="294">
        <f>IFERROR(SUMPRODUCT(Y132:Y133*H132:H133),"0")</f>
        <v>33.6</v>
      </c>
      <c r="Z135" s="37"/>
      <c r="AA135" s="295"/>
      <c r="AB135" s="295"/>
      <c r="AC135" s="295"/>
    </row>
    <row r="136" spans="1:68" ht="16.5" customHeight="1" x14ac:dyDescent="0.25">
      <c r="A136" s="307" t="s">
        <v>211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87"/>
      <c r="AB136" s="287"/>
      <c r="AC136" s="287"/>
    </row>
    <row r="137" spans="1:68" ht="14.25" customHeight="1" x14ac:dyDescent="0.25">
      <c r="A137" s="315" t="s">
        <v>126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88"/>
      <c r="AB137" s="288"/>
      <c r="AC137" s="288"/>
    </row>
    <row r="138" spans="1:68" ht="27" customHeight="1" x14ac:dyDescent="0.25">
      <c r="A138" s="54" t="s">
        <v>212</v>
      </c>
      <c r="B138" s="54" t="s">
        <v>213</v>
      </c>
      <c r="C138" s="31">
        <v>4301135570</v>
      </c>
      <c r="D138" s="303">
        <v>4607111035806</v>
      </c>
      <c r="E138" s="304"/>
      <c r="F138" s="291">
        <v>0.25</v>
      </c>
      <c r="G138" s="32">
        <v>12</v>
      </c>
      <c r="H138" s="291">
        <v>3</v>
      </c>
      <c r="I138" s="291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39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297"/>
      <c r="R138" s="297"/>
      <c r="S138" s="297"/>
      <c r="T138" s="298"/>
      <c r="U138" s="34"/>
      <c r="V138" s="34"/>
      <c r="W138" s="35" t="s">
        <v>69</v>
      </c>
      <c r="X138" s="292">
        <v>0</v>
      </c>
      <c r="Y138" s="293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214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13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4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4">
        <f>IFERROR(SUM(X138:X138),"0")</f>
        <v>0</v>
      </c>
      <c r="Y139" s="294">
        <f>IFERROR(SUM(Y138:Y138),"0")</f>
        <v>0</v>
      </c>
      <c r="Z139" s="294">
        <f>IFERROR(IF(Z138="",0,Z138),"0")</f>
        <v>0</v>
      </c>
      <c r="AA139" s="295"/>
      <c r="AB139" s="295"/>
      <c r="AC139" s="295"/>
    </row>
    <row r="140" spans="1:68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4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4">
        <f>IFERROR(SUMPRODUCT(X138:X138*H138:H138),"0")</f>
        <v>0</v>
      </c>
      <c r="Y140" s="294">
        <f>IFERROR(SUMPRODUCT(Y138:Y138*H138:H138),"0")</f>
        <v>0</v>
      </c>
      <c r="Z140" s="37"/>
      <c r="AA140" s="295"/>
      <c r="AB140" s="295"/>
      <c r="AC140" s="295"/>
    </row>
    <row r="141" spans="1:68" ht="16.5" customHeight="1" x14ac:dyDescent="0.25">
      <c r="A141" s="307" t="s">
        <v>215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87"/>
      <c r="AB141" s="287"/>
      <c r="AC141" s="287"/>
    </row>
    <row r="142" spans="1:68" ht="14.25" customHeight="1" x14ac:dyDescent="0.25">
      <c r="A142" s="315" t="s">
        <v>126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88"/>
      <c r="AB142" s="288"/>
      <c r="AC142" s="288"/>
    </row>
    <row r="143" spans="1:68" ht="16.5" customHeight="1" x14ac:dyDescent="0.25">
      <c r="A143" s="54" t="s">
        <v>216</v>
      </c>
      <c r="B143" s="54" t="s">
        <v>217</v>
      </c>
      <c r="C143" s="31">
        <v>4301135607</v>
      </c>
      <c r="D143" s="303">
        <v>4607111039613</v>
      </c>
      <c r="E143" s="304"/>
      <c r="F143" s="291">
        <v>0.09</v>
      </c>
      <c r="G143" s="32">
        <v>30</v>
      </c>
      <c r="H143" s="291">
        <v>2.7</v>
      </c>
      <c r="I143" s="291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297"/>
      <c r="R143" s="297"/>
      <c r="S143" s="297"/>
      <c r="T143" s="298"/>
      <c r="U143" s="34"/>
      <c r="V143" s="34"/>
      <c r="W143" s="35" t="s">
        <v>69</v>
      </c>
      <c r="X143" s="292">
        <v>0</v>
      </c>
      <c r="Y143" s="293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200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3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4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4">
        <f>IFERROR(SUM(X143:X143),"0")</f>
        <v>0</v>
      </c>
      <c r="Y144" s="294">
        <f>IFERROR(SUM(Y143:Y143),"0")</f>
        <v>0</v>
      </c>
      <c r="Z144" s="294">
        <f>IFERROR(IF(Z143="",0,Z143),"0")</f>
        <v>0</v>
      </c>
      <c r="AA144" s="295"/>
      <c r="AB144" s="295"/>
      <c r="AC144" s="295"/>
    </row>
    <row r="145" spans="1:68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4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4">
        <f>IFERROR(SUMPRODUCT(X143:X143*H143:H143),"0")</f>
        <v>0</v>
      </c>
      <c r="Y145" s="294">
        <f>IFERROR(SUMPRODUCT(Y143:Y143*H143:H143),"0")</f>
        <v>0</v>
      </c>
      <c r="Z145" s="37"/>
      <c r="AA145" s="295"/>
      <c r="AB145" s="295"/>
      <c r="AC145" s="295"/>
    </row>
    <row r="146" spans="1:68" ht="16.5" customHeight="1" x14ac:dyDescent="0.25">
      <c r="A146" s="307" t="s">
        <v>218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87"/>
      <c r="AB146" s="287"/>
      <c r="AC146" s="287"/>
    </row>
    <row r="147" spans="1:68" ht="14.25" customHeight="1" x14ac:dyDescent="0.25">
      <c r="A147" s="315" t="s">
        <v>219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88"/>
      <c r="AB147" s="288"/>
      <c r="AC147" s="288"/>
    </row>
    <row r="148" spans="1:68" ht="27" customHeight="1" x14ac:dyDescent="0.25">
      <c r="A148" s="54" t="s">
        <v>220</v>
      </c>
      <c r="B148" s="54" t="s">
        <v>221</v>
      </c>
      <c r="C148" s="31">
        <v>4301135540</v>
      </c>
      <c r="D148" s="303">
        <v>4607111035646</v>
      </c>
      <c r="E148" s="304"/>
      <c r="F148" s="291">
        <v>0.2</v>
      </c>
      <c r="G148" s="32">
        <v>8</v>
      </c>
      <c r="H148" s="291">
        <v>1.6</v>
      </c>
      <c r="I148" s="291">
        <v>2.12</v>
      </c>
      <c r="J148" s="32">
        <v>72</v>
      </c>
      <c r="K148" s="32" t="s">
        <v>222</v>
      </c>
      <c r="L148" s="32" t="s">
        <v>67</v>
      </c>
      <c r="M148" s="33" t="s">
        <v>68</v>
      </c>
      <c r="N148" s="33"/>
      <c r="O148" s="32">
        <v>180</v>
      </c>
      <c r="P148" s="3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297"/>
      <c r="R148" s="297"/>
      <c r="S148" s="297"/>
      <c r="T148" s="298"/>
      <c r="U148" s="34"/>
      <c r="V148" s="34"/>
      <c r="W148" s="35" t="s">
        <v>69</v>
      </c>
      <c r="X148" s="292">
        <v>0</v>
      </c>
      <c r="Y148" s="293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223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3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4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4">
        <f>IFERROR(SUM(X148:X148),"0")</f>
        <v>0</v>
      </c>
      <c r="Y149" s="294">
        <f>IFERROR(SUM(Y148:Y148),"0")</f>
        <v>0</v>
      </c>
      <c r="Z149" s="294">
        <f>IFERROR(IF(Z148="",0,Z148),"0")</f>
        <v>0</v>
      </c>
      <c r="AA149" s="295"/>
      <c r="AB149" s="295"/>
      <c r="AC149" s="295"/>
    </row>
    <row r="150" spans="1:68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4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4">
        <f>IFERROR(SUMPRODUCT(X148:X148*H148:H148),"0")</f>
        <v>0</v>
      </c>
      <c r="Y150" s="294">
        <f>IFERROR(SUMPRODUCT(Y148:Y148*H148:H148),"0")</f>
        <v>0</v>
      </c>
      <c r="Z150" s="37"/>
      <c r="AA150" s="295"/>
      <c r="AB150" s="295"/>
      <c r="AC150" s="295"/>
    </row>
    <row r="151" spans="1:68" ht="16.5" customHeight="1" x14ac:dyDescent="0.25">
      <c r="A151" s="307" t="s">
        <v>224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87"/>
      <c r="AB151" s="287"/>
      <c r="AC151" s="287"/>
    </row>
    <row r="152" spans="1:68" ht="14.25" customHeight="1" x14ac:dyDescent="0.25">
      <c r="A152" s="315" t="s">
        <v>126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88"/>
      <c r="AB152" s="288"/>
      <c r="AC152" s="288"/>
    </row>
    <row r="153" spans="1:68" ht="27" customHeight="1" x14ac:dyDescent="0.25">
      <c r="A153" s="54" t="s">
        <v>225</v>
      </c>
      <c r="B153" s="54" t="s">
        <v>226</v>
      </c>
      <c r="C153" s="31">
        <v>4301135591</v>
      </c>
      <c r="D153" s="303">
        <v>4607111036568</v>
      </c>
      <c r="E153" s="304"/>
      <c r="F153" s="291">
        <v>0.28000000000000003</v>
      </c>
      <c r="G153" s="32">
        <v>6</v>
      </c>
      <c r="H153" s="291">
        <v>1.68</v>
      </c>
      <c r="I153" s="291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297"/>
      <c r="R153" s="297"/>
      <c r="S153" s="297"/>
      <c r="T153" s="298"/>
      <c r="U153" s="34"/>
      <c r="V153" s="34"/>
      <c r="W153" s="35" t="s">
        <v>69</v>
      </c>
      <c r="X153" s="292">
        <v>0</v>
      </c>
      <c r="Y153" s="293">
        <f>IFERROR(IF(X153="","",X153),"")</f>
        <v>0</v>
      </c>
      <c r="Z153" s="36">
        <f>IFERROR(IF(X153="","",X153*0.00941),"")</f>
        <v>0</v>
      </c>
      <c r="AA153" s="56"/>
      <c r="AB153" s="57"/>
      <c r="AC153" s="166" t="s">
        <v>227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13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4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4">
        <f>IFERROR(SUM(X153:X153),"0")</f>
        <v>0</v>
      </c>
      <c r="Y154" s="294">
        <f>IFERROR(SUM(Y153:Y153),"0")</f>
        <v>0</v>
      </c>
      <c r="Z154" s="294">
        <f>IFERROR(IF(Z153="",0,Z153),"0")</f>
        <v>0</v>
      </c>
      <c r="AA154" s="295"/>
      <c r="AB154" s="295"/>
      <c r="AC154" s="295"/>
    </row>
    <row r="155" spans="1:68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4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4">
        <f>IFERROR(SUMPRODUCT(X153:X153*H153:H153),"0")</f>
        <v>0</v>
      </c>
      <c r="Y155" s="294">
        <f>IFERROR(SUMPRODUCT(Y153:Y153*H153:H153),"0")</f>
        <v>0</v>
      </c>
      <c r="Z155" s="37"/>
      <c r="AA155" s="295"/>
      <c r="AB155" s="295"/>
      <c r="AC155" s="295"/>
    </row>
    <row r="156" spans="1:68" ht="27.75" customHeight="1" x14ac:dyDescent="0.2">
      <c r="A156" s="360" t="s">
        <v>228</v>
      </c>
      <c r="B156" s="361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48"/>
      <c r="AB156" s="48"/>
      <c r="AC156" s="48"/>
    </row>
    <row r="157" spans="1:68" ht="16.5" customHeight="1" x14ac:dyDescent="0.25">
      <c r="A157" s="307" t="s">
        <v>229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87"/>
      <c r="AB157" s="287"/>
      <c r="AC157" s="287"/>
    </row>
    <row r="158" spans="1:68" ht="14.25" customHeight="1" x14ac:dyDescent="0.25">
      <c r="A158" s="315" t="s">
        <v>126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88"/>
      <c r="AB158" s="288"/>
      <c r="AC158" s="288"/>
    </row>
    <row r="159" spans="1:68" ht="27" customHeight="1" x14ac:dyDescent="0.25">
      <c r="A159" s="54" t="s">
        <v>230</v>
      </c>
      <c r="B159" s="54" t="s">
        <v>231</v>
      </c>
      <c r="C159" s="31">
        <v>4301135548</v>
      </c>
      <c r="D159" s="303">
        <v>4607111039057</v>
      </c>
      <c r="E159" s="304"/>
      <c r="F159" s="291">
        <v>1.8</v>
      </c>
      <c r="G159" s="32">
        <v>1</v>
      </c>
      <c r="H159" s="291">
        <v>1.8</v>
      </c>
      <c r="I159" s="291">
        <v>1.9</v>
      </c>
      <c r="J159" s="32">
        <v>234</v>
      </c>
      <c r="K159" s="32" t="s">
        <v>137</v>
      </c>
      <c r="L159" s="32" t="s">
        <v>67</v>
      </c>
      <c r="M159" s="33" t="s">
        <v>68</v>
      </c>
      <c r="N159" s="33"/>
      <c r="O159" s="32">
        <v>180</v>
      </c>
      <c r="P159" s="417" t="s">
        <v>232</v>
      </c>
      <c r="Q159" s="297"/>
      <c r="R159" s="297"/>
      <c r="S159" s="297"/>
      <c r="T159" s="298"/>
      <c r="U159" s="34"/>
      <c r="V159" s="34"/>
      <c r="W159" s="35" t="s">
        <v>69</v>
      </c>
      <c r="X159" s="292">
        <v>0</v>
      </c>
      <c r="Y159" s="293">
        <f>IFERROR(IF(X159="","",X159),"")</f>
        <v>0</v>
      </c>
      <c r="Z159" s="36">
        <f>IFERROR(IF(X159="","",X159*0.00502),"")</f>
        <v>0</v>
      </c>
      <c r="AA159" s="56"/>
      <c r="AB159" s="57"/>
      <c r="AC159" s="168" t="s">
        <v>200</v>
      </c>
      <c r="AG159" s="67"/>
      <c r="AJ159" s="71" t="s">
        <v>71</v>
      </c>
      <c r="AK159" s="71">
        <v>1</v>
      </c>
      <c r="BB159" s="16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13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14"/>
      <c r="P160" s="300" t="s">
        <v>72</v>
      </c>
      <c r="Q160" s="301"/>
      <c r="R160" s="301"/>
      <c r="S160" s="301"/>
      <c r="T160" s="301"/>
      <c r="U160" s="301"/>
      <c r="V160" s="302"/>
      <c r="W160" s="37" t="s">
        <v>69</v>
      </c>
      <c r="X160" s="294">
        <f>IFERROR(SUM(X159:X159),"0")</f>
        <v>0</v>
      </c>
      <c r="Y160" s="294">
        <f>IFERROR(SUM(Y159:Y159),"0")</f>
        <v>0</v>
      </c>
      <c r="Z160" s="294">
        <f>IFERROR(IF(Z159="",0,Z159),"0")</f>
        <v>0</v>
      </c>
      <c r="AA160" s="295"/>
      <c r="AB160" s="295"/>
      <c r="AC160" s="295"/>
    </row>
    <row r="161" spans="1:68" x14ac:dyDescent="0.2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4"/>
      <c r="P161" s="300" t="s">
        <v>72</v>
      </c>
      <c r="Q161" s="301"/>
      <c r="R161" s="301"/>
      <c r="S161" s="301"/>
      <c r="T161" s="301"/>
      <c r="U161" s="301"/>
      <c r="V161" s="302"/>
      <c r="W161" s="37" t="s">
        <v>73</v>
      </c>
      <c r="X161" s="294">
        <f>IFERROR(SUMPRODUCT(X159:X159*H159:H159),"0")</f>
        <v>0</v>
      </c>
      <c r="Y161" s="294">
        <f>IFERROR(SUMPRODUCT(Y159:Y159*H159:H159),"0")</f>
        <v>0</v>
      </c>
      <c r="Z161" s="37"/>
      <c r="AA161" s="295"/>
      <c r="AB161" s="295"/>
      <c r="AC161" s="295"/>
    </row>
    <row r="162" spans="1:68" ht="16.5" customHeight="1" x14ac:dyDescent="0.25">
      <c r="A162" s="307" t="s">
        <v>233</v>
      </c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  <c r="AA162" s="287"/>
      <c r="AB162" s="287"/>
      <c r="AC162" s="287"/>
    </row>
    <row r="163" spans="1:68" ht="14.25" customHeight="1" x14ac:dyDescent="0.25">
      <c r="A163" s="315" t="s">
        <v>63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88"/>
      <c r="AB163" s="288"/>
      <c r="AC163" s="288"/>
    </row>
    <row r="164" spans="1:68" ht="16.5" customHeight="1" x14ac:dyDescent="0.25">
      <c r="A164" s="54" t="s">
        <v>234</v>
      </c>
      <c r="B164" s="54" t="s">
        <v>235</v>
      </c>
      <c r="C164" s="31">
        <v>4301071056</v>
      </c>
      <c r="D164" s="303">
        <v>4640242180250</v>
      </c>
      <c r="E164" s="304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2" t="s">
        <v>236</v>
      </c>
      <c r="Q164" s="297"/>
      <c r="R164" s="297"/>
      <c r="S164" s="297"/>
      <c r="T164" s="298"/>
      <c r="U164" s="34"/>
      <c r="V164" s="34"/>
      <c r="W164" s="35" t="s">
        <v>69</v>
      </c>
      <c r="X164" s="292">
        <v>0</v>
      </c>
      <c r="Y164" s="293">
        <f>IFERROR(IF(X164="","",X164),"")</f>
        <v>0</v>
      </c>
      <c r="Z164" s="36">
        <f>IFERROR(IF(X164="","",X164*0.00866),"")</f>
        <v>0</v>
      </c>
      <c r="AA164" s="56"/>
      <c r="AB164" s="57"/>
      <c r="AC164" s="170" t="s">
        <v>237</v>
      </c>
      <c r="AG164" s="67"/>
      <c r="AJ164" s="71" t="s">
        <v>71</v>
      </c>
      <c r="AK164" s="71">
        <v>1</v>
      </c>
      <c r="BB164" s="171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238</v>
      </c>
      <c r="B165" s="54" t="s">
        <v>239</v>
      </c>
      <c r="C165" s="31">
        <v>4301071050</v>
      </c>
      <c r="D165" s="303">
        <v>4607111036216</v>
      </c>
      <c r="E165" s="304"/>
      <c r="F165" s="291">
        <v>5</v>
      </c>
      <c r="G165" s="32">
        <v>1</v>
      </c>
      <c r="H165" s="291">
        <v>5</v>
      </c>
      <c r="I165" s="291">
        <v>5.2131999999999996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32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7"/>
      <c r="R165" s="297"/>
      <c r="S165" s="297"/>
      <c r="T165" s="298"/>
      <c r="U165" s="34"/>
      <c r="V165" s="34"/>
      <c r="W165" s="35" t="s">
        <v>69</v>
      </c>
      <c r="X165" s="292">
        <v>72</v>
      </c>
      <c r="Y165" s="293">
        <f>IFERROR(IF(X165="","",X165),"")</f>
        <v>72</v>
      </c>
      <c r="Z165" s="36">
        <f>IFERROR(IF(X165="","",X165*0.00866),"")</f>
        <v>0.62351999999999996</v>
      </c>
      <c r="AA165" s="56"/>
      <c r="AB165" s="57"/>
      <c r="AC165" s="172" t="s">
        <v>240</v>
      </c>
      <c r="AG165" s="67"/>
      <c r="AJ165" s="71" t="s">
        <v>71</v>
      </c>
      <c r="AK165" s="71">
        <v>1</v>
      </c>
      <c r="BB165" s="173" t="s">
        <v>1</v>
      </c>
      <c r="BM165" s="67">
        <f>IFERROR(X165*I165,"0")</f>
        <v>375.35039999999998</v>
      </c>
      <c r="BN165" s="67">
        <f>IFERROR(Y165*I165,"0")</f>
        <v>375.35039999999998</v>
      </c>
      <c r="BO165" s="67">
        <f>IFERROR(X165/J165,"0")</f>
        <v>0.5</v>
      </c>
      <c r="BP165" s="67">
        <f>IFERROR(Y165/J165,"0")</f>
        <v>0.5</v>
      </c>
    </row>
    <row r="166" spans="1:68" ht="27" customHeight="1" x14ac:dyDescent="0.25">
      <c r="A166" s="54" t="s">
        <v>241</v>
      </c>
      <c r="B166" s="54" t="s">
        <v>242</v>
      </c>
      <c r="C166" s="31">
        <v>4301071061</v>
      </c>
      <c r="D166" s="303">
        <v>4607111036278</v>
      </c>
      <c r="E166" s="304"/>
      <c r="F166" s="291">
        <v>5</v>
      </c>
      <c r="G166" s="32">
        <v>1</v>
      </c>
      <c r="H166" s="291">
        <v>5</v>
      </c>
      <c r="I166" s="291">
        <v>5.2405999999999997</v>
      </c>
      <c r="J166" s="32">
        <v>84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3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297"/>
      <c r="R166" s="297"/>
      <c r="S166" s="297"/>
      <c r="T166" s="298"/>
      <c r="U166" s="34"/>
      <c r="V166" s="34"/>
      <c r="W166" s="35" t="s">
        <v>69</v>
      </c>
      <c r="X166" s="292">
        <v>0</v>
      </c>
      <c r="Y166" s="293">
        <f>IFERROR(IF(X166="","",X166),"")</f>
        <v>0</v>
      </c>
      <c r="Z166" s="36">
        <f>IFERROR(IF(X166="","",X166*0.0155),"")</f>
        <v>0</v>
      </c>
      <c r="AA166" s="56"/>
      <c r="AB166" s="57"/>
      <c r="AC166" s="174" t="s">
        <v>243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13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4"/>
      <c r="P167" s="300" t="s">
        <v>72</v>
      </c>
      <c r="Q167" s="301"/>
      <c r="R167" s="301"/>
      <c r="S167" s="301"/>
      <c r="T167" s="301"/>
      <c r="U167" s="301"/>
      <c r="V167" s="302"/>
      <c r="W167" s="37" t="s">
        <v>69</v>
      </c>
      <c r="X167" s="294">
        <f>IFERROR(SUM(X164:X166),"0")</f>
        <v>72</v>
      </c>
      <c r="Y167" s="294">
        <f>IFERROR(SUM(Y164:Y166),"0")</f>
        <v>72</v>
      </c>
      <c r="Z167" s="294">
        <f>IFERROR(IF(Z164="",0,Z164),"0")+IFERROR(IF(Z165="",0,Z165),"0")+IFERROR(IF(Z166="",0,Z166),"0")</f>
        <v>0.62351999999999996</v>
      </c>
      <c r="AA167" s="295"/>
      <c r="AB167" s="295"/>
      <c r="AC167" s="295"/>
    </row>
    <row r="168" spans="1:68" x14ac:dyDescent="0.2">
      <c r="A168" s="308"/>
      <c r="B168" s="308"/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8"/>
      <c r="O168" s="314"/>
      <c r="P168" s="300" t="s">
        <v>72</v>
      </c>
      <c r="Q168" s="301"/>
      <c r="R168" s="301"/>
      <c r="S168" s="301"/>
      <c r="T168" s="301"/>
      <c r="U168" s="301"/>
      <c r="V168" s="302"/>
      <c r="W168" s="37" t="s">
        <v>73</v>
      </c>
      <c r="X168" s="294">
        <f>IFERROR(SUMPRODUCT(X164:X166*H164:H166),"0")</f>
        <v>360</v>
      </c>
      <c r="Y168" s="294">
        <f>IFERROR(SUMPRODUCT(Y164:Y166*H164:H166),"0")</f>
        <v>360</v>
      </c>
      <c r="Z168" s="37"/>
      <c r="AA168" s="295"/>
      <c r="AB168" s="295"/>
      <c r="AC168" s="295"/>
    </row>
    <row r="169" spans="1:68" ht="14.25" customHeight="1" x14ac:dyDescent="0.25">
      <c r="A169" s="315" t="s">
        <v>244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88"/>
      <c r="AB169" s="288"/>
      <c r="AC169" s="288"/>
    </row>
    <row r="170" spans="1:68" ht="27" customHeight="1" x14ac:dyDescent="0.25">
      <c r="A170" s="54" t="s">
        <v>245</v>
      </c>
      <c r="B170" s="54" t="s">
        <v>246</v>
      </c>
      <c r="C170" s="31">
        <v>4301080154</v>
      </c>
      <c r="D170" s="303">
        <v>4607111036834</v>
      </c>
      <c r="E170" s="304"/>
      <c r="F170" s="291">
        <v>1</v>
      </c>
      <c r="G170" s="32">
        <v>5</v>
      </c>
      <c r="H170" s="291">
        <v>5</v>
      </c>
      <c r="I170" s="291">
        <v>5.2530000000000001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90</v>
      </c>
      <c r="P170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297"/>
      <c r="R170" s="297"/>
      <c r="S170" s="297"/>
      <c r="T170" s="298"/>
      <c r="U170" s="34"/>
      <c r="V170" s="34"/>
      <c r="W170" s="35" t="s">
        <v>69</v>
      </c>
      <c r="X170" s="292">
        <v>0</v>
      </c>
      <c r="Y170" s="293">
        <f>IFERROR(IF(X170="","",X170),"")</f>
        <v>0</v>
      </c>
      <c r="Z170" s="36">
        <f>IFERROR(IF(X170="","",X170*0.00866),"")</f>
        <v>0</v>
      </c>
      <c r="AA170" s="56"/>
      <c r="AB170" s="57"/>
      <c r="AC170" s="176" t="s">
        <v>247</v>
      </c>
      <c r="AG170" s="67"/>
      <c r="AJ170" s="71" t="s">
        <v>71</v>
      </c>
      <c r="AK170" s="71">
        <v>1</v>
      </c>
      <c r="BB170" s="17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13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M171" s="308"/>
      <c r="N171" s="308"/>
      <c r="O171" s="314"/>
      <c r="P171" s="300" t="s">
        <v>72</v>
      </c>
      <c r="Q171" s="301"/>
      <c r="R171" s="301"/>
      <c r="S171" s="301"/>
      <c r="T171" s="301"/>
      <c r="U171" s="301"/>
      <c r="V171" s="302"/>
      <c r="W171" s="37" t="s">
        <v>69</v>
      </c>
      <c r="X171" s="294">
        <f>IFERROR(SUM(X170:X170),"0")</f>
        <v>0</v>
      </c>
      <c r="Y171" s="294">
        <f>IFERROR(SUM(Y170:Y170),"0")</f>
        <v>0</v>
      </c>
      <c r="Z171" s="294">
        <f>IFERROR(IF(Z170="",0,Z170),"0")</f>
        <v>0</v>
      </c>
      <c r="AA171" s="295"/>
      <c r="AB171" s="295"/>
      <c r="AC171" s="295"/>
    </row>
    <row r="172" spans="1:68" x14ac:dyDescent="0.2">
      <c r="A172" s="308"/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14"/>
      <c r="P172" s="300" t="s">
        <v>72</v>
      </c>
      <c r="Q172" s="301"/>
      <c r="R172" s="301"/>
      <c r="S172" s="301"/>
      <c r="T172" s="301"/>
      <c r="U172" s="301"/>
      <c r="V172" s="302"/>
      <c r="W172" s="37" t="s">
        <v>73</v>
      </c>
      <c r="X172" s="294">
        <f>IFERROR(SUMPRODUCT(X170:X170*H170:H170),"0")</f>
        <v>0</v>
      </c>
      <c r="Y172" s="294">
        <f>IFERROR(SUMPRODUCT(Y170:Y170*H170:H170),"0")</f>
        <v>0</v>
      </c>
      <c r="Z172" s="37"/>
      <c r="AA172" s="295"/>
      <c r="AB172" s="295"/>
      <c r="AC172" s="295"/>
    </row>
    <row r="173" spans="1:68" ht="27.75" customHeight="1" x14ac:dyDescent="0.2">
      <c r="A173" s="360" t="s">
        <v>248</v>
      </c>
      <c r="B173" s="361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48"/>
      <c r="AB173" s="48"/>
      <c r="AC173" s="48"/>
    </row>
    <row r="174" spans="1:68" ht="16.5" customHeight="1" x14ac:dyDescent="0.25">
      <c r="A174" s="307" t="s">
        <v>249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287"/>
      <c r="AB174" s="287"/>
      <c r="AC174" s="287"/>
    </row>
    <row r="175" spans="1:68" ht="14.25" customHeight="1" x14ac:dyDescent="0.25">
      <c r="A175" s="315" t="s">
        <v>76</v>
      </c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288"/>
      <c r="AB175" s="288"/>
      <c r="AC175" s="288"/>
    </row>
    <row r="176" spans="1:68" ht="16.5" customHeight="1" x14ac:dyDescent="0.25">
      <c r="A176" s="54" t="s">
        <v>250</v>
      </c>
      <c r="B176" s="54" t="s">
        <v>251</v>
      </c>
      <c r="C176" s="31">
        <v>4301132179</v>
      </c>
      <c r="D176" s="303">
        <v>4607111035691</v>
      </c>
      <c r="E176" s="304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365</v>
      </c>
      <c r="P176" s="4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297"/>
      <c r="R176" s="297"/>
      <c r="S176" s="297"/>
      <c r="T176" s="298"/>
      <c r="U176" s="34"/>
      <c r="V176" s="34"/>
      <c r="W176" s="35" t="s">
        <v>69</v>
      </c>
      <c r="X176" s="292">
        <v>0</v>
      </c>
      <c r="Y176" s="293">
        <f>IFERROR(IF(X176="","",X176),"")</f>
        <v>0</v>
      </c>
      <c r="Z176" s="36">
        <f>IFERROR(IF(X176="","",X176*0.01788),"")</f>
        <v>0</v>
      </c>
      <c r="AA176" s="56"/>
      <c r="AB176" s="57"/>
      <c r="AC176" s="178" t="s">
        <v>252</v>
      </c>
      <c r="AG176" s="67"/>
      <c r="AJ176" s="71" t="s">
        <v>71</v>
      </c>
      <c r="AK176" s="71">
        <v>1</v>
      </c>
      <c r="BB176" s="179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253</v>
      </c>
      <c r="B177" s="54" t="s">
        <v>254</v>
      </c>
      <c r="C177" s="31">
        <v>4301132182</v>
      </c>
      <c r="D177" s="303">
        <v>4607111035721</v>
      </c>
      <c r="E177" s="304"/>
      <c r="F177" s="291">
        <v>0.25</v>
      </c>
      <c r="G177" s="32">
        <v>12</v>
      </c>
      <c r="H177" s="291">
        <v>3</v>
      </c>
      <c r="I177" s="291">
        <v>3.3879999999999999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365</v>
      </c>
      <c r="P177" s="4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297"/>
      <c r="R177" s="297"/>
      <c r="S177" s="297"/>
      <c r="T177" s="298"/>
      <c r="U177" s="34"/>
      <c r="V177" s="34"/>
      <c r="W177" s="35" t="s">
        <v>69</v>
      </c>
      <c r="X177" s="292">
        <v>0</v>
      </c>
      <c r="Y177" s="293">
        <f>IFERROR(IF(X177="","",X177),"")</f>
        <v>0</v>
      </c>
      <c r="Z177" s="36">
        <f>IFERROR(IF(X177="","",X177*0.01788),"")</f>
        <v>0</v>
      </c>
      <c r="AA177" s="56"/>
      <c r="AB177" s="57"/>
      <c r="AC177" s="180" t="s">
        <v>255</v>
      </c>
      <c r="AG177" s="67"/>
      <c r="AJ177" s="71" t="s">
        <v>71</v>
      </c>
      <c r="AK177" s="71">
        <v>1</v>
      </c>
      <c r="BB177" s="181" t="s">
        <v>81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256</v>
      </c>
      <c r="B178" s="54" t="s">
        <v>257</v>
      </c>
      <c r="C178" s="31">
        <v>4301132170</v>
      </c>
      <c r="D178" s="303">
        <v>4607111038487</v>
      </c>
      <c r="E178" s="304"/>
      <c r="F178" s="291">
        <v>0.25</v>
      </c>
      <c r="G178" s="32">
        <v>12</v>
      </c>
      <c r="H178" s="291">
        <v>3</v>
      </c>
      <c r="I178" s="291">
        <v>3.7360000000000002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297"/>
      <c r="R178" s="297"/>
      <c r="S178" s="297"/>
      <c r="T178" s="298"/>
      <c r="U178" s="34"/>
      <c r="V178" s="34"/>
      <c r="W178" s="35" t="s">
        <v>69</v>
      </c>
      <c r="X178" s="292">
        <v>14</v>
      </c>
      <c r="Y178" s="293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182" t="s">
        <v>258</v>
      </c>
      <c r="AG178" s="67"/>
      <c r="AJ178" s="71" t="s">
        <v>71</v>
      </c>
      <c r="AK178" s="71">
        <v>1</v>
      </c>
      <c r="BB178" s="183" t="s">
        <v>81</v>
      </c>
      <c r="BM178" s="67">
        <f>IFERROR(X178*I178,"0")</f>
        <v>52.304000000000002</v>
      </c>
      <c r="BN178" s="67">
        <f>IFERROR(Y178*I178,"0")</f>
        <v>52.304000000000002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13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4"/>
      <c r="P179" s="300" t="s">
        <v>72</v>
      </c>
      <c r="Q179" s="301"/>
      <c r="R179" s="301"/>
      <c r="S179" s="301"/>
      <c r="T179" s="301"/>
      <c r="U179" s="301"/>
      <c r="V179" s="302"/>
      <c r="W179" s="37" t="s">
        <v>69</v>
      </c>
      <c r="X179" s="294">
        <f>IFERROR(SUM(X176:X178),"0")</f>
        <v>14</v>
      </c>
      <c r="Y179" s="294">
        <f>IFERROR(SUM(Y176:Y178),"0")</f>
        <v>14</v>
      </c>
      <c r="Z179" s="294">
        <f>IFERROR(IF(Z176="",0,Z176),"0")+IFERROR(IF(Z177="",0,Z177),"0")+IFERROR(IF(Z178="",0,Z178),"0")</f>
        <v>0.25031999999999999</v>
      </c>
      <c r="AA179" s="295"/>
      <c r="AB179" s="295"/>
      <c r="AC179" s="295"/>
    </row>
    <row r="180" spans="1:68" x14ac:dyDescent="0.2">
      <c r="A180" s="308"/>
      <c r="B180" s="308"/>
      <c r="C180" s="308"/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8"/>
      <c r="O180" s="314"/>
      <c r="P180" s="300" t="s">
        <v>72</v>
      </c>
      <c r="Q180" s="301"/>
      <c r="R180" s="301"/>
      <c r="S180" s="301"/>
      <c r="T180" s="301"/>
      <c r="U180" s="301"/>
      <c r="V180" s="302"/>
      <c r="W180" s="37" t="s">
        <v>73</v>
      </c>
      <c r="X180" s="294">
        <f>IFERROR(SUMPRODUCT(X176:X178*H176:H178),"0")</f>
        <v>42</v>
      </c>
      <c r="Y180" s="294">
        <f>IFERROR(SUMPRODUCT(Y176:Y178*H176:H178),"0")</f>
        <v>42</v>
      </c>
      <c r="Z180" s="37"/>
      <c r="AA180" s="295"/>
      <c r="AB180" s="295"/>
      <c r="AC180" s="295"/>
    </row>
    <row r="181" spans="1:68" ht="14.25" customHeight="1" x14ac:dyDescent="0.25">
      <c r="A181" s="315" t="s">
        <v>259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88"/>
      <c r="AB181" s="288"/>
      <c r="AC181" s="288"/>
    </row>
    <row r="182" spans="1:68" ht="27" customHeight="1" x14ac:dyDescent="0.25">
      <c r="A182" s="54" t="s">
        <v>260</v>
      </c>
      <c r="B182" s="54" t="s">
        <v>261</v>
      </c>
      <c r="C182" s="31">
        <v>4301051855</v>
      </c>
      <c r="D182" s="303">
        <v>4680115885875</v>
      </c>
      <c r="E182" s="304"/>
      <c r="F182" s="291">
        <v>1</v>
      </c>
      <c r="G182" s="32">
        <v>9</v>
      </c>
      <c r="H182" s="291">
        <v>9</v>
      </c>
      <c r="I182" s="291">
        <v>9.4350000000000005</v>
      </c>
      <c r="J182" s="32">
        <v>64</v>
      </c>
      <c r="K182" s="32" t="s">
        <v>262</v>
      </c>
      <c r="L182" s="32" t="s">
        <v>67</v>
      </c>
      <c r="M182" s="33" t="s">
        <v>263</v>
      </c>
      <c r="N182" s="33"/>
      <c r="O182" s="32">
        <v>365</v>
      </c>
      <c r="P182" s="379" t="s">
        <v>264</v>
      </c>
      <c r="Q182" s="297"/>
      <c r="R182" s="297"/>
      <c r="S182" s="297"/>
      <c r="T182" s="298"/>
      <c r="U182" s="34"/>
      <c r="V182" s="34"/>
      <c r="W182" s="35" t="s">
        <v>69</v>
      </c>
      <c r="X182" s="292">
        <v>0</v>
      </c>
      <c r="Y182" s="293">
        <f>IFERROR(IF(X182="","",X182),"")</f>
        <v>0</v>
      </c>
      <c r="Z182" s="36">
        <f>IFERROR(IF(X182="","",X182*0.01898),"")</f>
        <v>0</v>
      </c>
      <c r="AA182" s="56"/>
      <c r="AB182" s="57"/>
      <c r="AC182" s="184" t="s">
        <v>265</v>
      </c>
      <c r="AG182" s="67"/>
      <c r="AJ182" s="71" t="s">
        <v>71</v>
      </c>
      <c r="AK182" s="71">
        <v>1</v>
      </c>
      <c r="BB182" s="185" t="s">
        <v>266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13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14"/>
      <c r="P183" s="300" t="s">
        <v>72</v>
      </c>
      <c r="Q183" s="301"/>
      <c r="R183" s="301"/>
      <c r="S183" s="301"/>
      <c r="T183" s="301"/>
      <c r="U183" s="301"/>
      <c r="V183" s="302"/>
      <c r="W183" s="37" t="s">
        <v>69</v>
      </c>
      <c r="X183" s="294">
        <f>IFERROR(SUM(X182:X182),"0")</f>
        <v>0</v>
      </c>
      <c r="Y183" s="294">
        <f>IFERROR(SUM(Y182:Y182),"0")</f>
        <v>0</v>
      </c>
      <c r="Z183" s="294">
        <f>IFERROR(IF(Z182="",0,Z182),"0")</f>
        <v>0</v>
      </c>
      <c r="AA183" s="295"/>
      <c r="AB183" s="295"/>
      <c r="AC183" s="295"/>
    </row>
    <row r="184" spans="1:68" x14ac:dyDescent="0.2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4"/>
      <c r="P184" s="300" t="s">
        <v>72</v>
      </c>
      <c r="Q184" s="301"/>
      <c r="R184" s="301"/>
      <c r="S184" s="301"/>
      <c r="T184" s="301"/>
      <c r="U184" s="301"/>
      <c r="V184" s="302"/>
      <c r="W184" s="37" t="s">
        <v>73</v>
      </c>
      <c r="X184" s="294">
        <f>IFERROR(SUMPRODUCT(X182:X182*H182:H182),"0")</f>
        <v>0</v>
      </c>
      <c r="Y184" s="294">
        <f>IFERROR(SUMPRODUCT(Y182:Y182*H182:H182),"0")</f>
        <v>0</v>
      </c>
      <c r="Z184" s="37"/>
      <c r="AA184" s="295"/>
      <c r="AB184" s="295"/>
      <c r="AC184" s="295"/>
    </row>
    <row r="185" spans="1:68" ht="27.75" customHeight="1" x14ac:dyDescent="0.2">
      <c r="A185" s="360" t="s">
        <v>267</v>
      </c>
      <c r="B185" s="361"/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61"/>
      <c r="P185" s="361"/>
      <c r="Q185" s="361"/>
      <c r="R185" s="361"/>
      <c r="S185" s="361"/>
      <c r="T185" s="361"/>
      <c r="U185" s="361"/>
      <c r="V185" s="361"/>
      <c r="W185" s="361"/>
      <c r="X185" s="361"/>
      <c r="Y185" s="361"/>
      <c r="Z185" s="361"/>
      <c r="AA185" s="48"/>
      <c r="AB185" s="48"/>
      <c r="AC185" s="48"/>
    </row>
    <row r="186" spans="1:68" ht="16.5" customHeight="1" x14ac:dyDescent="0.25">
      <c r="A186" s="307" t="s">
        <v>268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87"/>
      <c r="AB186" s="287"/>
      <c r="AC186" s="287"/>
    </row>
    <row r="187" spans="1:68" ht="14.25" customHeight="1" x14ac:dyDescent="0.25">
      <c r="A187" s="315" t="s">
        <v>76</v>
      </c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308"/>
      <c r="Z187" s="308"/>
      <c r="AA187" s="288"/>
      <c r="AB187" s="288"/>
      <c r="AC187" s="288"/>
    </row>
    <row r="188" spans="1:68" ht="27" customHeight="1" x14ac:dyDescent="0.25">
      <c r="A188" s="54" t="s">
        <v>269</v>
      </c>
      <c r="B188" s="54" t="s">
        <v>270</v>
      </c>
      <c r="C188" s="31">
        <v>4301132227</v>
      </c>
      <c r="D188" s="303">
        <v>4620207491133</v>
      </c>
      <c r="E188" s="304"/>
      <c r="F188" s="291">
        <v>0.23</v>
      </c>
      <c r="G188" s="32">
        <v>12</v>
      </c>
      <c r="H188" s="291">
        <v>2.76</v>
      </c>
      <c r="I188" s="291">
        <v>2.98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44" t="s">
        <v>271</v>
      </c>
      <c r="Q188" s="297"/>
      <c r="R188" s="297"/>
      <c r="S188" s="297"/>
      <c r="T188" s="298"/>
      <c r="U188" s="34"/>
      <c r="V188" s="34"/>
      <c r="W188" s="35" t="s">
        <v>69</v>
      </c>
      <c r="X188" s="292">
        <v>14</v>
      </c>
      <c r="Y188" s="293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6" t="s">
        <v>272</v>
      </c>
      <c r="AG188" s="67"/>
      <c r="AJ188" s="71" t="s">
        <v>71</v>
      </c>
      <c r="AK188" s="71">
        <v>1</v>
      </c>
      <c r="BB188" s="187" t="s">
        <v>81</v>
      </c>
      <c r="BM188" s="67">
        <f>IFERROR(X188*I188,"0")</f>
        <v>41.72</v>
      </c>
      <c r="BN188" s="67">
        <f>IFERROR(Y188*I188,"0")</f>
        <v>41.72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13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14"/>
      <c r="P189" s="300" t="s">
        <v>72</v>
      </c>
      <c r="Q189" s="301"/>
      <c r="R189" s="301"/>
      <c r="S189" s="301"/>
      <c r="T189" s="301"/>
      <c r="U189" s="301"/>
      <c r="V189" s="302"/>
      <c r="W189" s="37" t="s">
        <v>69</v>
      </c>
      <c r="X189" s="294">
        <f>IFERROR(SUM(X188:X188),"0")</f>
        <v>14</v>
      </c>
      <c r="Y189" s="294">
        <f>IFERROR(SUM(Y188:Y188),"0")</f>
        <v>14</v>
      </c>
      <c r="Z189" s="294">
        <f>IFERROR(IF(Z188="",0,Z188),"0")</f>
        <v>0.25031999999999999</v>
      </c>
      <c r="AA189" s="295"/>
      <c r="AB189" s="295"/>
      <c r="AC189" s="295"/>
    </row>
    <row r="190" spans="1:68" x14ac:dyDescent="0.2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14"/>
      <c r="P190" s="300" t="s">
        <v>72</v>
      </c>
      <c r="Q190" s="301"/>
      <c r="R190" s="301"/>
      <c r="S190" s="301"/>
      <c r="T190" s="301"/>
      <c r="U190" s="301"/>
      <c r="V190" s="302"/>
      <c r="W190" s="37" t="s">
        <v>73</v>
      </c>
      <c r="X190" s="294">
        <f>IFERROR(SUMPRODUCT(X188:X188*H188:H188),"0")</f>
        <v>38.64</v>
      </c>
      <c r="Y190" s="294">
        <f>IFERROR(SUMPRODUCT(Y188:Y188*H188:H188),"0")</f>
        <v>38.64</v>
      </c>
      <c r="Z190" s="37"/>
      <c r="AA190" s="295"/>
      <c r="AB190" s="295"/>
      <c r="AC190" s="295"/>
    </row>
    <row r="191" spans="1:68" ht="14.25" customHeight="1" x14ac:dyDescent="0.25">
      <c r="A191" s="315" t="s">
        <v>126</v>
      </c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  <c r="R191" s="308"/>
      <c r="S191" s="308"/>
      <c r="T191" s="308"/>
      <c r="U191" s="308"/>
      <c r="V191" s="308"/>
      <c r="W191" s="308"/>
      <c r="X191" s="308"/>
      <c r="Y191" s="308"/>
      <c r="Z191" s="308"/>
      <c r="AA191" s="288"/>
      <c r="AB191" s="288"/>
      <c r="AC191" s="288"/>
    </row>
    <row r="192" spans="1:68" ht="27" customHeight="1" x14ac:dyDescent="0.25">
      <c r="A192" s="54" t="s">
        <v>273</v>
      </c>
      <c r="B192" s="54" t="s">
        <v>274</v>
      </c>
      <c r="C192" s="31">
        <v>4301135707</v>
      </c>
      <c r="D192" s="303">
        <v>4620207490198</v>
      </c>
      <c r="E192" s="304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297"/>
      <c r="R192" s="297"/>
      <c r="S192" s="297"/>
      <c r="T192" s="298"/>
      <c r="U192" s="34"/>
      <c r="V192" s="34"/>
      <c r="W192" s="35" t="s">
        <v>69</v>
      </c>
      <c r="X192" s="292">
        <v>0</v>
      </c>
      <c r="Y192" s="293">
        <f>IFERROR(IF(X192="","",X192),"")</f>
        <v>0</v>
      </c>
      <c r="Z192" s="36">
        <f>IFERROR(IF(X192="","",X192*0.01788),"")</f>
        <v>0</v>
      </c>
      <c r="AA192" s="56"/>
      <c r="AB192" s="57"/>
      <c r="AC192" s="188" t="s">
        <v>275</v>
      </c>
      <c r="AG192" s="67"/>
      <c r="AJ192" s="71" t="s">
        <v>71</v>
      </c>
      <c r="AK192" s="71">
        <v>1</v>
      </c>
      <c r="BB192" s="189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276</v>
      </c>
      <c r="B193" s="54" t="s">
        <v>277</v>
      </c>
      <c r="C193" s="31">
        <v>4301135696</v>
      </c>
      <c r="D193" s="303">
        <v>4620207490235</v>
      </c>
      <c r="E193" s="304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297"/>
      <c r="R193" s="297"/>
      <c r="S193" s="297"/>
      <c r="T193" s="298"/>
      <c r="U193" s="34"/>
      <c r="V193" s="34"/>
      <c r="W193" s="35" t="s">
        <v>69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278</v>
      </c>
      <c r="AG193" s="67"/>
      <c r="AJ193" s="71" t="s">
        <v>71</v>
      </c>
      <c r="AK193" s="71">
        <v>1</v>
      </c>
      <c r="BB193" s="191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279</v>
      </c>
      <c r="B194" s="54" t="s">
        <v>280</v>
      </c>
      <c r="C194" s="31">
        <v>4301135697</v>
      </c>
      <c r="D194" s="303">
        <v>4620207490259</v>
      </c>
      <c r="E194" s="304"/>
      <c r="F194" s="291">
        <v>0.2</v>
      </c>
      <c r="G194" s="32">
        <v>12</v>
      </c>
      <c r="H194" s="291">
        <v>2.4</v>
      </c>
      <c r="I194" s="291">
        <v>3.1036000000000001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180</v>
      </c>
      <c r="P194" s="36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297"/>
      <c r="R194" s="297"/>
      <c r="S194" s="297"/>
      <c r="T194" s="298"/>
      <c r="U194" s="34"/>
      <c r="V194" s="34"/>
      <c r="W194" s="35" t="s">
        <v>69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275</v>
      </c>
      <c r="AG194" s="67"/>
      <c r="AJ194" s="71" t="s">
        <v>71</v>
      </c>
      <c r="AK194" s="71">
        <v>1</v>
      </c>
      <c r="BB194" s="193" t="s">
        <v>81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4301135681</v>
      </c>
      <c r="D195" s="303">
        <v>4620207490143</v>
      </c>
      <c r="E195" s="304"/>
      <c r="F195" s="291">
        <v>0.22</v>
      </c>
      <c r="G195" s="32">
        <v>12</v>
      </c>
      <c r="H195" s="291">
        <v>2.64</v>
      </c>
      <c r="I195" s="291">
        <v>3.3435999999999999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3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297"/>
      <c r="R195" s="297"/>
      <c r="S195" s="297"/>
      <c r="T195" s="298"/>
      <c r="U195" s="34"/>
      <c r="V195" s="34"/>
      <c r="W195" s="35" t="s">
        <v>69</v>
      </c>
      <c r="X195" s="292">
        <v>0</v>
      </c>
      <c r="Y195" s="293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13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14"/>
      <c r="P196" s="300" t="s">
        <v>72</v>
      </c>
      <c r="Q196" s="301"/>
      <c r="R196" s="301"/>
      <c r="S196" s="301"/>
      <c r="T196" s="301"/>
      <c r="U196" s="301"/>
      <c r="V196" s="302"/>
      <c r="W196" s="37" t="s">
        <v>69</v>
      </c>
      <c r="X196" s="294">
        <f>IFERROR(SUM(X192:X195),"0")</f>
        <v>0</v>
      </c>
      <c r="Y196" s="294">
        <f>IFERROR(SUM(Y192:Y195),"0")</f>
        <v>0</v>
      </c>
      <c r="Z196" s="294">
        <f>IFERROR(IF(Z192="",0,Z192),"0")+IFERROR(IF(Z193="",0,Z193),"0")+IFERROR(IF(Z194="",0,Z194),"0")+IFERROR(IF(Z195="",0,Z195),"0")</f>
        <v>0</v>
      </c>
      <c r="AA196" s="295"/>
      <c r="AB196" s="295"/>
      <c r="AC196" s="295"/>
    </row>
    <row r="197" spans="1:68" x14ac:dyDescent="0.2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4"/>
      <c r="P197" s="300" t="s">
        <v>72</v>
      </c>
      <c r="Q197" s="301"/>
      <c r="R197" s="301"/>
      <c r="S197" s="301"/>
      <c r="T197" s="301"/>
      <c r="U197" s="301"/>
      <c r="V197" s="302"/>
      <c r="W197" s="37" t="s">
        <v>73</v>
      </c>
      <c r="X197" s="294">
        <f>IFERROR(SUMPRODUCT(X192:X195*H192:H195),"0")</f>
        <v>0</v>
      </c>
      <c r="Y197" s="294">
        <f>IFERROR(SUMPRODUCT(Y192:Y195*H192:H195),"0")</f>
        <v>0</v>
      </c>
      <c r="Z197" s="37"/>
      <c r="AA197" s="295"/>
      <c r="AB197" s="295"/>
      <c r="AC197" s="295"/>
    </row>
    <row r="198" spans="1:68" ht="16.5" customHeight="1" x14ac:dyDescent="0.25">
      <c r="A198" s="307" t="s">
        <v>284</v>
      </c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  <c r="R198" s="308"/>
      <c r="S198" s="308"/>
      <c r="T198" s="308"/>
      <c r="U198" s="308"/>
      <c r="V198" s="308"/>
      <c r="W198" s="308"/>
      <c r="X198" s="308"/>
      <c r="Y198" s="308"/>
      <c r="Z198" s="308"/>
      <c r="AA198" s="287"/>
      <c r="AB198" s="287"/>
      <c r="AC198" s="287"/>
    </row>
    <row r="199" spans="1:68" ht="14.25" customHeight="1" x14ac:dyDescent="0.25">
      <c r="A199" s="315" t="s">
        <v>63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88"/>
      <c r="AB199" s="288"/>
      <c r="AC199" s="288"/>
    </row>
    <row r="200" spans="1:68" ht="16.5" customHeight="1" x14ac:dyDescent="0.25">
      <c r="A200" s="54" t="s">
        <v>285</v>
      </c>
      <c r="B200" s="54" t="s">
        <v>286</v>
      </c>
      <c r="C200" s="31">
        <v>4301070948</v>
      </c>
      <c r="D200" s="303">
        <v>4607111037022</v>
      </c>
      <c r="E200" s="304"/>
      <c r="F200" s="291">
        <v>0.7</v>
      </c>
      <c r="G200" s="32">
        <v>8</v>
      </c>
      <c r="H200" s="291">
        <v>5.6</v>
      </c>
      <c r="I200" s="291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297"/>
      <c r="R200" s="297"/>
      <c r="S200" s="297"/>
      <c r="T200" s="298"/>
      <c r="U200" s="34"/>
      <c r="V200" s="34"/>
      <c r="W200" s="35" t="s">
        <v>69</v>
      </c>
      <c r="X200" s="292">
        <v>0</v>
      </c>
      <c r="Y200" s="293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287</v>
      </c>
      <c r="AG200" s="67"/>
      <c r="AJ200" s="71" t="s">
        <v>71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4301070990</v>
      </c>
      <c r="D201" s="303">
        <v>4607111038494</v>
      </c>
      <c r="E201" s="304"/>
      <c r="F201" s="291">
        <v>0.7</v>
      </c>
      <c r="G201" s="32">
        <v>8</v>
      </c>
      <c r="H201" s="291">
        <v>5.6</v>
      </c>
      <c r="I201" s="291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297"/>
      <c r="R201" s="297"/>
      <c r="S201" s="297"/>
      <c r="T201" s="298"/>
      <c r="U201" s="34"/>
      <c r="V201" s="34"/>
      <c r="W201" s="35" t="s">
        <v>69</v>
      </c>
      <c r="X201" s="292">
        <v>0</v>
      </c>
      <c r="Y201" s="293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4301070966</v>
      </c>
      <c r="D202" s="303">
        <v>4607111038135</v>
      </c>
      <c r="E202" s="304"/>
      <c r="F202" s="291">
        <v>0.7</v>
      </c>
      <c r="G202" s="32">
        <v>8</v>
      </c>
      <c r="H202" s="291">
        <v>5.6</v>
      </c>
      <c r="I202" s="291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297"/>
      <c r="R202" s="297"/>
      <c r="S202" s="297"/>
      <c r="T202" s="298"/>
      <c r="U202" s="34"/>
      <c r="V202" s="34"/>
      <c r="W202" s="35" t="s">
        <v>69</v>
      </c>
      <c r="X202" s="292">
        <v>0</v>
      </c>
      <c r="Y202" s="293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13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14"/>
      <c r="P203" s="300" t="s">
        <v>72</v>
      </c>
      <c r="Q203" s="301"/>
      <c r="R203" s="301"/>
      <c r="S203" s="301"/>
      <c r="T203" s="301"/>
      <c r="U203" s="301"/>
      <c r="V203" s="302"/>
      <c r="W203" s="37" t="s">
        <v>69</v>
      </c>
      <c r="X203" s="294">
        <f>IFERROR(SUM(X200:X202),"0")</f>
        <v>0</v>
      </c>
      <c r="Y203" s="294">
        <f>IFERROR(SUM(Y200:Y202),"0")</f>
        <v>0</v>
      </c>
      <c r="Z203" s="294">
        <f>IFERROR(IF(Z200="",0,Z200),"0")+IFERROR(IF(Z201="",0,Z201),"0")+IFERROR(IF(Z202="",0,Z202),"0")</f>
        <v>0</v>
      </c>
      <c r="AA203" s="295"/>
      <c r="AB203" s="295"/>
      <c r="AC203" s="295"/>
    </row>
    <row r="204" spans="1:68" x14ac:dyDescent="0.2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14"/>
      <c r="P204" s="300" t="s">
        <v>72</v>
      </c>
      <c r="Q204" s="301"/>
      <c r="R204" s="301"/>
      <c r="S204" s="301"/>
      <c r="T204" s="301"/>
      <c r="U204" s="301"/>
      <c r="V204" s="302"/>
      <c r="W204" s="37" t="s">
        <v>73</v>
      </c>
      <c r="X204" s="294">
        <f>IFERROR(SUMPRODUCT(X200:X202*H200:H202),"0")</f>
        <v>0</v>
      </c>
      <c r="Y204" s="294">
        <f>IFERROR(SUMPRODUCT(Y200:Y202*H200:H202),"0")</f>
        <v>0</v>
      </c>
      <c r="Z204" s="37"/>
      <c r="AA204" s="295"/>
      <c r="AB204" s="295"/>
      <c r="AC204" s="295"/>
    </row>
    <row r="205" spans="1:68" ht="16.5" customHeight="1" x14ac:dyDescent="0.25">
      <c r="A205" s="307" t="s">
        <v>294</v>
      </c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308"/>
      <c r="X205" s="308"/>
      <c r="Y205" s="308"/>
      <c r="Z205" s="308"/>
      <c r="AA205" s="287"/>
      <c r="AB205" s="287"/>
      <c r="AC205" s="287"/>
    </row>
    <row r="206" spans="1:68" ht="14.25" customHeight="1" x14ac:dyDescent="0.25">
      <c r="A206" s="315" t="s">
        <v>63</v>
      </c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288"/>
      <c r="AB206" s="288"/>
      <c r="AC206" s="288"/>
    </row>
    <row r="207" spans="1:68" ht="27" customHeight="1" x14ac:dyDescent="0.25">
      <c r="A207" s="54" t="s">
        <v>295</v>
      </c>
      <c r="B207" s="54" t="s">
        <v>296</v>
      </c>
      <c r="C207" s="31">
        <v>4301070996</v>
      </c>
      <c r="D207" s="303">
        <v>4607111038654</v>
      </c>
      <c r="E207" s="304"/>
      <c r="F207" s="291">
        <v>0.4</v>
      </c>
      <c r="G207" s="32">
        <v>16</v>
      </c>
      <c r="H207" s="291">
        <v>6.4</v>
      </c>
      <c r="I207" s="291">
        <v>6.63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69</v>
      </c>
      <c r="X207" s="292">
        <v>0</v>
      </c>
      <c r="Y207" s="293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297</v>
      </c>
      <c r="AG207" s="67"/>
      <c r="AJ207" s="71" t="s">
        <v>71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13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4"/>
      <c r="P208" s="300" t="s">
        <v>72</v>
      </c>
      <c r="Q208" s="301"/>
      <c r="R208" s="301"/>
      <c r="S208" s="301"/>
      <c r="T208" s="301"/>
      <c r="U208" s="301"/>
      <c r="V208" s="302"/>
      <c r="W208" s="37" t="s">
        <v>69</v>
      </c>
      <c r="X208" s="294">
        <f>IFERROR(SUM(X207:X207),"0")</f>
        <v>0</v>
      </c>
      <c r="Y208" s="294">
        <f>IFERROR(SUM(Y207:Y207),"0")</f>
        <v>0</v>
      </c>
      <c r="Z208" s="294">
        <f>IFERROR(IF(Z207="",0,Z207),"0")</f>
        <v>0</v>
      </c>
      <c r="AA208" s="295"/>
      <c r="AB208" s="295"/>
      <c r="AC208" s="295"/>
    </row>
    <row r="209" spans="1:68" x14ac:dyDescent="0.2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4"/>
      <c r="P209" s="300" t="s">
        <v>72</v>
      </c>
      <c r="Q209" s="301"/>
      <c r="R209" s="301"/>
      <c r="S209" s="301"/>
      <c r="T209" s="301"/>
      <c r="U209" s="301"/>
      <c r="V209" s="302"/>
      <c r="W209" s="37" t="s">
        <v>73</v>
      </c>
      <c r="X209" s="294">
        <f>IFERROR(SUMPRODUCT(X207:X207*H207:H207),"0")</f>
        <v>0</v>
      </c>
      <c r="Y209" s="294">
        <f>IFERROR(SUMPRODUCT(Y207:Y207*H207:H207),"0")</f>
        <v>0</v>
      </c>
      <c r="Z209" s="37"/>
      <c r="AA209" s="295"/>
      <c r="AB209" s="295"/>
      <c r="AC209" s="295"/>
    </row>
    <row r="210" spans="1:68" ht="16.5" customHeight="1" x14ac:dyDescent="0.25">
      <c r="A210" s="307" t="s">
        <v>298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87"/>
      <c r="AB210" s="287"/>
      <c r="AC210" s="287"/>
    </row>
    <row r="211" spans="1:68" ht="14.25" customHeight="1" x14ac:dyDescent="0.25">
      <c r="A211" s="315" t="s">
        <v>63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8"/>
      <c r="AB211" s="288"/>
      <c r="AC211" s="288"/>
    </row>
    <row r="212" spans="1:68" ht="27" customHeight="1" x14ac:dyDescent="0.25">
      <c r="A212" s="54" t="s">
        <v>299</v>
      </c>
      <c r="B212" s="54" t="s">
        <v>300</v>
      </c>
      <c r="C212" s="31">
        <v>4301070917</v>
      </c>
      <c r="D212" s="303">
        <v>4607111035912</v>
      </c>
      <c r="E212" s="304"/>
      <c r="F212" s="291">
        <v>0.43</v>
      </c>
      <c r="G212" s="32">
        <v>16</v>
      </c>
      <c r="H212" s="291">
        <v>6.88</v>
      </c>
      <c r="I212" s="291">
        <v>7.19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297"/>
      <c r="R212" s="297"/>
      <c r="S212" s="297"/>
      <c r="T212" s="298"/>
      <c r="U212" s="34"/>
      <c r="V212" s="34"/>
      <c r="W212" s="35" t="s">
        <v>69</v>
      </c>
      <c r="X212" s="292">
        <v>0</v>
      </c>
      <c r="Y212" s="293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301</v>
      </c>
      <c r="AG212" s="67"/>
      <c r="AJ212" s="71" t="s">
        <v>71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302</v>
      </c>
      <c r="B213" s="54" t="s">
        <v>303</v>
      </c>
      <c r="C213" s="31">
        <v>4301070920</v>
      </c>
      <c r="D213" s="303">
        <v>4607111035929</v>
      </c>
      <c r="E213" s="304"/>
      <c r="F213" s="291">
        <v>0.9</v>
      </c>
      <c r="G213" s="32">
        <v>8</v>
      </c>
      <c r="H213" s="291">
        <v>7.2</v>
      </c>
      <c r="I213" s="291">
        <v>7.47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297"/>
      <c r="R213" s="297"/>
      <c r="S213" s="297"/>
      <c r="T213" s="298"/>
      <c r="U213" s="34"/>
      <c r="V213" s="34"/>
      <c r="W213" s="35" t="s">
        <v>69</v>
      </c>
      <c r="X213" s="292">
        <v>0</v>
      </c>
      <c r="Y213" s="293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301</v>
      </c>
      <c r="AG213" s="67"/>
      <c r="AJ213" s="71" t="s">
        <v>71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304</v>
      </c>
      <c r="B214" s="54" t="s">
        <v>305</v>
      </c>
      <c r="C214" s="31">
        <v>4301070915</v>
      </c>
      <c r="D214" s="303">
        <v>4607111035882</v>
      </c>
      <c r="E214" s="304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69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306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307</v>
      </c>
      <c r="B215" s="54" t="s">
        <v>308</v>
      </c>
      <c r="C215" s="31">
        <v>4301070921</v>
      </c>
      <c r="D215" s="303">
        <v>4607111035905</v>
      </c>
      <c r="E215" s="304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69</v>
      </c>
      <c r="X215" s="292">
        <v>0</v>
      </c>
      <c r="Y215" s="293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306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13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4"/>
      <c r="P216" s="300" t="s">
        <v>72</v>
      </c>
      <c r="Q216" s="301"/>
      <c r="R216" s="301"/>
      <c r="S216" s="301"/>
      <c r="T216" s="301"/>
      <c r="U216" s="301"/>
      <c r="V216" s="302"/>
      <c r="W216" s="37" t="s">
        <v>69</v>
      </c>
      <c r="X216" s="294">
        <f>IFERROR(SUM(X212:X215),"0")</f>
        <v>0</v>
      </c>
      <c r="Y216" s="294">
        <f>IFERROR(SUM(Y212:Y215),"0")</f>
        <v>0</v>
      </c>
      <c r="Z216" s="294">
        <f>IFERROR(IF(Z212="",0,Z212),"0")+IFERROR(IF(Z213="",0,Z213),"0")+IFERROR(IF(Z214="",0,Z214),"0")+IFERROR(IF(Z215="",0,Z215),"0")</f>
        <v>0</v>
      </c>
      <c r="AA216" s="295"/>
      <c r="AB216" s="295"/>
      <c r="AC216" s="295"/>
    </row>
    <row r="217" spans="1:68" x14ac:dyDescent="0.2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4"/>
      <c r="P217" s="300" t="s">
        <v>72</v>
      </c>
      <c r="Q217" s="301"/>
      <c r="R217" s="301"/>
      <c r="S217" s="301"/>
      <c r="T217" s="301"/>
      <c r="U217" s="301"/>
      <c r="V217" s="302"/>
      <c r="W217" s="37" t="s">
        <v>73</v>
      </c>
      <c r="X217" s="294">
        <f>IFERROR(SUMPRODUCT(X212:X215*H212:H215),"0")</f>
        <v>0</v>
      </c>
      <c r="Y217" s="294">
        <f>IFERROR(SUMPRODUCT(Y212:Y215*H212:H215),"0")</f>
        <v>0</v>
      </c>
      <c r="Z217" s="37"/>
      <c r="AA217" s="295"/>
      <c r="AB217" s="295"/>
      <c r="AC217" s="295"/>
    </row>
    <row r="218" spans="1:68" ht="16.5" customHeight="1" x14ac:dyDescent="0.25">
      <c r="A218" s="307" t="s">
        <v>309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87"/>
      <c r="AB218" s="287"/>
      <c r="AC218" s="287"/>
    </row>
    <row r="219" spans="1:68" ht="14.25" customHeight="1" x14ac:dyDescent="0.25">
      <c r="A219" s="315" t="s">
        <v>63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8"/>
      <c r="AB219" s="288"/>
      <c r="AC219" s="288"/>
    </row>
    <row r="220" spans="1:68" ht="27" customHeight="1" x14ac:dyDescent="0.25">
      <c r="A220" s="54" t="s">
        <v>310</v>
      </c>
      <c r="B220" s="54" t="s">
        <v>311</v>
      </c>
      <c r="C220" s="31">
        <v>4301071097</v>
      </c>
      <c r="D220" s="303">
        <v>4620207491096</v>
      </c>
      <c r="E220" s="304"/>
      <c r="F220" s="291">
        <v>1</v>
      </c>
      <c r="G220" s="32">
        <v>5</v>
      </c>
      <c r="H220" s="291">
        <v>5</v>
      </c>
      <c r="I220" s="291">
        <v>5.23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12" t="s">
        <v>312</v>
      </c>
      <c r="Q220" s="297"/>
      <c r="R220" s="297"/>
      <c r="S220" s="297"/>
      <c r="T220" s="298"/>
      <c r="U220" s="34"/>
      <c r="V220" s="34"/>
      <c r="W220" s="35" t="s">
        <v>69</v>
      </c>
      <c r="X220" s="292">
        <v>0</v>
      </c>
      <c r="Y220" s="293">
        <f>IFERROR(IF(X220="","",X220),"")</f>
        <v>0</v>
      </c>
      <c r="Z220" s="36">
        <f>IFERROR(IF(X220="","",X220*0.0155),"")</f>
        <v>0</v>
      </c>
      <c r="AA220" s="56"/>
      <c r="AB220" s="57"/>
      <c r="AC220" s="212" t="s">
        <v>313</v>
      </c>
      <c r="AG220" s="67"/>
      <c r="AJ220" s="71" t="s">
        <v>71</v>
      </c>
      <c r="AK220" s="71">
        <v>1</v>
      </c>
      <c r="BB220" s="213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13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4"/>
      <c r="P221" s="300" t="s">
        <v>72</v>
      </c>
      <c r="Q221" s="301"/>
      <c r="R221" s="301"/>
      <c r="S221" s="301"/>
      <c r="T221" s="301"/>
      <c r="U221" s="301"/>
      <c r="V221" s="302"/>
      <c r="W221" s="37" t="s">
        <v>69</v>
      </c>
      <c r="X221" s="294">
        <f>IFERROR(SUM(X220:X220),"0")</f>
        <v>0</v>
      </c>
      <c r="Y221" s="294">
        <f>IFERROR(SUM(Y220:Y220),"0")</f>
        <v>0</v>
      </c>
      <c r="Z221" s="294">
        <f>IFERROR(IF(Z220="",0,Z220),"0")</f>
        <v>0</v>
      </c>
      <c r="AA221" s="295"/>
      <c r="AB221" s="295"/>
      <c r="AC221" s="295"/>
    </row>
    <row r="222" spans="1:68" x14ac:dyDescent="0.2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4"/>
      <c r="P222" s="300" t="s">
        <v>72</v>
      </c>
      <c r="Q222" s="301"/>
      <c r="R222" s="301"/>
      <c r="S222" s="301"/>
      <c r="T222" s="301"/>
      <c r="U222" s="301"/>
      <c r="V222" s="302"/>
      <c r="W222" s="37" t="s">
        <v>73</v>
      </c>
      <c r="X222" s="294">
        <f>IFERROR(SUMPRODUCT(X220:X220*H220:H220),"0")</f>
        <v>0</v>
      </c>
      <c r="Y222" s="294">
        <f>IFERROR(SUMPRODUCT(Y220:Y220*H220:H220),"0")</f>
        <v>0</v>
      </c>
      <c r="Z222" s="37"/>
      <c r="AA222" s="295"/>
      <c r="AB222" s="295"/>
      <c r="AC222" s="295"/>
    </row>
    <row r="223" spans="1:68" ht="16.5" customHeight="1" x14ac:dyDescent="0.25">
      <c r="A223" s="307" t="s">
        <v>314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87"/>
      <c r="AB223" s="287"/>
      <c r="AC223" s="287"/>
    </row>
    <row r="224" spans="1:68" ht="14.25" customHeight="1" x14ac:dyDescent="0.25">
      <c r="A224" s="315" t="s">
        <v>63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8"/>
      <c r="AB224" s="288"/>
      <c r="AC224" s="288"/>
    </row>
    <row r="225" spans="1:68" ht="27" customHeight="1" x14ac:dyDescent="0.25">
      <c r="A225" s="54" t="s">
        <v>315</v>
      </c>
      <c r="B225" s="54" t="s">
        <v>316</v>
      </c>
      <c r="C225" s="31">
        <v>4301071093</v>
      </c>
      <c r="D225" s="303">
        <v>4620207490709</v>
      </c>
      <c r="E225" s="304"/>
      <c r="F225" s="291">
        <v>0.65</v>
      </c>
      <c r="G225" s="32">
        <v>8</v>
      </c>
      <c r="H225" s="291">
        <v>5.2</v>
      </c>
      <c r="I225" s="291">
        <v>5.47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297"/>
      <c r="R225" s="297"/>
      <c r="S225" s="297"/>
      <c r="T225" s="298"/>
      <c r="U225" s="34"/>
      <c r="V225" s="34"/>
      <c r="W225" s="35" t="s">
        <v>69</v>
      </c>
      <c r="X225" s="292">
        <v>0</v>
      </c>
      <c r="Y225" s="293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317</v>
      </c>
      <c r="AG225" s="67"/>
      <c r="AJ225" s="71" t="s">
        <v>71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13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4"/>
      <c r="P226" s="300" t="s">
        <v>72</v>
      </c>
      <c r="Q226" s="301"/>
      <c r="R226" s="301"/>
      <c r="S226" s="301"/>
      <c r="T226" s="301"/>
      <c r="U226" s="301"/>
      <c r="V226" s="302"/>
      <c r="W226" s="37" t="s">
        <v>69</v>
      </c>
      <c r="X226" s="294">
        <f>IFERROR(SUM(X225:X225),"0")</f>
        <v>0</v>
      </c>
      <c r="Y226" s="294">
        <f>IFERROR(SUM(Y225:Y225),"0")</f>
        <v>0</v>
      </c>
      <c r="Z226" s="294">
        <f>IFERROR(IF(Z225="",0,Z225),"0")</f>
        <v>0</v>
      </c>
      <c r="AA226" s="295"/>
      <c r="AB226" s="295"/>
      <c r="AC226" s="295"/>
    </row>
    <row r="227" spans="1:68" x14ac:dyDescent="0.2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4"/>
      <c r="P227" s="300" t="s">
        <v>72</v>
      </c>
      <c r="Q227" s="301"/>
      <c r="R227" s="301"/>
      <c r="S227" s="301"/>
      <c r="T227" s="301"/>
      <c r="U227" s="301"/>
      <c r="V227" s="302"/>
      <c r="W227" s="37" t="s">
        <v>73</v>
      </c>
      <c r="X227" s="294">
        <f>IFERROR(SUMPRODUCT(X225:X225*H225:H225),"0")</f>
        <v>0</v>
      </c>
      <c r="Y227" s="294">
        <f>IFERROR(SUMPRODUCT(Y225:Y225*H225:H225),"0")</f>
        <v>0</v>
      </c>
      <c r="Z227" s="37"/>
      <c r="AA227" s="295"/>
      <c r="AB227" s="295"/>
      <c r="AC227" s="295"/>
    </row>
    <row r="228" spans="1:68" ht="14.25" customHeight="1" x14ac:dyDescent="0.25">
      <c r="A228" s="315" t="s">
        <v>126</v>
      </c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288"/>
      <c r="AB228" s="288"/>
      <c r="AC228" s="288"/>
    </row>
    <row r="229" spans="1:68" ht="27" customHeight="1" x14ac:dyDescent="0.25">
      <c r="A229" s="54" t="s">
        <v>318</v>
      </c>
      <c r="B229" s="54" t="s">
        <v>319</v>
      </c>
      <c r="C229" s="31">
        <v>4301135692</v>
      </c>
      <c r="D229" s="303">
        <v>4620207490570</v>
      </c>
      <c r="E229" s="304"/>
      <c r="F229" s="291">
        <v>0.2</v>
      </c>
      <c r="G229" s="32">
        <v>12</v>
      </c>
      <c r="H229" s="291">
        <v>2.4</v>
      </c>
      <c r="I229" s="291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297"/>
      <c r="R229" s="297"/>
      <c r="S229" s="297"/>
      <c r="T229" s="298"/>
      <c r="U229" s="34"/>
      <c r="V229" s="34"/>
      <c r="W229" s="35" t="s">
        <v>69</v>
      </c>
      <c r="X229" s="292">
        <v>0</v>
      </c>
      <c r="Y229" s="293">
        <f>IFERROR(IF(X229="","",X229),"")</f>
        <v>0</v>
      </c>
      <c r="Z229" s="36">
        <f>IFERROR(IF(X229="","",X229*0.01788),"")</f>
        <v>0</v>
      </c>
      <c r="AA229" s="56"/>
      <c r="AB229" s="57"/>
      <c r="AC229" s="216" t="s">
        <v>320</v>
      </c>
      <c r="AG229" s="67"/>
      <c r="AJ229" s="71" t="s">
        <v>71</v>
      </c>
      <c r="AK229" s="71">
        <v>1</v>
      </c>
      <c r="BB229" s="217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321</v>
      </c>
      <c r="B230" s="54" t="s">
        <v>322</v>
      </c>
      <c r="C230" s="31">
        <v>4301135691</v>
      </c>
      <c r="D230" s="303">
        <v>4620207490549</v>
      </c>
      <c r="E230" s="304"/>
      <c r="F230" s="291">
        <v>0.2</v>
      </c>
      <c r="G230" s="32">
        <v>12</v>
      </c>
      <c r="H230" s="291">
        <v>2.4</v>
      </c>
      <c r="I230" s="29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297"/>
      <c r="R230" s="297"/>
      <c r="S230" s="297"/>
      <c r="T230" s="298"/>
      <c r="U230" s="34"/>
      <c r="V230" s="34"/>
      <c r="W230" s="35" t="s">
        <v>69</v>
      </c>
      <c r="X230" s="292">
        <v>0</v>
      </c>
      <c r="Y230" s="293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320</v>
      </c>
      <c r="AG230" s="67"/>
      <c r="AJ230" s="71" t="s">
        <v>71</v>
      </c>
      <c r="AK230" s="71">
        <v>1</v>
      </c>
      <c r="BB230" s="219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323</v>
      </c>
      <c r="B231" s="54" t="s">
        <v>324</v>
      </c>
      <c r="C231" s="31">
        <v>4301135694</v>
      </c>
      <c r="D231" s="303">
        <v>4620207490501</v>
      </c>
      <c r="E231" s="304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69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320</v>
      </c>
      <c r="AG231" s="67"/>
      <c r="AJ231" s="71" t="s">
        <v>71</v>
      </c>
      <c r="AK231" s="71">
        <v>1</v>
      </c>
      <c r="BB231" s="221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13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4"/>
      <c r="P232" s="300" t="s">
        <v>72</v>
      </c>
      <c r="Q232" s="301"/>
      <c r="R232" s="301"/>
      <c r="S232" s="301"/>
      <c r="T232" s="301"/>
      <c r="U232" s="301"/>
      <c r="V232" s="302"/>
      <c r="W232" s="37" t="s">
        <v>69</v>
      </c>
      <c r="X232" s="294">
        <f>IFERROR(SUM(X229:X231),"0")</f>
        <v>0</v>
      </c>
      <c r="Y232" s="294">
        <f>IFERROR(SUM(Y229:Y231),"0")</f>
        <v>0</v>
      </c>
      <c r="Z232" s="294">
        <f>IFERROR(IF(Z229="",0,Z229),"0")+IFERROR(IF(Z230="",0,Z230),"0")+IFERROR(IF(Z231="",0,Z231),"0")</f>
        <v>0</v>
      </c>
      <c r="AA232" s="295"/>
      <c r="AB232" s="295"/>
      <c r="AC232" s="295"/>
    </row>
    <row r="233" spans="1:68" x14ac:dyDescent="0.2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4"/>
      <c r="P233" s="300" t="s">
        <v>72</v>
      </c>
      <c r="Q233" s="301"/>
      <c r="R233" s="301"/>
      <c r="S233" s="301"/>
      <c r="T233" s="301"/>
      <c r="U233" s="301"/>
      <c r="V233" s="302"/>
      <c r="W233" s="37" t="s">
        <v>73</v>
      </c>
      <c r="X233" s="294">
        <f>IFERROR(SUMPRODUCT(X229:X231*H229:H231),"0")</f>
        <v>0</v>
      </c>
      <c r="Y233" s="294">
        <f>IFERROR(SUMPRODUCT(Y229:Y231*H229:H231),"0")</f>
        <v>0</v>
      </c>
      <c r="Z233" s="37"/>
      <c r="AA233" s="295"/>
      <c r="AB233" s="295"/>
      <c r="AC233" s="295"/>
    </row>
    <row r="234" spans="1:68" ht="16.5" customHeight="1" x14ac:dyDescent="0.25">
      <c r="A234" s="307" t="s">
        <v>325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87"/>
      <c r="AB234" s="287"/>
      <c r="AC234" s="287"/>
    </row>
    <row r="235" spans="1:68" ht="14.25" customHeight="1" x14ac:dyDescent="0.25">
      <c r="A235" s="315" t="s">
        <v>63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8"/>
      <c r="AB235" s="288"/>
      <c r="AC235" s="288"/>
    </row>
    <row r="236" spans="1:68" ht="16.5" customHeight="1" x14ac:dyDescent="0.25">
      <c r="A236" s="54" t="s">
        <v>326</v>
      </c>
      <c r="B236" s="54" t="s">
        <v>327</v>
      </c>
      <c r="C236" s="31">
        <v>4301071063</v>
      </c>
      <c r="D236" s="303">
        <v>4607111039019</v>
      </c>
      <c r="E236" s="304"/>
      <c r="F236" s="291">
        <v>0.43</v>
      </c>
      <c r="G236" s="32">
        <v>16</v>
      </c>
      <c r="H236" s="291">
        <v>6.88</v>
      </c>
      <c r="I236" s="291">
        <v>7.2060000000000004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297"/>
      <c r="R236" s="297"/>
      <c r="S236" s="297"/>
      <c r="T236" s="298"/>
      <c r="U236" s="34"/>
      <c r="V236" s="34"/>
      <c r="W236" s="35" t="s">
        <v>69</v>
      </c>
      <c r="X236" s="292">
        <v>0</v>
      </c>
      <c r="Y236" s="293">
        <f>IFERROR(IF(X236="","",X236),"")</f>
        <v>0</v>
      </c>
      <c r="Z236" s="36">
        <f>IFERROR(IF(X236="","",X236*0.0155),"")</f>
        <v>0</v>
      </c>
      <c r="AA236" s="56"/>
      <c r="AB236" s="57"/>
      <c r="AC236" s="222" t="s">
        <v>328</v>
      </c>
      <c r="AG236" s="67"/>
      <c r="AJ236" s="71" t="s">
        <v>71</v>
      </c>
      <c r="AK236" s="71">
        <v>1</v>
      </c>
      <c r="BB236" s="22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16.5" customHeight="1" x14ac:dyDescent="0.25">
      <c r="A237" s="54" t="s">
        <v>329</v>
      </c>
      <c r="B237" s="54" t="s">
        <v>330</v>
      </c>
      <c r="C237" s="31">
        <v>4301071000</v>
      </c>
      <c r="D237" s="303">
        <v>4607111038708</v>
      </c>
      <c r="E237" s="304"/>
      <c r="F237" s="291">
        <v>0.8</v>
      </c>
      <c r="G237" s="32">
        <v>8</v>
      </c>
      <c r="H237" s="291">
        <v>6.4</v>
      </c>
      <c r="I237" s="291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297"/>
      <c r="R237" s="297"/>
      <c r="S237" s="297"/>
      <c r="T237" s="298"/>
      <c r="U237" s="34"/>
      <c r="V237" s="34"/>
      <c r="W237" s="35" t="s">
        <v>69</v>
      </c>
      <c r="X237" s="292">
        <v>0</v>
      </c>
      <c r="Y237" s="293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328</v>
      </c>
      <c r="AG237" s="67"/>
      <c r="AJ237" s="71" t="s">
        <v>71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13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4"/>
      <c r="P238" s="300" t="s">
        <v>72</v>
      </c>
      <c r="Q238" s="301"/>
      <c r="R238" s="301"/>
      <c r="S238" s="301"/>
      <c r="T238" s="301"/>
      <c r="U238" s="301"/>
      <c r="V238" s="302"/>
      <c r="W238" s="37" t="s">
        <v>69</v>
      </c>
      <c r="X238" s="294">
        <f>IFERROR(SUM(X236:X237),"0")</f>
        <v>0</v>
      </c>
      <c r="Y238" s="294">
        <f>IFERROR(SUM(Y236:Y237),"0")</f>
        <v>0</v>
      </c>
      <c r="Z238" s="294">
        <f>IFERROR(IF(Z236="",0,Z236),"0")+IFERROR(IF(Z237="",0,Z237),"0")</f>
        <v>0</v>
      </c>
      <c r="AA238" s="295"/>
      <c r="AB238" s="295"/>
      <c r="AC238" s="295"/>
    </row>
    <row r="239" spans="1:68" x14ac:dyDescent="0.2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4"/>
      <c r="P239" s="300" t="s">
        <v>72</v>
      </c>
      <c r="Q239" s="301"/>
      <c r="R239" s="301"/>
      <c r="S239" s="301"/>
      <c r="T239" s="301"/>
      <c r="U239" s="301"/>
      <c r="V239" s="302"/>
      <c r="W239" s="37" t="s">
        <v>73</v>
      </c>
      <c r="X239" s="294">
        <f>IFERROR(SUMPRODUCT(X236:X237*H236:H237),"0")</f>
        <v>0</v>
      </c>
      <c r="Y239" s="294">
        <f>IFERROR(SUMPRODUCT(Y236:Y237*H236:H237),"0")</f>
        <v>0</v>
      </c>
      <c r="Z239" s="37"/>
      <c r="AA239" s="295"/>
      <c r="AB239" s="295"/>
      <c r="AC239" s="295"/>
    </row>
    <row r="240" spans="1:68" ht="27.75" customHeight="1" x14ac:dyDescent="0.2">
      <c r="A240" s="360" t="s">
        <v>331</v>
      </c>
      <c r="B240" s="361"/>
      <c r="C240" s="361"/>
      <c r="D240" s="361"/>
      <c r="E240" s="361"/>
      <c r="F240" s="361"/>
      <c r="G240" s="361"/>
      <c r="H240" s="361"/>
      <c r="I240" s="361"/>
      <c r="J240" s="361"/>
      <c r="K240" s="361"/>
      <c r="L240" s="361"/>
      <c r="M240" s="361"/>
      <c r="N240" s="361"/>
      <c r="O240" s="361"/>
      <c r="P240" s="361"/>
      <c r="Q240" s="361"/>
      <c r="R240" s="361"/>
      <c r="S240" s="361"/>
      <c r="T240" s="361"/>
      <c r="U240" s="361"/>
      <c r="V240" s="361"/>
      <c r="W240" s="361"/>
      <c r="X240" s="361"/>
      <c r="Y240" s="361"/>
      <c r="Z240" s="361"/>
      <c r="AA240" s="48"/>
      <c r="AB240" s="48"/>
      <c r="AC240" s="48"/>
    </row>
    <row r="241" spans="1:68" ht="16.5" customHeight="1" x14ac:dyDescent="0.25">
      <c r="A241" s="307" t="s">
        <v>332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87"/>
      <c r="AB241" s="287"/>
      <c r="AC241" s="287"/>
    </row>
    <row r="242" spans="1:68" ht="14.25" customHeight="1" x14ac:dyDescent="0.25">
      <c r="A242" s="315" t="s">
        <v>63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8"/>
      <c r="AB242" s="288"/>
      <c r="AC242" s="288"/>
    </row>
    <row r="243" spans="1:68" ht="27" customHeight="1" x14ac:dyDescent="0.25">
      <c r="A243" s="54" t="s">
        <v>333</v>
      </c>
      <c r="B243" s="54" t="s">
        <v>334</v>
      </c>
      <c r="C243" s="31">
        <v>4301071036</v>
      </c>
      <c r="D243" s="303">
        <v>4607111036162</v>
      </c>
      <c r="E243" s="304"/>
      <c r="F243" s="291">
        <v>0.8</v>
      </c>
      <c r="G243" s="32">
        <v>8</v>
      </c>
      <c r="H243" s="291">
        <v>6.4</v>
      </c>
      <c r="I243" s="291">
        <v>6.6811999999999996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90</v>
      </c>
      <c r="P243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297"/>
      <c r="R243" s="297"/>
      <c r="S243" s="297"/>
      <c r="T243" s="298"/>
      <c r="U243" s="34"/>
      <c r="V243" s="34"/>
      <c r="W243" s="35" t="s">
        <v>69</v>
      </c>
      <c r="X243" s="292">
        <v>0</v>
      </c>
      <c r="Y243" s="293">
        <f>IFERROR(IF(X243="","",X243),"")</f>
        <v>0</v>
      </c>
      <c r="Z243" s="36">
        <f>IFERROR(IF(X243="","",X243*0.0155),"")</f>
        <v>0</v>
      </c>
      <c r="AA243" s="56"/>
      <c r="AB243" s="57"/>
      <c r="AC243" s="226" t="s">
        <v>335</v>
      </c>
      <c r="AG243" s="67"/>
      <c r="AJ243" s="71" t="s">
        <v>71</v>
      </c>
      <c r="AK243" s="71">
        <v>1</v>
      </c>
      <c r="BB243" s="22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13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4"/>
      <c r="P244" s="300" t="s">
        <v>72</v>
      </c>
      <c r="Q244" s="301"/>
      <c r="R244" s="301"/>
      <c r="S244" s="301"/>
      <c r="T244" s="301"/>
      <c r="U244" s="301"/>
      <c r="V244" s="302"/>
      <c r="W244" s="37" t="s">
        <v>69</v>
      </c>
      <c r="X244" s="294">
        <f>IFERROR(SUM(X243:X243),"0")</f>
        <v>0</v>
      </c>
      <c r="Y244" s="294">
        <f>IFERROR(SUM(Y243:Y243),"0")</f>
        <v>0</v>
      </c>
      <c r="Z244" s="294">
        <f>IFERROR(IF(Z243="",0,Z243),"0")</f>
        <v>0</v>
      </c>
      <c r="AA244" s="295"/>
      <c r="AB244" s="295"/>
      <c r="AC244" s="295"/>
    </row>
    <row r="245" spans="1:68" x14ac:dyDescent="0.2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4"/>
      <c r="P245" s="300" t="s">
        <v>72</v>
      </c>
      <c r="Q245" s="301"/>
      <c r="R245" s="301"/>
      <c r="S245" s="301"/>
      <c r="T245" s="301"/>
      <c r="U245" s="301"/>
      <c r="V245" s="302"/>
      <c r="W245" s="37" t="s">
        <v>73</v>
      </c>
      <c r="X245" s="294">
        <f>IFERROR(SUMPRODUCT(X243:X243*H243:H243),"0")</f>
        <v>0</v>
      </c>
      <c r="Y245" s="294">
        <f>IFERROR(SUMPRODUCT(Y243:Y243*H243:H243),"0")</f>
        <v>0</v>
      </c>
      <c r="Z245" s="37"/>
      <c r="AA245" s="295"/>
      <c r="AB245" s="295"/>
      <c r="AC245" s="295"/>
    </row>
    <row r="246" spans="1:68" ht="27.75" customHeight="1" x14ac:dyDescent="0.2">
      <c r="A246" s="360" t="s">
        <v>336</v>
      </c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1"/>
      <c r="N246" s="361"/>
      <c r="O246" s="361"/>
      <c r="P246" s="361"/>
      <c r="Q246" s="361"/>
      <c r="R246" s="361"/>
      <c r="S246" s="361"/>
      <c r="T246" s="361"/>
      <c r="U246" s="361"/>
      <c r="V246" s="361"/>
      <c r="W246" s="361"/>
      <c r="X246" s="361"/>
      <c r="Y246" s="361"/>
      <c r="Z246" s="361"/>
      <c r="AA246" s="48"/>
      <c r="AB246" s="48"/>
      <c r="AC246" s="48"/>
    </row>
    <row r="247" spans="1:68" ht="16.5" customHeight="1" x14ac:dyDescent="0.25">
      <c r="A247" s="307" t="s">
        <v>337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87"/>
      <c r="AB247" s="287"/>
      <c r="AC247" s="287"/>
    </row>
    <row r="248" spans="1:68" ht="14.25" customHeight="1" x14ac:dyDescent="0.25">
      <c r="A248" s="315" t="s">
        <v>63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8"/>
      <c r="AB248" s="288"/>
      <c r="AC248" s="288"/>
    </row>
    <row r="249" spans="1:68" ht="27" customHeight="1" x14ac:dyDescent="0.25">
      <c r="A249" s="54" t="s">
        <v>338</v>
      </c>
      <c r="B249" s="54" t="s">
        <v>339</v>
      </c>
      <c r="C249" s="31">
        <v>4301071029</v>
      </c>
      <c r="D249" s="303">
        <v>4607111035899</v>
      </c>
      <c r="E249" s="304"/>
      <c r="F249" s="291">
        <v>1</v>
      </c>
      <c r="G249" s="32">
        <v>5</v>
      </c>
      <c r="H249" s="291">
        <v>5</v>
      </c>
      <c r="I249" s="291">
        <v>5.2619999999999996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297"/>
      <c r="R249" s="297"/>
      <c r="S249" s="297"/>
      <c r="T249" s="298"/>
      <c r="U249" s="34"/>
      <c r="V249" s="34"/>
      <c r="W249" s="35" t="s">
        <v>69</v>
      </c>
      <c r="X249" s="292">
        <v>12</v>
      </c>
      <c r="Y249" s="293">
        <f>IFERROR(IF(X249="","",X249),"")</f>
        <v>12</v>
      </c>
      <c r="Z249" s="36">
        <f>IFERROR(IF(X249="","",X249*0.0155),"")</f>
        <v>0.186</v>
      </c>
      <c r="AA249" s="56"/>
      <c r="AB249" s="57"/>
      <c r="AC249" s="228" t="s">
        <v>240</v>
      </c>
      <c r="AG249" s="67"/>
      <c r="AJ249" s="71" t="s">
        <v>71</v>
      </c>
      <c r="AK249" s="71">
        <v>1</v>
      </c>
      <c r="BB249" s="229" t="s">
        <v>1</v>
      </c>
      <c r="BM249" s="67">
        <f>IFERROR(X249*I249,"0")</f>
        <v>63.143999999999991</v>
      </c>
      <c r="BN249" s="67">
        <f>IFERROR(Y249*I249,"0")</f>
        <v>63.143999999999991</v>
      </c>
      <c r="BO249" s="67">
        <f>IFERROR(X249/J249,"0")</f>
        <v>0.14285714285714285</v>
      </c>
      <c r="BP249" s="67">
        <f>IFERROR(Y249/J249,"0")</f>
        <v>0.14285714285714285</v>
      </c>
    </row>
    <row r="250" spans="1:68" ht="27" customHeight="1" x14ac:dyDescent="0.25">
      <c r="A250" s="54" t="s">
        <v>340</v>
      </c>
      <c r="B250" s="54" t="s">
        <v>341</v>
      </c>
      <c r="C250" s="31">
        <v>4301070991</v>
      </c>
      <c r="D250" s="303">
        <v>4607111038180</v>
      </c>
      <c r="E250" s="304"/>
      <c r="F250" s="291">
        <v>0.4</v>
      </c>
      <c r="G250" s="32">
        <v>16</v>
      </c>
      <c r="H250" s="291">
        <v>6.4</v>
      </c>
      <c r="I250" s="291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7"/>
      <c r="R250" s="297"/>
      <c r="S250" s="297"/>
      <c r="T250" s="298"/>
      <c r="U250" s="34"/>
      <c r="V250" s="34"/>
      <c r="W250" s="35" t="s">
        <v>69</v>
      </c>
      <c r="X250" s="292">
        <v>0</v>
      </c>
      <c r="Y250" s="293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342</v>
      </c>
      <c r="AG250" s="67"/>
      <c r="AJ250" s="71" t="s">
        <v>71</v>
      </c>
      <c r="AK250" s="71">
        <v>1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3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4"/>
      <c r="P251" s="300" t="s">
        <v>72</v>
      </c>
      <c r="Q251" s="301"/>
      <c r="R251" s="301"/>
      <c r="S251" s="301"/>
      <c r="T251" s="301"/>
      <c r="U251" s="301"/>
      <c r="V251" s="302"/>
      <c r="W251" s="37" t="s">
        <v>69</v>
      </c>
      <c r="X251" s="294">
        <f>IFERROR(SUM(X249:X250),"0")</f>
        <v>12</v>
      </c>
      <c r="Y251" s="294">
        <f>IFERROR(SUM(Y249:Y250),"0")</f>
        <v>12</v>
      </c>
      <c r="Z251" s="294">
        <f>IFERROR(IF(Z249="",0,Z249),"0")+IFERROR(IF(Z250="",0,Z250),"0")</f>
        <v>0.186</v>
      </c>
      <c r="AA251" s="295"/>
      <c r="AB251" s="295"/>
      <c r="AC251" s="295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4"/>
      <c r="P252" s="300" t="s">
        <v>72</v>
      </c>
      <c r="Q252" s="301"/>
      <c r="R252" s="301"/>
      <c r="S252" s="301"/>
      <c r="T252" s="301"/>
      <c r="U252" s="301"/>
      <c r="V252" s="302"/>
      <c r="W252" s="37" t="s">
        <v>73</v>
      </c>
      <c r="X252" s="294">
        <f>IFERROR(SUMPRODUCT(X249:X250*H249:H250),"0")</f>
        <v>60</v>
      </c>
      <c r="Y252" s="294">
        <f>IFERROR(SUMPRODUCT(Y249:Y250*H249:H250),"0")</f>
        <v>60</v>
      </c>
      <c r="Z252" s="37"/>
      <c r="AA252" s="295"/>
      <c r="AB252" s="295"/>
      <c r="AC252" s="295"/>
    </row>
    <row r="253" spans="1:68" ht="27.75" customHeight="1" x14ac:dyDescent="0.2">
      <c r="A253" s="360" t="s">
        <v>343</v>
      </c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1"/>
      <c r="N253" s="361"/>
      <c r="O253" s="361"/>
      <c r="P253" s="361"/>
      <c r="Q253" s="361"/>
      <c r="R253" s="361"/>
      <c r="S253" s="361"/>
      <c r="T253" s="361"/>
      <c r="U253" s="361"/>
      <c r="V253" s="361"/>
      <c r="W253" s="361"/>
      <c r="X253" s="361"/>
      <c r="Y253" s="361"/>
      <c r="Z253" s="361"/>
      <c r="AA253" s="48"/>
      <c r="AB253" s="48"/>
      <c r="AC253" s="48"/>
    </row>
    <row r="254" spans="1:68" ht="16.5" customHeight="1" x14ac:dyDescent="0.25">
      <c r="A254" s="307" t="s">
        <v>344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7"/>
      <c r="AB254" s="287"/>
      <c r="AC254" s="287"/>
    </row>
    <row r="255" spans="1:68" ht="14.25" customHeight="1" x14ac:dyDescent="0.25">
      <c r="A255" s="315" t="s">
        <v>345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8"/>
      <c r="AB255" s="288"/>
      <c r="AC255" s="288"/>
    </row>
    <row r="256" spans="1:68" ht="27" customHeight="1" x14ac:dyDescent="0.25">
      <c r="A256" s="54" t="s">
        <v>346</v>
      </c>
      <c r="B256" s="54" t="s">
        <v>347</v>
      </c>
      <c r="C256" s="31">
        <v>4301133004</v>
      </c>
      <c r="D256" s="303">
        <v>4607111039774</v>
      </c>
      <c r="E256" s="304"/>
      <c r="F256" s="291">
        <v>0.25</v>
      </c>
      <c r="G256" s="32">
        <v>12</v>
      </c>
      <c r="H256" s="291">
        <v>3</v>
      </c>
      <c r="I256" s="291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7"/>
      <c r="R256" s="297"/>
      <c r="S256" s="297"/>
      <c r="T256" s="298"/>
      <c r="U256" s="34"/>
      <c r="V256" s="34"/>
      <c r="W256" s="35" t="s">
        <v>69</v>
      </c>
      <c r="X256" s="292">
        <v>0</v>
      </c>
      <c r="Y256" s="293">
        <f>IFERROR(IF(X256="","",X256),"")</f>
        <v>0</v>
      </c>
      <c r="Z256" s="36">
        <f>IFERROR(IF(X256="","",X256*0.01788),"")</f>
        <v>0</v>
      </c>
      <c r="AA256" s="56"/>
      <c r="AB256" s="57"/>
      <c r="AC256" s="232" t="s">
        <v>348</v>
      </c>
      <c r="AG256" s="67"/>
      <c r="AJ256" s="71" t="s">
        <v>71</v>
      </c>
      <c r="AK256" s="71">
        <v>1</v>
      </c>
      <c r="BB256" s="233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3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4"/>
      <c r="P257" s="300" t="s">
        <v>72</v>
      </c>
      <c r="Q257" s="301"/>
      <c r="R257" s="301"/>
      <c r="S257" s="301"/>
      <c r="T257" s="301"/>
      <c r="U257" s="301"/>
      <c r="V257" s="302"/>
      <c r="W257" s="37" t="s">
        <v>69</v>
      </c>
      <c r="X257" s="294">
        <f>IFERROR(SUM(X256:X256),"0")</f>
        <v>0</v>
      </c>
      <c r="Y257" s="294">
        <f>IFERROR(SUM(Y256:Y256),"0")</f>
        <v>0</v>
      </c>
      <c r="Z257" s="294">
        <f>IFERROR(IF(Z256="",0,Z256),"0")</f>
        <v>0</v>
      </c>
      <c r="AA257" s="295"/>
      <c r="AB257" s="295"/>
      <c r="AC257" s="295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4"/>
      <c r="P258" s="300" t="s">
        <v>72</v>
      </c>
      <c r="Q258" s="301"/>
      <c r="R258" s="301"/>
      <c r="S258" s="301"/>
      <c r="T258" s="301"/>
      <c r="U258" s="301"/>
      <c r="V258" s="302"/>
      <c r="W258" s="37" t="s">
        <v>73</v>
      </c>
      <c r="X258" s="294">
        <f>IFERROR(SUMPRODUCT(X256:X256*H256:H256),"0")</f>
        <v>0</v>
      </c>
      <c r="Y258" s="294">
        <f>IFERROR(SUMPRODUCT(Y256:Y256*H256:H256),"0")</f>
        <v>0</v>
      </c>
      <c r="Z258" s="37"/>
      <c r="AA258" s="295"/>
      <c r="AB258" s="295"/>
      <c r="AC258" s="295"/>
    </row>
    <row r="259" spans="1:68" ht="14.25" customHeight="1" x14ac:dyDescent="0.25">
      <c r="A259" s="315" t="s">
        <v>126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8"/>
      <c r="AB259" s="288"/>
      <c r="AC259" s="288"/>
    </row>
    <row r="260" spans="1:68" ht="37.5" customHeight="1" x14ac:dyDescent="0.25">
      <c r="A260" s="54" t="s">
        <v>349</v>
      </c>
      <c r="B260" s="54" t="s">
        <v>350</v>
      </c>
      <c r="C260" s="31">
        <v>4301135400</v>
      </c>
      <c r="D260" s="303">
        <v>4607111039361</v>
      </c>
      <c r="E260" s="304"/>
      <c r="F260" s="291">
        <v>0.25</v>
      </c>
      <c r="G260" s="32">
        <v>12</v>
      </c>
      <c r="H260" s="291">
        <v>3</v>
      </c>
      <c r="I260" s="291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7"/>
      <c r="R260" s="297"/>
      <c r="S260" s="297"/>
      <c r="T260" s="298"/>
      <c r="U260" s="34"/>
      <c r="V260" s="34"/>
      <c r="W260" s="35" t="s">
        <v>69</v>
      </c>
      <c r="X260" s="292">
        <v>0</v>
      </c>
      <c r="Y260" s="293">
        <f>IFERROR(IF(X260="","",X260),"")</f>
        <v>0</v>
      </c>
      <c r="Z260" s="36">
        <f>IFERROR(IF(X260="","",X260*0.01788),"")</f>
        <v>0</v>
      </c>
      <c r="AA260" s="56"/>
      <c r="AB260" s="57"/>
      <c r="AC260" s="234" t="s">
        <v>348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3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4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4">
        <f>IFERROR(SUM(X260:X260),"0")</f>
        <v>0</v>
      </c>
      <c r="Y261" s="294">
        <f>IFERROR(SUM(Y260:Y260),"0")</f>
        <v>0</v>
      </c>
      <c r="Z261" s="294">
        <f>IFERROR(IF(Z260="",0,Z260),"0")</f>
        <v>0</v>
      </c>
      <c r="AA261" s="295"/>
      <c r="AB261" s="295"/>
      <c r="AC261" s="295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4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4">
        <f>IFERROR(SUMPRODUCT(X260:X260*H260:H260),"0")</f>
        <v>0</v>
      </c>
      <c r="Y262" s="294">
        <f>IFERROR(SUMPRODUCT(Y260:Y260*H260:H260),"0")</f>
        <v>0</v>
      </c>
      <c r="Z262" s="37"/>
      <c r="AA262" s="295"/>
      <c r="AB262" s="295"/>
      <c r="AC262" s="295"/>
    </row>
    <row r="263" spans="1:68" ht="27.75" customHeight="1" x14ac:dyDescent="0.2">
      <c r="A263" s="360" t="s">
        <v>229</v>
      </c>
      <c r="B263" s="361"/>
      <c r="C263" s="361"/>
      <c r="D263" s="361"/>
      <c r="E263" s="361"/>
      <c r="F263" s="361"/>
      <c r="G263" s="361"/>
      <c r="H263" s="361"/>
      <c r="I263" s="361"/>
      <c r="J263" s="361"/>
      <c r="K263" s="361"/>
      <c r="L263" s="361"/>
      <c r="M263" s="361"/>
      <c r="N263" s="361"/>
      <c r="O263" s="361"/>
      <c r="P263" s="361"/>
      <c r="Q263" s="361"/>
      <c r="R263" s="361"/>
      <c r="S263" s="361"/>
      <c r="T263" s="361"/>
      <c r="U263" s="361"/>
      <c r="V263" s="361"/>
      <c r="W263" s="361"/>
      <c r="X263" s="361"/>
      <c r="Y263" s="361"/>
      <c r="Z263" s="361"/>
      <c r="AA263" s="48"/>
      <c r="AB263" s="48"/>
      <c r="AC263" s="48"/>
    </row>
    <row r="264" spans="1:68" ht="16.5" customHeight="1" x14ac:dyDescent="0.25">
      <c r="A264" s="307" t="s">
        <v>229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7"/>
      <c r="AB264" s="287"/>
      <c r="AC264" s="287"/>
    </row>
    <row r="265" spans="1:68" ht="14.25" customHeight="1" x14ac:dyDescent="0.25">
      <c r="A265" s="315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8"/>
      <c r="AB265" s="288"/>
      <c r="AC265" s="288"/>
    </row>
    <row r="266" spans="1:68" ht="27" customHeight="1" x14ac:dyDescent="0.25">
      <c r="A266" s="54" t="s">
        <v>351</v>
      </c>
      <c r="B266" s="54" t="s">
        <v>352</v>
      </c>
      <c r="C266" s="31">
        <v>4301071014</v>
      </c>
      <c r="D266" s="303">
        <v>4640242181264</v>
      </c>
      <c r="E266" s="304"/>
      <c r="F266" s="291">
        <v>0.7</v>
      </c>
      <c r="G266" s="32">
        <v>10</v>
      </c>
      <c r="H266" s="291">
        <v>7</v>
      </c>
      <c r="I266" s="291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353</v>
      </c>
      <c r="Q266" s="297"/>
      <c r="R266" s="297"/>
      <c r="S266" s="297"/>
      <c r="T266" s="298"/>
      <c r="U266" s="34"/>
      <c r="V266" s="34"/>
      <c r="W266" s="35" t="s">
        <v>69</v>
      </c>
      <c r="X266" s="292">
        <v>0</v>
      </c>
      <c r="Y266" s="293">
        <f>IFERROR(IF(X266="","",X266),"")</f>
        <v>0</v>
      </c>
      <c r="Z266" s="36">
        <f>IFERROR(IF(X266="","",X266*0.0155),"")</f>
        <v>0</v>
      </c>
      <c r="AA266" s="56"/>
      <c r="AB266" s="57"/>
      <c r="AC266" s="236" t="s">
        <v>354</v>
      </c>
      <c r="AG266" s="67"/>
      <c r="AJ266" s="71" t="s">
        <v>71</v>
      </c>
      <c r="AK266" s="71">
        <v>1</v>
      </c>
      <c r="BB266" s="237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355</v>
      </c>
      <c r="B267" s="54" t="s">
        <v>356</v>
      </c>
      <c r="C267" s="31">
        <v>4301071021</v>
      </c>
      <c r="D267" s="303">
        <v>4640242181325</v>
      </c>
      <c r="E267" s="304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2" t="s">
        <v>357</v>
      </c>
      <c r="Q267" s="297"/>
      <c r="R267" s="297"/>
      <c r="S267" s="297"/>
      <c r="T267" s="298"/>
      <c r="U267" s="34"/>
      <c r="V267" s="34"/>
      <c r="W267" s="35" t="s">
        <v>69</v>
      </c>
      <c r="X267" s="292">
        <v>12</v>
      </c>
      <c r="Y267" s="293">
        <f>IFERROR(IF(X267="","",X267),"")</f>
        <v>12</v>
      </c>
      <c r="Z267" s="36">
        <f>IFERROR(IF(X267="","",X267*0.0155),"")</f>
        <v>0.186</v>
      </c>
      <c r="AA267" s="56"/>
      <c r="AB267" s="57"/>
      <c r="AC267" s="238" t="s">
        <v>354</v>
      </c>
      <c r="AG267" s="67"/>
      <c r="AJ267" s="71" t="s">
        <v>71</v>
      </c>
      <c r="AK267" s="71">
        <v>1</v>
      </c>
      <c r="BB267" s="239" t="s">
        <v>1</v>
      </c>
      <c r="BM267" s="67">
        <f>IFERROR(X267*I267,"0")</f>
        <v>87.36</v>
      </c>
      <c r="BN267" s="67">
        <f>IFERROR(Y267*I267,"0")</f>
        <v>87.36</v>
      </c>
      <c r="BO267" s="67">
        <f>IFERROR(X267/J267,"0")</f>
        <v>0.14285714285714285</v>
      </c>
      <c r="BP267" s="67">
        <f>IFERROR(Y267/J267,"0")</f>
        <v>0.14285714285714285</v>
      </c>
    </row>
    <row r="268" spans="1:68" ht="27" customHeight="1" x14ac:dyDescent="0.25">
      <c r="A268" s="54" t="s">
        <v>358</v>
      </c>
      <c r="B268" s="54" t="s">
        <v>359</v>
      </c>
      <c r="C268" s="31">
        <v>4301070993</v>
      </c>
      <c r="D268" s="303">
        <v>4640242180670</v>
      </c>
      <c r="E268" s="304"/>
      <c r="F268" s="291">
        <v>1</v>
      </c>
      <c r="G268" s="32">
        <v>6</v>
      </c>
      <c r="H268" s="291">
        <v>6</v>
      </c>
      <c r="I268" s="291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5" t="s">
        <v>360</v>
      </c>
      <c r="Q268" s="297"/>
      <c r="R268" s="297"/>
      <c r="S268" s="297"/>
      <c r="T268" s="298"/>
      <c r="U268" s="34"/>
      <c r="V268" s="34"/>
      <c r="W268" s="35" t="s">
        <v>69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361</v>
      </c>
      <c r="AG268" s="67"/>
      <c r="AJ268" s="71" t="s">
        <v>71</v>
      </c>
      <c r="AK268" s="71">
        <v>1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3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4"/>
      <c r="P269" s="300" t="s">
        <v>72</v>
      </c>
      <c r="Q269" s="301"/>
      <c r="R269" s="301"/>
      <c r="S269" s="301"/>
      <c r="T269" s="301"/>
      <c r="U269" s="301"/>
      <c r="V269" s="302"/>
      <c r="W269" s="37" t="s">
        <v>69</v>
      </c>
      <c r="X269" s="294">
        <f>IFERROR(SUM(X266:X268),"0")</f>
        <v>12</v>
      </c>
      <c r="Y269" s="294">
        <f>IFERROR(SUM(Y266:Y268),"0")</f>
        <v>12</v>
      </c>
      <c r="Z269" s="294">
        <f>IFERROR(IF(Z266="",0,Z266),"0")+IFERROR(IF(Z267="",0,Z267),"0")+IFERROR(IF(Z268="",0,Z268),"0")</f>
        <v>0.186</v>
      </c>
      <c r="AA269" s="295"/>
      <c r="AB269" s="295"/>
      <c r="AC269" s="295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4"/>
      <c r="P270" s="300" t="s">
        <v>72</v>
      </c>
      <c r="Q270" s="301"/>
      <c r="R270" s="301"/>
      <c r="S270" s="301"/>
      <c r="T270" s="301"/>
      <c r="U270" s="301"/>
      <c r="V270" s="302"/>
      <c r="W270" s="37" t="s">
        <v>73</v>
      </c>
      <c r="X270" s="294">
        <f>IFERROR(SUMPRODUCT(X266:X268*H266:H268),"0")</f>
        <v>84</v>
      </c>
      <c r="Y270" s="294">
        <f>IFERROR(SUMPRODUCT(Y266:Y268*H266:H268),"0")</f>
        <v>84</v>
      </c>
      <c r="Z270" s="37"/>
      <c r="AA270" s="295"/>
      <c r="AB270" s="295"/>
      <c r="AC270" s="295"/>
    </row>
    <row r="271" spans="1:68" ht="14.25" customHeight="1" x14ac:dyDescent="0.25">
      <c r="A271" s="315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8"/>
      <c r="AB271" s="288"/>
      <c r="AC271" s="288"/>
    </row>
    <row r="272" spans="1:68" ht="27" customHeight="1" x14ac:dyDescent="0.25">
      <c r="A272" s="54" t="s">
        <v>362</v>
      </c>
      <c r="B272" s="54" t="s">
        <v>363</v>
      </c>
      <c r="C272" s="31">
        <v>4301132080</v>
      </c>
      <c r="D272" s="303">
        <v>4640242180397</v>
      </c>
      <c r="E272" s="304"/>
      <c r="F272" s="291">
        <v>1</v>
      </c>
      <c r="G272" s="32">
        <v>6</v>
      </c>
      <c r="H272" s="291">
        <v>6</v>
      </c>
      <c r="I272" s="291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7"/>
      <c r="R272" s="297"/>
      <c r="S272" s="297"/>
      <c r="T272" s="298"/>
      <c r="U272" s="34"/>
      <c r="V272" s="34"/>
      <c r="W272" s="35" t="s">
        <v>69</v>
      </c>
      <c r="X272" s="292">
        <v>36</v>
      </c>
      <c r="Y272" s="293">
        <f>IFERROR(IF(X272="","",X272),"")</f>
        <v>36</v>
      </c>
      <c r="Z272" s="36">
        <f>IFERROR(IF(X272="","",X272*0.0155),"")</f>
        <v>0.55800000000000005</v>
      </c>
      <c r="AA272" s="56"/>
      <c r="AB272" s="57"/>
      <c r="AC272" s="242" t="s">
        <v>364</v>
      </c>
      <c r="AG272" s="67"/>
      <c r="AJ272" s="71" t="s">
        <v>71</v>
      </c>
      <c r="AK272" s="71">
        <v>1</v>
      </c>
      <c r="BB272" s="243" t="s">
        <v>81</v>
      </c>
      <c r="BM272" s="67">
        <f>IFERROR(X272*I272,"0")</f>
        <v>225.35999999999999</v>
      </c>
      <c r="BN272" s="67">
        <f>IFERROR(Y272*I272,"0")</f>
        <v>225.35999999999999</v>
      </c>
      <c r="BO272" s="67">
        <f>IFERROR(X272/J272,"0")</f>
        <v>0.42857142857142855</v>
      </c>
      <c r="BP272" s="67">
        <f>IFERROR(Y272/J272,"0")</f>
        <v>0.42857142857142855</v>
      </c>
    </row>
    <row r="273" spans="1:68" x14ac:dyDescent="0.2">
      <c r="A273" s="313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4"/>
      <c r="P273" s="300" t="s">
        <v>72</v>
      </c>
      <c r="Q273" s="301"/>
      <c r="R273" s="301"/>
      <c r="S273" s="301"/>
      <c r="T273" s="301"/>
      <c r="U273" s="301"/>
      <c r="V273" s="302"/>
      <c r="W273" s="37" t="s">
        <v>69</v>
      </c>
      <c r="X273" s="294">
        <f>IFERROR(SUM(X272:X272),"0")</f>
        <v>36</v>
      </c>
      <c r="Y273" s="294">
        <f>IFERROR(SUM(Y272:Y272),"0")</f>
        <v>36</v>
      </c>
      <c r="Z273" s="294">
        <f>IFERROR(IF(Z272="",0,Z272),"0")</f>
        <v>0.55800000000000005</v>
      </c>
      <c r="AA273" s="295"/>
      <c r="AB273" s="295"/>
      <c r="AC273" s="295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4"/>
      <c r="P274" s="300" t="s">
        <v>72</v>
      </c>
      <c r="Q274" s="301"/>
      <c r="R274" s="301"/>
      <c r="S274" s="301"/>
      <c r="T274" s="301"/>
      <c r="U274" s="301"/>
      <c r="V274" s="302"/>
      <c r="W274" s="37" t="s">
        <v>73</v>
      </c>
      <c r="X274" s="294">
        <f>IFERROR(SUMPRODUCT(X272:X272*H272:H272),"0")</f>
        <v>216</v>
      </c>
      <c r="Y274" s="294">
        <f>IFERROR(SUMPRODUCT(Y272:Y272*H272:H272),"0")</f>
        <v>216</v>
      </c>
      <c r="Z274" s="37"/>
      <c r="AA274" s="295"/>
      <c r="AB274" s="295"/>
      <c r="AC274" s="295"/>
    </row>
    <row r="275" spans="1:68" ht="14.25" customHeight="1" x14ac:dyDescent="0.25">
      <c r="A275" s="315" t="s">
        <v>120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8"/>
      <c r="AB275" s="288"/>
      <c r="AC275" s="288"/>
    </row>
    <row r="276" spans="1:68" ht="27" customHeight="1" x14ac:dyDescent="0.25">
      <c r="A276" s="54" t="s">
        <v>365</v>
      </c>
      <c r="B276" s="54" t="s">
        <v>366</v>
      </c>
      <c r="C276" s="31">
        <v>4301136051</v>
      </c>
      <c r="D276" s="303">
        <v>4640242180304</v>
      </c>
      <c r="E276" s="304"/>
      <c r="F276" s="291">
        <v>2.7</v>
      </c>
      <c r="G276" s="32">
        <v>1</v>
      </c>
      <c r="H276" s="291">
        <v>2.7</v>
      </c>
      <c r="I276" s="291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6" t="s">
        <v>367</v>
      </c>
      <c r="Q276" s="297"/>
      <c r="R276" s="297"/>
      <c r="S276" s="297"/>
      <c r="T276" s="298"/>
      <c r="U276" s="34"/>
      <c r="V276" s="34"/>
      <c r="W276" s="35" t="s">
        <v>69</v>
      </c>
      <c r="X276" s="292">
        <v>0</v>
      </c>
      <c r="Y276" s="293">
        <f>IFERROR(IF(X276="","",X276),"")</f>
        <v>0</v>
      </c>
      <c r="Z276" s="36">
        <f>IFERROR(IF(X276="","",X276*0.00936),"")</f>
        <v>0</v>
      </c>
      <c r="AA276" s="56"/>
      <c r="AB276" s="57"/>
      <c r="AC276" s="244" t="s">
        <v>368</v>
      </c>
      <c r="AG276" s="67"/>
      <c r="AJ276" s="71" t="s">
        <v>71</v>
      </c>
      <c r="AK276" s="71">
        <v>1</v>
      </c>
      <c r="BB276" s="24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369</v>
      </c>
      <c r="B277" s="54" t="s">
        <v>370</v>
      </c>
      <c r="C277" s="31">
        <v>4301136052</v>
      </c>
      <c r="D277" s="303">
        <v>4640242180410</v>
      </c>
      <c r="E277" s="304"/>
      <c r="F277" s="291">
        <v>2.2400000000000002</v>
      </c>
      <c r="G277" s="32">
        <v>1</v>
      </c>
      <c r="H277" s="291">
        <v>2.2400000000000002</v>
      </c>
      <c r="I277" s="291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7"/>
      <c r="R277" s="297"/>
      <c r="S277" s="297"/>
      <c r="T277" s="298"/>
      <c r="U277" s="34"/>
      <c r="V277" s="34"/>
      <c r="W277" s="35" t="s">
        <v>69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368</v>
      </c>
      <c r="AG277" s="67"/>
      <c r="AJ277" s="71" t="s">
        <v>71</v>
      </c>
      <c r="AK277" s="71">
        <v>1</v>
      </c>
      <c r="BB277" s="24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3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4"/>
      <c r="P278" s="300" t="s">
        <v>72</v>
      </c>
      <c r="Q278" s="301"/>
      <c r="R278" s="301"/>
      <c r="S278" s="301"/>
      <c r="T278" s="301"/>
      <c r="U278" s="301"/>
      <c r="V278" s="302"/>
      <c r="W278" s="37" t="s">
        <v>69</v>
      </c>
      <c r="X278" s="294">
        <f>IFERROR(SUM(X276:X277),"0")</f>
        <v>0</v>
      </c>
      <c r="Y278" s="294">
        <f>IFERROR(SUM(Y276:Y277),"0")</f>
        <v>0</v>
      </c>
      <c r="Z278" s="294">
        <f>IFERROR(IF(Z276="",0,Z276),"0")+IFERROR(IF(Z277="",0,Z277),"0")</f>
        <v>0</v>
      </c>
      <c r="AA278" s="295"/>
      <c r="AB278" s="295"/>
      <c r="AC278" s="295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4"/>
      <c r="P279" s="300" t="s">
        <v>72</v>
      </c>
      <c r="Q279" s="301"/>
      <c r="R279" s="301"/>
      <c r="S279" s="301"/>
      <c r="T279" s="301"/>
      <c r="U279" s="301"/>
      <c r="V279" s="302"/>
      <c r="W279" s="37" t="s">
        <v>73</v>
      </c>
      <c r="X279" s="294">
        <f>IFERROR(SUMPRODUCT(X276:X277*H276:H277),"0")</f>
        <v>0</v>
      </c>
      <c r="Y279" s="294">
        <f>IFERROR(SUMPRODUCT(Y276:Y277*H276:H277),"0")</f>
        <v>0</v>
      </c>
      <c r="Z279" s="37"/>
      <c r="AA279" s="295"/>
      <c r="AB279" s="295"/>
      <c r="AC279" s="295"/>
    </row>
    <row r="280" spans="1:68" ht="14.25" customHeight="1" x14ac:dyDescent="0.25">
      <c r="A280" s="315" t="s">
        <v>126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8"/>
      <c r="AB280" s="288"/>
      <c r="AC280" s="288"/>
    </row>
    <row r="281" spans="1:68" ht="37.5" customHeight="1" x14ac:dyDescent="0.25">
      <c r="A281" s="54" t="s">
        <v>371</v>
      </c>
      <c r="B281" s="54" t="s">
        <v>372</v>
      </c>
      <c r="C281" s="31">
        <v>4301135504</v>
      </c>
      <c r="D281" s="303">
        <v>4640242181554</v>
      </c>
      <c r="E281" s="304"/>
      <c r="F281" s="291">
        <v>3</v>
      </c>
      <c r="G281" s="32">
        <v>1</v>
      </c>
      <c r="H281" s="291">
        <v>3</v>
      </c>
      <c r="I281" s="291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2" t="s">
        <v>373</v>
      </c>
      <c r="Q281" s="297"/>
      <c r="R281" s="297"/>
      <c r="S281" s="297"/>
      <c r="T281" s="298"/>
      <c r="U281" s="34"/>
      <c r="V281" s="34"/>
      <c r="W281" s="35" t="s">
        <v>69</v>
      </c>
      <c r="X281" s="292">
        <v>0</v>
      </c>
      <c r="Y281" s="293">
        <f t="shared" ref="Y281:Y297" si="6">IFERROR(IF(X281="","",X281),"")</f>
        <v>0</v>
      </c>
      <c r="Z281" s="36">
        <f>IFERROR(IF(X281="","",X281*0.00936),"")</f>
        <v>0</v>
      </c>
      <c r="AA281" s="56"/>
      <c r="AB281" s="57"/>
      <c r="AC281" s="248" t="s">
        <v>374</v>
      </c>
      <c r="AG281" s="67"/>
      <c r="AJ281" s="71" t="s">
        <v>71</v>
      </c>
      <c r="AK281" s="71">
        <v>1</v>
      </c>
      <c r="BB281" s="249" t="s">
        <v>81</v>
      </c>
      <c r="BM281" s="67">
        <f t="shared" ref="BM281:BM297" si="7">IFERROR(X281*I281,"0")</f>
        <v>0</v>
      </c>
      <c r="BN281" s="67">
        <f t="shared" ref="BN281:BN297" si="8">IFERROR(Y281*I281,"0")</f>
        <v>0</v>
      </c>
      <c r="BO281" s="67">
        <f t="shared" ref="BO281:BO297" si="9">IFERROR(X281/J281,"0")</f>
        <v>0</v>
      </c>
      <c r="BP281" s="67">
        <f t="shared" ref="BP281:BP297" si="10">IFERROR(Y281/J281,"0")</f>
        <v>0</v>
      </c>
    </row>
    <row r="282" spans="1:68" ht="27" customHeight="1" x14ac:dyDescent="0.25">
      <c r="A282" s="54" t="s">
        <v>375</v>
      </c>
      <c r="B282" s="54" t="s">
        <v>376</v>
      </c>
      <c r="C282" s="31">
        <v>4301135518</v>
      </c>
      <c r="D282" s="303">
        <v>4640242181561</v>
      </c>
      <c r="E282" s="304"/>
      <c r="F282" s="291">
        <v>3.7</v>
      </c>
      <c r="G282" s="32">
        <v>1</v>
      </c>
      <c r="H282" s="291">
        <v>3.7</v>
      </c>
      <c r="I282" s="291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7" t="s">
        <v>377</v>
      </c>
      <c r="Q282" s="297"/>
      <c r="R282" s="297"/>
      <c r="S282" s="297"/>
      <c r="T282" s="298"/>
      <c r="U282" s="34"/>
      <c r="V282" s="34"/>
      <c r="W282" s="35" t="s">
        <v>69</v>
      </c>
      <c r="X282" s="292">
        <v>28</v>
      </c>
      <c r="Y282" s="293">
        <f t="shared" si="6"/>
        <v>28</v>
      </c>
      <c r="Z282" s="36">
        <f>IFERROR(IF(X282="","",X282*0.00936),"")</f>
        <v>0.26207999999999998</v>
      </c>
      <c r="AA282" s="56"/>
      <c r="AB282" s="57"/>
      <c r="AC282" s="250" t="s">
        <v>378</v>
      </c>
      <c r="AG282" s="67"/>
      <c r="AJ282" s="71" t="s">
        <v>71</v>
      </c>
      <c r="AK282" s="71">
        <v>1</v>
      </c>
      <c r="BB282" s="251" t="s">
        <v>81</v>
      </c>
      <c r="BM282" s="67">
        <f t="shared" si="7"/>
        <v>108.976</v>
      </c>
      <c r="BN282" s="67">
        <f t="shared" si="8"/>
        <v>108.976</v>
      </c>
      <c r="BO282" s="67">
        <f t="shared" si="9"/>
        <v>0.22222222222222221</v>
      </c>
      <c r="BP282" s="67">
        <f t="shared" si="10"/>
        <v>0.22222222222222221</v>
      </c>
    </row>
    <row r="283" spans="1:68" ht="27" customHeight="1" x14ac:dyDescent="0.25">
      <c r="A283" s="54" t="s">
        <v>379</v>
      </c>
      <c r="B283" s="54" t="s">
        <v>380</v>
      </c>
      <c r="C283" s="31">
        <v>4301135374</v>
      </c>
      <c r="D283" s="303">
        <v>4640242181424</v>
      </c>
      <c r="E283" s="304"/>
      <c r="F283" s="291">
        <v>5.5</v>
      </c>
      <c r="G283" s="32">
        <v>1</v>
      </c>
      <c r="H283" s="291">
        <v>5.5</v>
      </c>
      <c r="I283" s="291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7"/>
      <c r="R283" s="297"/>
      <c r="S283" s="297"/>
      <c r="T283" s="298"/>
      <c r="U283" s="34"/>
      <c r="V283" s="34"/>
      <c r="W283" s="35" t="s">
        <v>69</v>
      </c>
      <c r="X283" s="292">
        <v>0</v>
      </c>
      <c r="Y283" s="293">
        <f t="shared" si="6"/>
        <v>0</v>
      </c>
      <c r="Z283" s="36">
        <f>IFERROR(IF(X283="","",X283*0.0155),"")</f>
        <v>0</v>
      </c>
      <c r="AA283" s="56"/>
      <c r="AB283" s="57"/>
      <c r="AC283" s="252" t="s">
        <v>374</v>
      </c>
      <c r="AG283" s="67"/>
      <c r="AJ283" s="71" t="s">
        <v>71</v>
      </c>
      <c r="AK283" s="71">
        <v>1</v>
      </c>
      <c r="BB283" s="253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37.5" customHeight="1" x14ac:dyDescent="0.25">
      <c r="A284" s="54" t="s">
        <v>381</v>
      </c>
      <c r="B284" s="54" t="s">
        <v>382</v>
      </c>
      <c r="C284" s="31">
        <v>4301135552</v>
      </c>
      <c r="D284" s="303">
        <v>4640242181431</v>
      </c>
      <c r="E284" s="304"/>
      <c r="F284" s="291">
        <v>3.5</v>
      </c>
      <c r="G284" s="32">
        <v>1</v>
      </c>
      <c r="H284" s="291">
        <v>3.5</v>
      </c>
      <c r="I284" s="291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9" t="s">
        <v>383</v>
      </c>
      <c r="Q284" s="297"/>
      <c r="R284" s="297"/>
      <c r="S284" s="297"/>
      <c r="T284" s="298"/>
      <c r="U284" s="34"/>
      <c r="V284" s="34"/>
      <c r="W284" s="35" t="s">
        <v>69</v>
      </c>
      <c r="X284" s="292">
        <v>0</v>
      </c>
      <c r="Y284" s="293">
        <f t="shared" si="6"/>
        <v>0</v>
      </c>
      <c r="Z284" s="36">
        <f t="shared" ref="Z284:Z291" si="11">IFERROR(IF(X284="","",X284*0.00936),"")</f>
        <v>0</v>
      </c>
      <c r="AA284" s="56"/>
      <c r="AB284" s="57"/>
      <c r="AC284" s="254" t="s">
        <v>384</v>
      </c>
      <c r="AG284" s="67"/>
      <c r="AJ284" s="71" t="s">
        <v>71</v>
      </c>
      <c r="AK284" s="71">
        <v>1</v>
      </c>
      <c r="BB284" s="255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385</v>
      </c>
      <c r="B285" s="54" t="s">
        <v>386</v>
      </c>
      <c r="C285" s="31">
        <v>4301135405</v>
      </c>
      <c r="D285" s="303">
        <v>4640242181523</v>
      </c>
      <c r="E285" s="304"/>
      <c r="F285" s="291">
        <v>3</v>
      </c>
      <c r="G285" s="32">
        <v>1</v>
      </c>
      <c r="H285" s="291">
        <v>3</v>
      </c>
      <c r="I285" s="291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7"/>
      <c r="R285" s="297"/>
      <c r="S285" s="297"/>
      <c r="T285" s="298"/>
      <c r="U285" s="34"/>
      <c r="V285" s="34"/>
      <c r="W285" s="35" t="s">
        <v>69</v>
      </c>
      <c r="X285" s="292">
        <v>0</v>
      </c>
      <c r="Y285" s="293">
        <f t="shared" si="6"/>
        <v>0</v>
      </c>
      <c r="Z285" s="36">
        <f t="shared" si="11"/>
        <v>0</v>
      </c>
      <c r="AA285" s="56"/>
      <c r="AB285" s="57"/>
      <c r="AC285" s="256" t="s">
        <v>378</v>
      </c>
      <c r="AG285" s="67"/>
      <c r="AJ285" s="71" t="s">
        <v>71</v>
      </c>
      <c r="AK285" s="71">
        <v>1</v>
      </c>
      <c r="BB285" s="257" t="s">
        <v>81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37.5" customHeight="1" x14ac:dyDescent="0.25">
      <c r="A286" s="54" t="s">
        <v>387</v>
      </c>
      <c r="B286" s="54" t="s">
        <v>388</v>
      </c>
      <c r="C286" s="31">
        <v>4301135404</v>
      </c>
      <c r="D286" s="303">
        <v>4640242181516</v>
      </c>
      <c r="E286" s="304"/>
      <c r="F286" s="291">
        <v>3.7</v>
      </c>
      <c r="G286" s="32">
        <v>1</v>
      </c>
      <c r="H286" s="291">
        <v>3.7</v>
      </c>
      <c r="I286" s="291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0" t="s">
        <v>389</v>
      </c>
      <c r="Q286" s="297"/>
      <c r="R286" s="297"/>
      <c r="S286" s="297"/>
      <c r="T286" s="298"/>
      <c r="U286" s="34"/>
      <c r="V286" s="34"/>
      <c r="W286" s="35" t="s">
        <v>69</v>
      </c>
      <c r="X286" s="292">
        <v>0</v>
      </c>
      <c r="Y286" s="293">
        <f t="shared" si="6"/>
        <v>0</v>
      </c>
      <c r="Z286" s="36">
        <f t="shared" si="11"/>
        <v>0</v>
      </c>
      <c r="AA286" s="56"/>
      <c r="AB286" s="57"/>
      <c r="AC286" s="258" t="s">
        <v>384</v>
      </c>
      <c r="AG286" s="67"/>
      <c r="AJ286" s="71" t="s">
        <v>71</v>
      </c>
      <c r="AK286" s="71">
        <v>1</v>
      </c>
      <c r="BB286" s="259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t="27" customHeight="1" x14ac:dyDescent="0.25">
      <c r="A287" s="54" t="s">
        <v>390</v>
      </c>
      <c r="B287" s="54" t="s">
        <v>391</v>
      </c>
      <c r="C287" s="31">
        <v>4301135375</v>
      </c>
      <c r="D287" s="303">
        <v>4640242181486</v>
      </c>
      <c r="E287" s="304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69</v>
      </c>
      <c r="X287" s="292">
        <v>0</v>
      </c>
      <c r="Y287" s="293">
        <f t="shared" si="6"/>
        <v>0</v>
      </c>
      <c r="Z287" s="36">
        <f t="shared" si="11"/>
        <v>0</v>
      </c>
      <c r="AA287" s="56"/>
      <c r="AB287" s="57"/>
      <c r="AC287" s="260" t="s">
        <v>374</v>
      </c>
      <c r="AG287" s="67"/>
      <c r="AJ287" s="71" t="s">
        <v>71</v>
      </c>
      <c r="AK287" s="71">
        <v>1</v>
      </c>
      <c r="BB287" s="261" t="s">
        <v>81</v>
      </c>
      <c r="BM287" s="67">
        <f t="shared" si="7"/>
        <v>0</v>
      </c>
      <c r="BN287" s="67">
        <f t="shared" si="8"/>
        <v>0</v>
      </c>
      <c r="BO287" s="67">
        <f t="shared" si="9"/>
        <v>0</v>
      </c>
      <c r="BP287" s="67">
        <f t="shared" si="10"/>
        <v>0</v>
      </c>
    </row>
    <row r="288" spans="1:68" ht="37.5" customHeight="1" x14ac:dyDescent="0.25">
      <c r="A288" s="54" t="s">
        <v>392</v>
      </c>
      <c r="B288" s="54" t="s">
        <v>393</v>
      </c>
      <c r="C288" s="31">
        <v>4301135402</v>
      </c>
      <c r="D288" s="303">
        <v>4640242181493</v>
      </c>
      <c r="E288" s="304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80" t="s">
        <v>394</v>
      </c>
      <c r="Q288" s="297"/>
      <c r="R288" s="297"/>
      <c r="S288" s="297"/>
      <c r="T288" s="298"/>
      <c r="U288" s="34"/>
      <c r="V288" s="34"/>
      <c r="W288" s="35" t="s">
        <v>69</v>
      </c>
      <c r="X288" s="292">
        <v>0</v>
      </c>
      <c r="Y288" s="293">
        <f t="shared" si="6"/>
        <v>0</v>
      </c>
      <c r="Z288" s="36">
        <f t="shared" si="11"/>
        <v>0</v>
      </c>
      <c r="AA288" s="56"/>
      <c r="AB288" s="57"/>
      <c r="AC288" s="262" t="s">
        <v>374</v>
      </c>
      <c r="AG288" s="67"/>
      <c r="AJ288" s="71" t="s">
        <v>71</v>
      </c>
      <c r="AK288" s="71">
        <v>1</v>
      </c>
      <c r="BB288" s="263" t="s">
        <v>81</v>
      </c>
      <c r="BM288" s="67">
        <f t="shared" si="7"/>
        <v>0</v>
      </c>
      <c r="BN288" s="67">
        <f t="shared" si="8"/>
        <v>0</v>
      </c>
      <c r="BO288" s="67">
        <f t="shared" si="9"/>
        <v>0</v>
      </c>
      <c r="BP288" s="67">
        <f t="shared" si="10"/>
        <v>0</v>
      </c>
    </row>
    <row r="289" spans="1:68" ht="37.5" customHeight="1" x14ac:dyDescent="0.25">
      <c r="A289" s="54" t="s">
        <v>395</v>
      </c>
      <c r="B289" s="54" t="s">
        <v>396</v>
      </c>
      <c r="C289" s="31">
        <v>4301135403</v>
      </c>
      <c r="D289" s="303">
        <v>4640242181509</v>
      </c>
      <c r="E289" s="304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69</v>
      </c>
      <c r="X289" s="292">
        <v>0</v>
      </c>
      <c r="Y289" s="293">
        <f t="shared" si="6"/>
        <v>0</v>
      </c>
      <c r="Z289" s="36">
        <f t="shared" si="11"/>
        <v>0</v>
      </c>
      <c r="AA289" s="56"/>
      <c r="AB289" s="57"/>
      <c r="AC289" s="264" t="s">
        <v>374</v>
      </c>
      <c r="AG289" s="67"/>
      <c r="AJ289" s="71" t="s">
        <v>71</v>
      </c>
      <c r="AK289" s="71">
        <v>1</v>
      </c>
      <c r="BB289" s="265" t="s">
        <v>81</v>
      </c>
      <c r="BM289" s="67">
        <f t="shared" si="7"/>
        <v>0</v>
      </c>
      <c r="BN289" s="67">
        <f t="shared" si="8"/>
        <v>0</v>
      </c>
      <c r="BO289" s="67">
        <f t="shared" si="9"/>
        <v>0</v>
      </c>
      <c r="BP289" s="67">
        <f t="shared" si="10"/>
        <v>0</v>
      </c>
    </row>
    <row r="290" spans="1:68" ht="27" customHeight="1" x14ac:dyDescent="0.25">
      <c r="A290" s="54" t="s">
        <v>397</v>
      </c>
      <c r="B290" s="54" t="s">
        <v>398</v>
      </c>
      <c r="C290" s="31">
        <v>4301135304</v>
      </c>
      <c r="D290" s="303">
        <v>4640242181240</v>
      </c>
      <c r="E290" s="304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399</v>
      </c>
      <c r="Q290" s="297"/>
      <c r="R290" s="297"/>
      <c r="S290" s="297"/>
      <c r="T290" s="298"/>
      <c r="U290" s="34"/>
      <c r="V290" s="34"/>
      <c r="W290" s="35" t="s">
        <v>69</v>
      </c>
      <c r="X290" s="292">
        <v>0</v>
      </c>
      <c r="Y290" s="293">
        <f t="shared" si="6"/>
        <v>0</v>
      </c>
      <c r="Z290" s="36">
        <f t="shared" si="11"/>
        <v>0</v>
      </c>
      <c r="AA290" s="56"/>
      <c r="AB290" s="57"/>
      <c r="AC290" s="266" t="s">
        <v>374</v>
      </c>
      <c r="AG290" s="67"/>
      <c r="AJ290" s="71" t="s">
        <v>71</v>
      </c>
      <c r="AK290" s="71">
        <v>1</v>
      </c>
      <c r="BB290" s="267" t="s">
        <v>81</v>
      </c>
      <c r="BM290" s="67">
        <f t="shared" si="7"/>
        <v>0</v>
      </c>
      <c r="BN290" s="67">
        <f t="shared" si="8"/>
        <v>0</v>
      </c>
      <c r="BO290" s="67">
        <f t="shared" si="9"/>
        <v>0</v>
      </c>
      <c r="BP290" s="67">
        <f t="shared" si="10"/>
        <v>0</v>
      </c>
    </row>
    <row r="291" spans="1:68" ht="27" customHeight="1" x14ac:dyDescent="0.25">
      <c r="A291" s="54" t="s">
        <v>400</v>
      </c>
      <c r="B291" s="54" t="s">
        <v>401</v>
      </c>
      <c r="C291" s="31">
        <v>4301135610</v>
      </c>
      <c r="D291" s="303">
        <v>4640242181318</v>
      </c>
      <c r="E291" s="304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79" t="s">
        <v>402</v>
      </c>
      <c r="Q291" s="297"/>
      <c r="R291" s="297"/>
      <c r="S291" s="297"/>
      <c r="T291" s="298"/>
      <c r="U291" s="34"/>
      <c r="V291" s="34"/>
      <c r="W291" s="35" t="s">
        <v>69</v>
      </c>
      <c r="X291" s="292">
        <v>0</v>
      </c>
      <c r="Y291" s="293">
        <f t="shared" si="6"/>
        <v>0</v>
      </c>
      <c r="Z291" s="36">
        <f t="shared" si="11"/>
        <v>0</v>
      </c>
      <c r="AA291" s="56"/>
      <c r="AB291" s="57"/>
      <c r="AC291" s="268" t="s">
        <v>378</v>
      </c>
      <c r="AG291" s="67"/>
      <c r="AJ291" s="71" t="s">
        <v>71</v>
      </c>
      <c r="AK291" s="71">
        <v>1</v>
      </c>
      <c r="BB291" s="269" t="s">
        <v>81</v>
      </c>
      <c r="BM291" s="67">
        <f t="shared" si="7"/>
        <v>0</v>
      </c>
      <c r="BN291" s="67">
        <f t="shared" si="8"/>
        <v>0</v>
      </c>
      <c r="BO291" s="67">
        <f t="shared" si="9"/>
        <v>0</v>
      </c>
      <c r="BP291" s="67">
        <f t="shared" si="10"/>
        <v>0</v>
      </c>
    </row>
    <row r="292" spans="1:68" ht="27" customHeight="1" x14ac:dyDescent="0.25">
      <c r="A292" s="54" t="s">
        <v>403</v>
      </c>
      <c r="B292" s="54" t="s">
        <v>404</v>
      </c>
      <c r="C292" s="31">
        <v>4301135306</v>
      </c>
      <c r="D292" s="303">
        <v>4640242181387</v>
      </c>
      <c r="E292" s="304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137</v>
      </c>
      <c r="L292" s="32" t="s">
        <v>67</v>
      </c>
      <c r="M292" s="33" t="s">
        <v>68</v>
      </c>
      <c r="N292" s="33"/>
      <c r="O292" s="32">
        <v>180</v>
      </c>
      <c r="P292" s="486" t="s">
        <v>405</v>
      </c>
      <c r="Q292" s="297"/>
      <c r="R292" s="297"/>
      <c r="S292" s="297"/>
      <c r="T292" s="298"/>
      <c r="U292" s="34"/>
      <c r="V292" s="34"/>
      <c r="W292" s="35" t="s">
        <v>69</v>
      </c>
      <c r="X292" s="292">
        <v>0</v>
      </c>
      <c r="Y292" s="293">
        <f t="shared" si="6"/>
        <v>0</v>
      </c>
      <c r="Z292" s="36">
        <f>IFERROR(IF(X292="","",X292*0.00502),"")</f>
        <v>0</v>
      </c>
      <c r="AA292" s="56"/>
      <c r="AB292" s="57"/>
      <c r="AC292" s="270" t="s">
        <v>374</v>
      </c>
      <c r="AG292" s="67"/>
      <c r="AJ292" s="71" t="s">
        <v>71</v>
      </c>
      <c r="AK292" s="71">
        <v>1</v>
      </c>
      <c r="BB292" s="271" t="s">
        <v>81</v>
      </c>
      <c r="BM292" s="67">
        <f t="shared" si="7"/>
        <v>0</v>
      </c>
      <c r="BN292" s="67">
        <f t="shared" si="8"/>
        <v>0</v>
      </c>
      <c r="BO292" s="67">
        <f t="shared" si="9"/>
        <v>0</v>
      </c>
      <c r="BP292" s="67">
        <f t="shared" si="10"/>
        <v>0</v>
      </c>
    </row>
    <row r="293" spans="1:68" ht="27" customHeight="1" x14ac:dyDescent="0.25">
      <c r="A293" s="54" t="s">
        <v>406</v>
      </c>
      <c r="B293" s="54" t="s">
        <v>407</v>
      </c>
      <c r="C293" s="31">
        <v>4301135305</v>
      </c>
      <c r="D293" s="303">
        <v>4640242181394</v>
      </c>
      <c r="E293" s="304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137</v>
      </c>
      <c r="L293" s="32" t="s">
        <v>67</v>
      </c>
      <c r="M293" s="33" t="s">
        <v>68</v>
      </c>
      <c r="N293" s="33"/>
      <c r="O293" s="32">
        <v>180</v>
      </c>
      <c r="P293" s="482" t="s">
        <v>408</v>
      </c>
      <c r="Q293" s="297"/>
      <c r="R293" s="297"/>
      <c r="S293" s="297"/>
      <c r="T293" s="298"/>
      <c r="U293" s="34"/>
      <c r="V293" s="34"/>
      <c r="W293" s="35" t="s">
        <v>69</v>
      </c>
      <c r="X293" s="292">
        <v>0</v>
      </c>
      <c r="Y293" s="293">
        <f t="shared" si="6"/>
        <v>0</v>
      </c>
      <c r="Z293" s="36">
        <f>IFERROR(IF(X293="","",X293*0.00502),"")</f>
        <v>0</v>
      </c>
      <c r="AA293" s="56"/>
      <c r="AB293" s="57"/>
      <c r="AC293" s="272" t="s">
        <v>374</v>
      </c>
      <c r="AG293" s="67"/>
      <c r="AJ293" s="71" t="s">
        <v>71</v>
      </c>
      <c r="AK293" s="71">
        <v>1</v>
      </c>
      <c r="BB293" s="273" t="s">
        <v>81</v>
      </c>
      <c r="BM293" s="67">
        <f t="shared" si="7"/>
        <v>0</v>
      </c>
      <c r="BN293" s="67">
        <f t="shared" si="8"/>
        <v>0</v>
      </c>
      <c r="BO293" s="67">
        <f t="shared" si="9"/>
        <v>0</v>
      </c>
      <c r="BP293" s="67">
        <f t="shared" si="10"/>
        <v>0</v>
      </c>
    </row>
    <row r="294" spans="1:68" ht="27" customHeight="1" x14ac:dyDescent="0.25">
      <c r="A294" s="54" t="s">
        <v>409</v>
      </c>
      <c r="B294" s="54" t="s">
        <v>410</v>
      </c>
      <c r="C294" s="31">
        <v>4301135309</v>
      </c>
      <c r="D294" s="303">
        <v>4640242181332</v>
      </c>
      <c r="E294" s="304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137</v>
      </c>
      <c r="L294" s="32" t="s">
        <v>67</v>
      </c>
      <c r="M294" s="33" t="s">
        <v>68</v>
      </c>
      <c r="N294" s="33"/>
      <c r="O294" s="32">
        <v>180</v>
      </c>
      <c r="P294" s="487" t="s">
        <v>411</v>
      </c>
      <c r="Q294" s="297"/>
      <c r="R294" s="297"/>
      <c r="S294" s="297"/>
      <c r="T294" s="298"/>
      <c r="U294" s="34"/>
      <c r="V294" s="34"/>
      <c r="W294" s="35" t="s">
        <v>69</v>
      </c>
      <c r="X294" s="292">
        <v>0</v>
      </c>
      <c r="Y294" s="293">
        <f t="shared" si="6"/>
        <v>0</v>
      </c>
      <c r="Z294" s="36">
        <f>IFERROR(IF(X294="","",X294*0.00502),"")</f>
        <v>0</v>
      </c>
      <c r="AA294" s="56"/>
      <c r="AB294" s="57"/>
      <c r="AC294" s="274" t="s">
        <v>374</v>
      </c>
      <c r="AG294" s="67"/>
      <c r="AJ294" s="71" t="s">
        <v>71</v>
      </c>
      <c r="AK294" s="71">
        <v>1</v>
      </c>
      <c r="BB294" s="275" t="s">
        <v>81</v>
      </c>
      <c r="BM294" s="67">
        <f t="shared" si="7"/>
        <v>0</v>
      </c>
      <c r="BN294" s="67">
        <f t="shared" si="8"/>
        <v>0</v>
      </c>
      <c r="BO294" s="67">
        <f t="shared" si="9"/>
        <v>0</v>
      </c>
      <c r="BP294" s="67">
        <f t="shared" si="10"/>
        <v>0</v>
      </c>
    </row>
    <row r="295" spans="1:68" ht="27" customHeight="1" x14ac:dyDescent="0.25">
      <c r="A295" s="54" t="s">
        <v>412</v>
      </c>
      <c r="B295" s="54" t="s">
        <v>413</v>
      </c>
      <c r="C295" s="31">
        <v>4301135308</v>
      </c>
      <c r="D295" s="303">
        <v>4640242181349</v>
      </c>
      <c r="E295" s="304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137</v>
      </c>
      <c r="L295" s="32" t="s">
        <v>67</v>
      </c>
      <c r="M295" s="33" t="s">
        <v>68</v>
      </c>
      <c r="N295" s="33"/>
      <c r="O295" s="32">
        <v>180</v>
      </c>
      <c r="P295" s="453" t="s">
        <v>414</v>
      </c>
      <c r="Q295" s="297"/>
      <c r="R295" s="297"/>
      <c r="S295" s="297"/>
      <c r="T295" s="298"/>
      <c r="U295" s="34"/>
      <c r="V295" s="34"/>
      <c r="W295" s="35" t="s">
        <v>69</v>
      </c>
      <c r="X295" s="292">
        <v>0</v>
      </c>
      <c r="Y295" s="293">
        <f t="shared" si="6"/>
        <v>0</v>
      </c>
      <c r="Z295" s="36">
        <f>IFERROR(IF(X295="","",X295*0.00502),"")</f>
        <v>0</v>
      </c>
      <c r="AA295" s="56"/>
      <c r="AB295" s="57"/>
      <c r="AC295" s="276" t="s">
        <v>374</v>
      </c>
      <c r="AG295" s="67"/>
      <c r="AJ295" s="71" t="s">
        <v>71</v>
      </c>
      <c r="AK295" s="71">
        <v>1</v>
      </c>
      <c r="BB295" s="277" t="s">
        <v>81</v>
      </c>
      <c r="BM295" s="67">
        <f t="shared" si="7"/>
        <v>0</v>
      </c>
      <c r="BN295" s="67">
        <f t="shared" si="8"/>
        <v>0</v>
      </c>
      <c r="BO295" s="67">
        <f t="shared" si="9"/>
        <v>0</v>
      </c>
      <c r="BP295" s="67">
        <f t="shared" si="10"/>
        <v>0</v>
      </c>
    </row>
    <row r="296" spans="1:68" ht="27" customHeight="1" x14ac:dyDescent="0.25">
      <c r="A296" s="54" t="s">
        <v>415</v>
      </c>
      <c r="B296" s="54" t="s">
        <v>416</v>
      </c>
      <c r="C296" s="31">
        <v>4301135307</v>
      </c>
      <c r="D296" s="303">
        <v>4640242181370</v>
      </c>
      <c r="E296" s="304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137</v>
      </c>
      <c r="L296" s="32" t="s">
        <v>67</v>
      </c>
      <c r="M296" s="33" t="s">
        <v>68</v>
      </c>
      <c r="N296" s="33"/>
      <c r="O296" s="32">
        <v>180</v>
      </c>
      <c r="P296" s="406" t="s">
        <v>417</v>
      </c>
      <c r="Q296" s="297"/>
      <c r="R296" s="297"/>
      <c r="S296" s="297"/>
      <c r="T296" s="298"/>
      <c r="U296" s="34"/>
      <c r="V296" s="34"/>
      <c r="W296" s="35" t="s">
        <v>69</v>
      </c>
      <c r="X296" s="292">
        <v>0</v>
      </c>
      <c r="Y296" s="293">
        <f t="shared" si="6"/>
        <v>0</v>
      </c>
      <c r="Z296" s="36">
        <f>IFERROR(IF(X296="","",X296*0.00502),"")</f>
        <v>0</v>
      </c>
      <c r="AA296" s="56"/>
      <c r="AB296" s="57"/>
      <c r="AC296" s="278" t="s">
        <v>418</v>
      </c>
      <c r="AG296" s="67"/>
      <c r="AJ296" s="71" t="s">
        <v>71</v>
      </c>
      <c r="AK296" s="71">
        <v>1</v>
      </c>
      <c r="BB296" s="279" t="s">
        <v>81</v>
      </c>
      <c r="BM296" s="67">
        <f t="shared" si="7"/>
        <v>0</v>
      </c>
      <c r="BN296" s="67">
        <f t="shared" si="8"/>
        <v>0</v>
      </c>
      <c r="BO296" s="67">
        <f t="shared" si="9"/>
        <v>0</v>
      </c>
      <c r="BP296" s="67">
        <f t="shared" si="10"/>
        <v>0</v>
      </c>
    </row>
    <row r="297" spans="1:68" ht="27" customHeight="1" x14ac:dyDescent="0.25">
      <c r="A297" s="54" t="s">
        <v>419</v>
      </c>
      <c r="B297" s="54" t="s">
        <v>420</v>
      </c>
      <c r="C297" s="31">
        <v>4301135198</v>
      </c>
      <c r="D297" s="303">
        <v>4640242180663</v>
      </c>
      <c r="E297" s="304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78" t="s">
        <v>421</v>
      </c>
      <c r="Q297" s="297"/>
      <c r="R297" s="297"/>
      <c r="S297" s="297"/>
      <c r="T297" s="298"/>
      <c r="U297" s="34"/>
      <c r="V297" s="34"/>
      <c r="W297" s="35" t="s">
        <v>69</v>
      </c>
      <c r="X297" s="292">
        <v>0</v>
      </c>
      <c r="Y297" s="293">
        <f t="shared" si="6"/>
        <v>0</v>
      </c>
      <c r="Z297" s="36">
        <f>IFERROR(IF(X297="","",X297*0.0155),"")</f>
        <v>0</v>
      </c>
      <c r="AA297" s="56"/>
      <c r="AB297" s="57"/>
      <c r="AC297" s="280" t="s">
        <v>422</v>
      </c>
      <c r="AG297" s="67"/>
      <c r="AJ297" s="71" t="s">
        <v>71</v>
      </c>
      <c r="AK297" s="71">
        <v>1</v>
      </c>
      <c r="BB297" s="281" t="s">
        <v>81</v>
      </c>
      <c r="BM297" s="67">
        <f t="shared" si="7"/>
        <v>0</v>
      </c>
      <c r="BN297" s="67">
        <f t="shared" si="8"/>
        <v>0</v>
      </c>
      <c r="BO297" s="67">
        <f t="shared" si="9"/>
        <v>0</v>
      </c>
      <c r="BP297" s="67">
        <f t="shared" si="10"/>
        <v>0</v>
      </c>
    </row>
    <row r="298" spans="1:68" x14ac:dyDescent="0.2">
      <c r="A298" s="313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4"/>
      <c r="P298" s="300" t="s">
        <v>72</v>
      </c>
      <c r="Q298" s="301"/>
      <c r="R298" s="301"/>
      <c r="S298" s="301"/>
      <c r="T298" s="301"/>
      <c r="U298" s="301"/>
      <c r="V298" s="302"/>
      <c r="W298" s="37" t="s">
        <v>69</v>
      </c>
      <c r="X298" s="294">
        <f>IFERROR(SUM(X281:X297),"0")</f>
        <v>28</v>
      </c>
      <c r="Y298" s="294">
        <f>IFERROR(SUM(Y281:Y297),"0")</f>
        <v>28</v>
      </c>
      <c r="Z298" s="294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0.26207999999999998</v>
      </c>
      <c r="AA298" s="295"/>
      <c r="AB298" s="295"/>
      <c r="AC298" s="295"/>
    </row>
    <row r="299" spans="1:68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4"/>
      <c r="P299" s="300" t="s">
        <v>72</v>
      </c>
      <c r="Q299" s="301"/>
      <c r="R299" s="301"/>
      <c r="S299" s="301"/>
      <c r="T299" s="301"/>
      <c r="U299" s="301"/>
      <c r="V299" s="302"/>
      <c r="W299" s="37" t="s">
        <v>73</v>
      </c>
      <c r="X299" s="294">
        <f>IFERROR(SUMPRODUCT(X281:X297*H281:H297),"0")</f>
        <v>103.60000000000001</v>
      </c>
      <c r="Y299" s="294">
        <f>IFERROR(SUMPRODUCT(Y281:Y297*H281:H297),"0")</f>
        <v>103.60000000000001</v>
      </c>
      <c r="Z299" s="37"/>
      <c r="AA299" s="295"/>
      <c r="AB299" s="295"/>
      <c r="AC299" s="295"/>
    </row>
    <row r="300" spans="1:68" ht="16.5" customHeight="1" x14ac:dyDescent="0.25">
      <c r="A300" s="307" t="s">
        <v>423</v>
      </c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  <c r="R300" s="308"/>
      <c r="S300" s="308"/>
      <c r="T300" s="308"/>
      <c r="U300" s="308"/>
      <c r="V300" s="308"/>
      <c r="W300" s="308"/>
      <c r="X300" s="308"/>
      <c r="Y300" s="308"/>
      <c r="Z300" s="308"/>
      <c r="AA300" s="287"/>
      <c r="AB300" s="287"/>
      <c r="AC300" s="287"/>
    </row>
    <row r="301" spans="1:68" ht="14.25" customHeight="1" x14ac:dyDescent="0.25">
      <c r="A301" s="315" t="s">
        <v>126</v>
      </c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  <c r="R301" s="308"/>
      <c r="S301" s="308"/>
      <c r="T301" s="308"/>
      <c r="U301" s="308"/>
      <c r="V301" s="308"/>
      <c r="W301" s="308"/>
      <c r="X301" s="308"/>
      <c r="Y301" s="308"/>
      <c r="Z301" s="308"/>
      <c r="AA301" s="288"/>
      <c r="AB301" s="288"/>
      <c r="AC301" s="288"/>
    </row>
    <row r="302" spans="1:68" ht="27" customHeight="1" x14ac:dyDescent="0.25">
      <c r="A302" s="54" t="s">
        <v>424</v>
      </c>
      <c r="B302" s="54" t="s">
        <v>425</v>
      </c>
      <c r="C302" s="31">
        <v>4301135268</v>
      </c>
      <c r="D302" s="303">
        <v>4640242181134</v>
      </c>
      <c r="E302" s="304"/>
      <c r="F302" s="291">
        <v>0.8</v>
      </c>
      <c r="G302" s="32">
        <v>5</v>
      </c>
      <c r="H302" s="291">
        <v>4</v>
      </c>
      <c r="I302" s="291">
        <v>4.2830000000000004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299" t="s">
        <v>426</v>
      </c>
      <c r="Q302" s="297"/>
      <c r="R302" s="297"/>
      <c r="S302" s="297"/>
      <c r="T302" s="298"/>
      <c r="U302" s="34"/>
      <c r="V302" s="34"/>
      <c r="W302" s="35" t="s">
        <v>69</v>
      </c>
      <c r="X302" s="292">
        <v>0</v>
      </c>
      <c r="Y302" s="293">
        <f>IFERROR(IF(X302="","",X302),"")</f>
        <v>0</v>
      </c>
      <c r="Z302" s="36">
        <f>IFERROR(IF(X302="","",X302*0.0155),"")</f>
        <v>0</v>
      </c>
      <c r="AA302" s="56"/>
      <c r="AB302" s="57"/>
      <c r="AC302" s="282" t="s">
        <v>427</v>
      </c>
      <c r="AG302" s="67"/>
      <c r="AJ302" s="71" t="s">
        <v>71</v>
      </c>
      <c r="AK302" s="71">
        <v>1</v>
      </c>
      <c r="BB302" s="283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13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14"/>
      <c r="P303" s="300" t="s">
        <v>72</v>
      </c>
      <c r="Q303" s="301"/>
      <c r="R303" s="301"/>
      <c r="S303" s="301"/>
      <c r="T303" s="301"/>
      <c r="U303" s="301"/>
      <c r="V303" s="302"/>
      <c r="W303" s="37" t="s">
        <v>69</v>
      </c>
      <c r="X303" s="294">
        <f>IFERROR(SUM(X302:X302),"0")</f>
        <v>0</v>
      </c>
      <c r="Y303" s="294">
        <f>IFERROR(SUM(Y302:Y302),"0")</f>
        <v>0</v>
      </c>
      <c r="Z303" s="294">
        <f>IFERROR(IF(Z302="",0,Z302),"0")</f>
        <v>0</v>
      </c>
      <c r="AA303" s="295"/>
      <c r="AB303" s="295"/>
      <c r="AC303" s="295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14"/>
      <c r="P304" s="300" t="s">
        <v>72</v>
      </c>
      <c r="Q304" s="301"/>
      <c r="R304" s="301"/>
      <c r="S304" s="301"/>
      <c r="T304" s="301"/>
      <c r="U304" s="301"/>
      <c r="V304" s="302"/>
      <c r="W304" s="37" t="s">
        <v>73</v>
      </c>
      <c r="X304" s="294">
        <f>IFERROR(SUMPRODUCT(X302:X302*H302:H302),"0")</f>
        <v>0</v>
      </c>
      <c r="Y304" s="294">
        <f>IFERROR(SUMPRODUCT(Y302:Y302*H302:H302),"0")</f>
        <v>0</v>
      </c>
      <c r="Z304" s="37"/>
      <c r="AA304" s="295"/>
      <c r="AB304" s="295"/>
      <c r="AC304" s="295"/>
    </row>
    <row r="305" spans="1:35" ht="15" customHeight="1" x14ac:dyDescent="0.2">
      <c r="A305" s="34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49"/>
      <c r="P305" s="309" t="s">
        <v>428</v>
      </c>
      <c r="Q305" s="310"/>
      <c r="R305" s="310"/>
      <c r="S305" s="310"/>
      <c r="T305" s="310"/>
      <c r="U305" s="310"/>
      <c r="V305" s="311"/>
      <c r="W305" s="37" t="s">
        <v>73</v>
      </c>
      <c r="X305" s="294">
        <f>IFERROR(X24+X31+X38+X48+X53+X57+X61+X66+X72+X78+X84+X90+X99+X104+X113+X117+X123+X129+X135+X140+X145+X150+X155+X161+X168+X172+X180+X184+X190+X197+X204+X209+X217+X222+X227+X233+X239+X245+X252+X258+X262+X270+X274+X279+X299+X304,"0")</f>
        <v>2173.7199999999998</v>
      </c>
      <c r="Y305" s="294">
        <f>IFERROR(Y24+Y31+Y38+Y48+Y53+Y57+Y61+Y66+Y72+Y78+Y84+Y90+Y99+Y104+Y113+Y117+Y123+Y129+Y135+Y140+Y145+Y150+Y155+Y161+Y168+Y172+Y180+Y184+Y190+Y197+Y204+Y209+Y217+Y222+Y227+Y233+Y239+Y245+Y252+Y258+Y262+Y270+Y274+Y279+Y299+Y304,"0")</f>
        <v>2173.7199999999998</v>
      </c>
      <c r="Z305" s="37"/>
      <c r="AA305" s="295"/>
      <c r="AB305" s="295"/>
      <c r="AC305" s="295"/>
    </row>
    <row r="306" spans="1:35" x14ac:dyDescent="0.2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49"/>
      <c r="P306" s="309" t="s">
        <v>429</v>
      </c>
      <c r="Q306" s="310"/>
      <c r="R306" s="310"/>
      <c r="S306" s="310"/>
      <c r="T306" s="310"/>
      <c r="U306" s="310"/>
      <c r="V306" s="311"/>
      <c r="W306" s="37" t="s">
        <v>73</v>
      </c>
      <c r="X306" s="294">
        <f>IFERROR(SUM(BM22:BM302),"0")</f>
        <v>2394.9444000000008</v>
      </c>
      <c r="Y306" s="294">
        <f>IFERROR(SUM(BN22:BN302),"0")</f>
        <v>2394.9444000000008</v>
      </c>
      <c r="Z306" s="37"/>
      <c r="AA306" s="295"/>
      <c r="AB306" s="295"/>
      <c r="AC306" s="295"/>
    </row>
    <row r="307" spans="1:35" x14ac:dyDescent="0.2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49"/>
      <c r="P307" s="309" t="s">
        <v>430</v>
      </c>
      <c r="Q307" s="310"/>
      <c r="R307" s="310"/>
      <c r="S307" s="310"/>
      <c r="T307" s="310"/>
      <c r="U307" s="310"/>
      <c r="V307" s="311"/>
      <c r="W307" s="37" t="s">
        <v>431</v>
      </c>
      <c r="X307" s="38">
        <f>ROUNDUP(SUM(BO22:BO302),0)</f>
        <v>6</v>
      </c>
      <c r="Y307" s="38">
        <f>ROUNDUP(SUM(BP22:BP302),0)</f>
        <v>6</v>
      </c>
      <c r="Z307" s="37"/>
      <c r="AA307" s="295"/>
      <c r="AB307" s="295"/>
      <c r="AC307" s="295"/>
    </row>
    <row r="308" spans="1:35" x14ac:dyDescent="0.2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49"/>
      <c r="P308" s="309" t="s">
        <v>432</v>
      </c>
      <c r="Q308" s="310"/>
      <c r="R308" s="310"/>
      <c r="S308" s="310"/>
      <c r="T308" s="310"/>
      <c r="U308" s="310"/>
      <c r="V308" s="311"/>
      <c r="W308" s="37" t="s">
        <v>73</v>
      </c>
      <c r="X308" s="294">
        <f>GrossWeightTotal+PalletQtyTotal*25</f>
        <v>2544.9444000000008</v>
      </c>
      <c r="Y308" s="294">
        <f>GrossWeightTotalR+PalletQtyTotalR*25</f>
        <v>2544.9444000000008</v>
      </c>
      <c r="Z308" s="37"/>
      <c r="AA308" s="295"/>
      <c r="AB308" s="295"/>
      <c r="AC308" s="295"/>
    </row>
    <row r="309" spans="1:35" x14ac:dyDescent="0.2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49"/>
      <c r="P309" s="309" t="s">
        <v>433</v>
      </c>
      <c r="Q309" s="310"/>
      <c r="R309" s="310"/>
      <c r="S309" s="310"/>
      <c r="T309" s="310"/>
      <c r="U309" s="310"/>
      <c r="V309" s="311"/>
      <c r="W309" s="37" t="s">
        <v>431</v>
      </c>
      <c r="X309" s="294">
        <f>IFERROR(X23+X30+X37+X47+X52+X56+X60+X65+X71+X77+X83+X89+X98+X103+X112+X116+X122+X128+X134+X139+X144+X149+X154+X160+X167+X171+X179+X183+X189+X196+X203+X208+X216+X221+X226+X232+X238+X244+X251+X257+X261+X269+X273+X278+X298+X303,"0")</f>
        <v>548</v>
      </c>
      <c r="Y309" s="294">
        <f>IFERROR(Y23+Y30+Y37+Y47+Y52+Y56+Y60+Y65+Y71+Y77+Y83+Y89+Y98+Y103+Y112+Y116+Y122+Y128+Y134+Y139+Y144+Y149+Y154+Y160+Y167+Y171+Y179+Y183+Y189+Y196+Y203+Y208+Y216+Y221+Y226+Y232+Y238+Y244+Y251+Y257+Y261+Y269+Y273+Y278+Y298+Y303,"0")</f>
        <v>548</v>
      </c>
      <c r="Z309" s="37"/>
      <c r="AA309" s="295"/>
      <c r="AB309" s="295"/>
      <c r="AC309" s="295"/>
    </row>
    <row r="310" spans="1:35" ht="14.25" customHeight="1" x14ac:dyDescent="0.2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49"/>
      <c r="P310" s="309" t="s">
        <v>434</v>
      </c>
      <c r="Q310" s="310"/>
      <c r="R310" s="310"/>
      <c r="S310" s="310"/>
      <c r="T310" s="310"/>
      <c r="U310" s="310"/>
      <c r="V310" s="311"/>
      <c r="W310" s="39" t="s">
        <v>435</v>
      </c>
      <c r="X310" s="37"/>
      <c r="Y310" s="37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>7.4197000000000006</v>
      </c>
      <c r="AA310" s="295"/>
      <c r="AB310" s="295"/>
      <c r="AC310" s="295"/>
    </row>
    <row r="311" spans="1:35" ht="13.5" customHeight="1" thickBot="1" x14ac:dyDescent="0.25"/>
    <row r="312" spans="1:35" ht="27" customHeight="1" thickTop="1" thickBot="1" x14ac:dyDescent="0.25">
      <c r="A312" s="40" t="s">
        <v>436</v>
      </c>
      <c r="B312" s="289" t="s">
        <v>62</v>
      </c>
      <c r="C312" s="320" t="s">
        <v>74</v>
      </c>
      <c r="D312" s="390"/>
      <c r="E312" s="390"/>
      <c r="F312" s="390"/>
      <c r="G312" s="390"/>
      <c r="H312" s="390"/>
      <c r="I312" s="390"/>
      <c r="J312" s="390"/>
      <c r="K312" s="390"/>
      <c r="L312" s="390"/>
      <c r="M312" s="390"/>
      <c r="N312" s="390"/>
      <c r="O312" s="390"/>
      <c r="P312" s="390"/>
      <c r="Q312" s="390"/>
      <c r="R312" s="390"/>
      <c r="S312" s="390"/>
      <c r="T312" s="325"/>
      <c r="U312" s="320" t="s">
        <v>228</v>
      </c>
      <c r="V312" s="325"/>
      <c r="W312" s="289" t="s">
        <v>248</v>
      </c>
      <c r="X312" s="320" t="s">
        <v>267</v>
      </c>
      <c r="Y312" s="390"/>
      <c r="Z312" s="390"/>
      <c r="AA312" s="390"/>
      <c r="AB312" s="390"/>
      <c r="AC312" s="390"/>
      <c r="AD312" s="325"/>
      <c r="AE312" s="289" t="s">
        <v>331</v>
      </c>
      <c r="AF312" s="289" t="s">
        <v>336</v>
      </c>
      <c r="AG312" s="289" t="s">
        <v>343</v>
      </c>
      <c r="AH312" s="320" t="s">
        <v>229</v>
      </c>
      <c r="AI312" s="325"/>
    </row>
    <row r="313" spans="1:35" ht="14.25" customHeight="1" thickTop="1" x14ac:dyDescent="0.2">
      <c r="A313" s="471" t="s">
        <v>437</v>
      </c>
      <c r="B313" s="320" t="s">
        <v>62</v>
      </c>
      <c r="C313" s="320" t="s">
        <v>75</v>
      </c>
      <c r="D313" s="320" t="s">
        <v>84</v>
      </c>
      <c r="E313" s="320" t="s">
        <v>94</v>
      </c>
      <c r="F313" s="320" t="s">
        <v>109</v>
      </c>
      <c r="G313" s="320" t="s">
        <v>134</v>
      </c>
      <c r="H313" s="320" t="s">
        <v>141</v>
      </c>
      <c r="I313" s="320" t="s">
        <v>147</v>
      </c>
      <c r="J313" s="320" t="s">
        <v>155</v>
      </c>
      <c r="K313" s="320" t="s">
        <v>172</v>
      </c>
      <c r="L313" s="320" t="s">
        <v>176</v>
      </c>
      <c r="M313" s="320" t="s">
        <v>191</v>
      </c>
      <c r="N313" s="290"/>
      <c r="O313" s="320" t="s">
        <v>197</v>
      </c>
      <c r="P313" s="320" t="s">
        <v>204</v>
      </c>
      <c r="Q313" s="320" t="s">
        <v>211</v>
      </c>
      <c r="R313" s="320" t="s">
        <v>215</v>
      </c>
      <c r="S313" s="320" t="s">
        <v>218</v>
      </c>
      <c r="T313" s="320" t="s">
        <v>224</v>
      </c>
      <c r="U313" s="320" t="s">
        <v>229</v>
      </c>
      <c r="V313" s="320" t="s">
        <v>233</v>
      </c>
      <c r="W313" s="320" t="s">
        <v>249</v>
      </c>
      <c r="X313" s="320" t="s">
        <v>268</v>
      </c>
      <c r="Y313" s="320" t="s">
        <v>284</v>
      </c>
      <c r="Z313" s="320" t="s">
        <v>294</v>
      </c>
      <c r="AA313" s="320" t="s">
        <v>298</v>
      </c>
      <c r="AB313" s="320" t="s">
        <v>309</v>
      </c>
      <c r="AC313" s="320" t="s">
        <v>314</v>
      </c>
      <c r="AD313" s="320" t="s">
        <v>325</v>
      </c>
      <c r="AE313" s="320" t="s">
        <v>332</v>
      </c>
      <c r="AF313" s="320" t="s">
        <v>337</v>
      </c>
      <c r="AG313" s="320" t="s">
        <v>344</v>
      </c>
      <c r="AH313" s="320" t="s">
        <v>229</v>
      </c>
      <c r="AI313" s="320" t="s">
        <v>423</v>
      </c>
    </row>
    <row r="314" spans="1:35" ht="13.5" customHeight="1" thickBot="1" x14ac:dyDescent="0.25">
      <c r="A314" s="472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290"/>
      <c r="O314" s="321"/>
      <c r="P314" s="321"/>
      <c r="Q314" s="321"/>
      <c r="R314" s="321"/>
      <c r="S314" s="321"/>
      <c r="T314" s="321"/>
      <c r="U314" s="321"/>
      <c r="V314" s="321"/>
      <c r="W314" s="321"/>
      <c r="X314" s="321"/>
      <c r="Y314" s="321"/>
      <c r="Z314" s="321"/>
      <c r="AA314" s="321"/>
      <c r="AB314" s="321"/>
      <c r="AC314" s="321"/>
      <c r="AD314" s="321"/>
      <c r="AE314" s="321"/>
      <c r="AF314" s="321"/>
      <c r="AG314" s="321"/>
      <c r="AH314" s="321"/>
      <c r="AI314" s="321"/>
    </row>
    <row r="315" spans="1:35" ht="18" customHeight="1" thickTop="1" thickBot="1" x14ac:dyDescent="0.25">
      <c r="A315" s="40" t="s">
        <v>438</v>
      </c>
      <c r="B315" s="46">
        <f>IFERROR(X22*H22,"0")</f>
        <v>0</v>
      </c>
      <c r="C315" s="46">
        <f>IFERROR(X28*H28,"0")+IFERROR(X29*H29,"0")</f>
        <v>147</v>
      </c>
      <c r="D315" s="46">
        <f>IFERROR(X34*H34,"0")+IFERROR(X35*H35,"0")+IFERROR(X36*H36,"0")</f>
        <v>201.59999999999997</v>
      </c>
      <c r="E315" s="46">
        <f>IFERROR(X41*H41,"0")+IFERROR(X42*H42,"0")+IFERROR(X43*H43,"0")+IFERROR(X44*H44,"0")+IFERROR(X45*H45,"0")+IFERROR(X46*H46,"0")</f>
        <v>252</v>
      </c>
      <c r="F315" s="46">
        <f>IFERROR(X51*H51,"0")+IFERROR(X55*H55,"0")+IFERROR(X59*H59,"0")+IFERROR(X63*H63,"0")+IFERROR(X64*H64,"0")+IFERROR(X68*H68,"0")+IFERROR(X69*H69,"0")+IFERROR(X70*H70,"0")</f>
        <v>0</v>
      </c>
      <c r="G315" s="46">
        <f>IFERROR(X75*H75,"0")+IFERROR(X76*H76,"0")</f>
        <v>180</v>
      </c>
      <c r="H315" s="46">
        <f>IFERROR(X81*H81,"0")+IFERROR(X82*H82,"0")</f>
        <v>50.4</v>
      </c>
      <c r="I315" s="46">
        <f>IFERROR(X87*H87,"0")+IFERROR(X88*H88,"0")</f>
        <v>100.8</v>
      </c>
      <c r="J315" s="46">
        <f>IFERROR(X93*H93,"0")+IFERROR(X94*H94,"0")+IFERROR(X95*H95,"0")+IFERROR(X96*H96,"0")+IFERROR(X97*H97,"0")</f>
        <v>94.08</v>
      </c>
      <c r="K315" s="46">
        <f>IFERROR(X102*H102,"0")</f>
        <v>0</v>
      </c>
      <c r="L315" s="46">
        <f>IFERROR(X107*H107,"0")+IFERROR(X108*H108,"0")+IFERROR(X109*H109,"0")+IFERROR(X110*H110,"0")+IFERROR(X111*H111,"0")+IFERROR(X115*H115,"0")</f>
        <v>0</v>
      </c>
      <c r="M315" s="46">
        <f>IFERROR(X120*H120,"0")+IFERROR(X121*H121,"0")</f>
        <v>84</v>
      </c>
      <c r="N315" s="290"/>
      <c r="O315" s="46">
        <f>IFERROR(X126*H126,"0")+IFERROR(X127*H127,"0")</f>
        <v>126</v>
      </c>
      <c r="P315" s="46">
        <f>IFERROR(X132*H132,"0")+IFERROR(X133*H133,"0")</f>
        <v>33.6</v>
      </c>
      <c r="Q315" s="46">
        <f>IFERROR(X138*H138,"0")</f>
        <v>0</v>
      </c>
      <c r="R315" s="46">
        <f>IFERROR(X143*H143,"0")</f>
        <v>0</v>
      </c>
      <c r="S315" s="46">
        <f>IFERROR(X148*H148,"0")</f>
        <v>0</v>
      </c>
      <c r="T315" s="46">
        <f>IFERROR(X153*H153,"0")</f>
        <v>0</v>
      </c>
      <c r="U315" s="46">
        <f>IFERROR(X159*H159,"0")</f>
        <v>0</v>
      </c>
      <c r="V315" s="46">
        <f>IFERROR(X164*H164,"0")+IFERROR(X165*H165,"0")+IFERROR(X166*H166,"0")+IFERROR(X170*H170,"0")</f>
        <v>360</v>
      </c>
      <c r="W315" s="46">
        <f>IFERROR(X176*H176,"0")+IFERROR(X177*H177,"0")+IFERROR(X178*H178,"0")+IFERROR(X182*H182,"0")</f>
        <v>42</v>
      </c>
      <c r="X315" s="46">
        <f>IFERROR(X188*H188,"0")+IFERROR(X192*H192,"0")+IFERROR(X193*H193,"0")+IFERROR(X194*H194,"0")+IFERROR(X195*H195,"0")</f>
        <v>38.64</v>
      </c>
      <c r="Y315" s="46">
        <f>IFERROR(X200*H200,"0")+IFERROR(X201*H201,"0")+IFERROR(X202*H202,"0")</f>
        <v>0</v>
      </c>
      <c r="Z315" s="46">
        <f>IFERROR(X207*H207,"0")</f>
        <v>0</v>
      </c>
      <c r="AA315" s="46">
        <f>IFERROR(X212*H212,"0")+IFERROR(X213*H213,"0")+IFERROR(X214*H214,"0")+IFERROR(X215*H215,"0")</f>
        <v>0</v>
      </c>
      <c r="AB315" s="46">
        <f>IFERROR(X220*H220,"0")</f>
        <v>0</v>
      </c>
      <c r="AC315" s="46">
        <f>IFERROR(X225*H225,"0")+IFERROR(X229*H229,"0")+IFERROR(X230*H230,"0")+IFERROR(X231*H231,"0")</f>
        <v>0</v>
      </c>
      <c r="AD315" s="46">
        <f>IFERROR(X236*H236,"0")+IFERROR(X237*H237,"0")</f>
        <v>0</v>
      </c>
      <c r="AE315" s="46">
        <f>IFERROR(X243*H243,"0")</f>
        <v>0</v>
      </c>
      <c r="AF315" s="46">
        <f>IFERROR(X249*H249,"0")+IFERROR(X250*H250,"0")</f>
        <v>60</v>
      </c>
      <c r="AG315" s="46">
        <f>IFERROR(X256*H256,"0")+IFERROR(X260*H260,"0")</f>
        <v>0</v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403.6</v>
      </c>
      <c r="AI315" s="46">
        <f>IFERROR(X302*H302,"0")</f>
        <v>0</v>
      </c>
    </row>
    <row r="316" spans="1:35" ht="13.5" customHeight="1" thickTop="1" x14ac:dyDescent="0.2">
      <c r="C316" s="290"/>
    </row>
    <row r="317" spans="1:35" ht="19.5" customHeight="1" x14ac:dyDescent="0.2">
      <c r="A317" s="58" t="s">
        <v>439</v>
      </c>
      <c r="B317" s="58" t="s">
        <v>440</v>
      </c>
      <c r="C317" s="58" t="s">
        <v>441</v>
      </c>
    </row>
    <row r="318" spans="1:35" x14ac:dyDescent="0.2">
      <c r="A318" s="59">
        <f>SUMPRODUCT(--(BB:BB="ЗПФ"),--(W:W="кор"),H:H,Y:Y)+SUMPRODUCT(--(BB:BB="ЗПФ"),--(W:W="кг"),Y:Y)</f>
        <v>1137.5999999999999</v>
      </c>
      <c r="B318" s="60">
        <f>SUMPRODUCT(--(BB:BB="ПГП"),--(W:W="кор"),H:H,Y:Y)+SUMPRODUCT(--(BB:BB="ПГП"),--(W:W="кг"),Y:Y)</f>
        <v>1036.1199999999999</v>
      </c>
      <c r="C318" s="60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9"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A83:O84"/>
    <mergeCell ref="D170:E170"/>
    <mergeCell ref="P303:V303"/>
    <mergeCell ref="N17:N18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AD17:AF18"/>
    <mergeCell ref="P167:V167"/>
    <mergeCell ref="P117:V117"/>
    <mergeCell ref="D76:E76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114:Z114"/>
    <mergeCell ref="P239:V239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H5:M5"/>
    <mergeCell ref="P31:V31"/>
    <mergeCell ref="A27:Z27"/>
    <mergeCell ref="D212:E212"/>
    <mergeCell ref="P225:T225"/>
    <mergeCell ref="D6:M6"/>
    <mergeCell ref="A85:Z85"/>
    <mergeCell ref="D143:E143"/>
    <mergeCell ref="P177:T177"/>
    <mergeCell ref="P93:T93"/>
    <mergeCell ref="D207:E207"/>
    <mergeCell ref="P164:T164"/>
    <mergeCell ref="P35:T35"/>
    <mergeCell ref="P57:V57"/>
    <mergeCell ref="G17:G18"/>
    <mergeCell ref="P184:V184"/>
    <mergeCell ref="P171:V171"/>
    <mergeCell ref="D159:E159"/>
    <mergeCell ref="P188:T188"/>
    <mergeCell ref="A169:Z169"/>
    <mergeCell ref="P123:V123"/>
    <mergeCell ref="P59:T59"/>
    <mergeCell ref="P46:T46"/>
    <mergeCell ref="P111:T111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D256:E256"/>
    <mergeCell ref="J313:J314"/>
    <mergeCell ref="L313:L314"/>
    <mergeCell ref="D288:E288"/>
    <mergeCell ref="A271:Z271"/>
    <mergeCell ref="P282:T282"/>
    <mergeCell ref="D225:E225"/>
    <mergeCell ref="D200:E200"/>
    <mergeCell ref="D292:E292"/>
    <mergeCell ref="P262:V262"/>
    <mergeCell ref="A9:C9"/>
    <mergeCell ref="AA17:AA18"/>
    <mergeCell ref="H10:M10"/>
    <mergeCell ref="AC17:AC18"/>
    <mergeCell ref="P108:T108"/>
    <mergeCell ref="A224:Z224"/>
    <mergeCell ref="P209:V209"/>
    <mergeCell ref="A199:Z199"/>
    <mergeCell ref="AF313:AF314"/>
    <mergeCell ref="P45:T45"/>
    <mergeCell ref="D202:E202"/>
    <mergeCell ref="A71:O72"/>
    <mergeCell ref="AE313:AE314"/>
    <mergeCell ref="D294:E294"/>
    <mergeCell ref="P273:V273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P88:T88"/>
    <mergeCell ref="P51:T51"/>
    <mergeCell ref="P153:T153"/>
    <mergeCell ref="A92:Z92"/>
    <mergeCell ref="P227:V227"/>
    <mergeCell ref="D36:E36"/>
    <mergeCell ref="P71:V71"/>
    <mergeCell ref="P307:V307"/>
    <mergeCell ref="A13:M13"/>
    <mergeCell ref="A119:Z119"/>
    <mergeCell ref="P244:V244"/>
    <mergeCell ref="P115:T115"/>
    <mergeCell ref="A15:M15"/>
    <mergeCell ref="A232:O233"/>
    <mergeCell ref="P150:V150"/>
    <mergeCell ref="H17:H18"/>
    <mergeCell ref="A141:Z141"/>
    <mergeCell ref="A144:O145"/>
    <mergeCell ref="P212:T212"/>
    <mergeCell ref="P102:T102"/>
    <mergeCell ref="A247:Z247"/>
    <mergeCell ref="A191:Z191"/>
    <mergeCell ref="D249:E249"/>
    <mergeCell ref="D276:E276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P83:V83"/>
    <mergeCell ref="A79:Z79"/>
    <mergeCell ref="T6:U9"/>
    <mergeCell ref="A30:O31"/>
    <mergeCell ref="Q10:R10"/>
    <mergeCell ref="D41:E41"/>
    <mergeCell ref="D277:E277"/>
    <mergeCell ref="A137:Z137"/>
    <mergeCell ref="P60:V60"/>
    <mergeCell ref="P84:V84"/>
    <mergeCell ref="D43:E43"/>
    <mergeCell ref="P149:V149"/>
    <mergeCell ref="A210:Z210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240:Z240"/>
    <mergeCell ref="A19:Z19"/>
    <mergeCell ref="D182:E182"/>
    <mergeCell ref="A160:O161"/>
    <mergeCell ref="D109:E109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P304:V304"/>
    <mergeCell ref="P138:T138"/>
    <mergeCell ref="X313:X314"/>
    <mergeCell ref="P296:T296"/>
    <mergeCell ref="P87:T87"/>
    <mergeCell ref="D201:E201"/>
    <mergeCell ref="D68:E68"/>
    <mergeCell ref="D188:E188"/>
    <mergeCell ref="C313:C314"/>
    <mergeCell ref="P260:T260"/>
    <mergeCell ref="D132:E132"/>
    <mergeCell ref="E313:E314"/>
    <mergeCell ref="D295:E295"/>
    <mergeCell ref="D178:E178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A32:Z32"/>
    <mergeCell ref="P278:V278"/>
    <mergeCell ref="D1:F1"/>
    <mergeCell ref="A242:Z242"/>
    <mergeCell ref="A234:Z234"/>
    <mergeCell ref="J17:J18"/>
    <mergeCell ref="D82:E82"/>
    <mergeCell ref="P61:V61"/>
    <mergeCell ref="L17:L18"/>
    <mergeCell ref="P48:V48"/>
    <mergeCell ref="A100:Z100"/>
    <mergeCell ref="Q9:R9"/>
    <mergeCell ref="A37:O38"/>
    <mergeCell ref="A219:Z219"/>
    <mergeCell ref="Q11:R11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P183:V183"/>
    <mergeCell ref="A5:C5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P190:V190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P274:V274"/>
    <mergeCell ref="D214:E214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D284:E284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H1:Q1"/>
    <mergeCell ref="P222:V222"/>
    <mergeCell ref="A74:Z74"/>
    <mergeCell ref="P120:T120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A163:Z163"/>
    <mergeCell ref="A101:Z101"/>
    <mergeCell ref="P257:V257"/>
    <mergeCell ref="D236:E236"/>
    <mergeCell ref="A179:O180"/>
    <mergeCell ref="A305:O310"/>
    <mergeCell ref="D260:E260"/>
    <mergeCell ref="A261:O262"/>
    <mergeCell ref="P298:V298"/>
    <mergeCell ref="P135:V135"/>
    <mergeCell ref="A187:Z187"/>
    <mergeCell ref="A174:Z174"/>
    <mergeCell ref="D166:E166"/>
    <mergeCell ref="P128:V128"/>
    <mergeCell ref="P195:T195"/>
    <mergeCell ref="P231:T231"/>
    <mergeCell ref="P302:T302"/>
    <mergeCell ref="P245:V245"/>
    <mergeCell ref="D45:E45"/>
    <mergeCell ref="H9:I9"/>
    <mergeCell ref="P24:V24"/>
    <mergeCell ref="A49:Z49"/>
    <mergeCell ref="D281:E281"/>
    <mergeCell ref="P89:V89"/>
    <mergeCell ref="D28:E28"/>
    <mergeCell ref="D55:E5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D63:E63"/>
    <mergeCell ref="A12:M12"/>
    <mergeCell ref="A14:M14"/>
    <mergeCell ref="D59:E5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442</v>
      </c>
      <c r="H1" s="52"/>
    </row>
    <row r="3" spans="2:8" x14ac:dyDescent="0.2">
      <c r="B3" s="47" t="s">
        <v>443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444</v>
      </c>
      <c r="C6" s="47" t="s">
        <v>445</v>
      </c>
      <c r="D6" s="47" t="s">
        <v>446</v>
      </c>
      <c r="E6" s="47"/>
    </row>
    <row r="7" spans="2:8" x14ac:dyDescent="0.2">
      <c r="B7" s="47" t="s">
        <v>447</v>
      </c>
      <c r="C7" s="47" t="s">
        <v>448</v>
      </c>
      <c r="D7" s="47" t="s">
        <v>449</v>
      </c>
      <c r="E7" s="47"/>
    </row>
    <row r="8" spans="2:8" x14ac:dyDescent="0.2">
      <c r="B8" s="47" t="s">
        <v>450</v>
      </c>
      <c r="C8" s="47" t="s">
        <v>451</v>
      </c>
      <c r="D8" s="47" t="s">
        <v>452</v>
      </c>
      <c r="E8" s="47"/>
    </row>
    <row r="9" spans="2:8" x14ac:dyDescent="0.2">
      <c r="B9" s="47" t="s">
        <v>14</v>
      </c>
      <c r="C9" s="47" t="s">
        <v>453</v>
      </c>
      <c r="D9" s="47" t="s">
        <v>454</v>
      </c>
      <c r="E9" s="47"/>
    </row>
    <row r="10" spans="2:8" x14ac:dyDescent="0.2">
      <c r="B10" s="47" t="s">
        <v>455</v>
      </c>
      <c r="C10" s="47" t="s">
        <v>456</v>
      </c>
      <c r="D10" s="47" t="s">
        <v>457</v>
      </c>
      <c r="E10" s="47"/>
    </row>
    <row r="11" spans="2:8" x14ac:dyDescent="0.2">
      <c r="B11" s="47" t="s">
        <v>458</v>
      </c>
      <c r="C11" s="47" t="s">
        <v>459</v>
      </c>
      <c r="D11" s="47" t="s">
        <v>222</v>
      </c>
      <c r="E11" s="47"/>
    </row>
    <row r="13" spans="2:8" x14ac:dyDescent="0.2">
      <c r="B13" s="47" t="s">
        <v>460</v>
      </c>
      <c r="C13" s="47" t="s">
        <v>445</v>
      </c>
      <c r="D13" s="47"/>
      <c r="E13" s="47"/>
    </row>
    <row r="15" spans="2:8" x14ac:dyDescent="0.2">
      <c r="B15" s="47" t="s">
        <v>461</v>
      </c>
      <c r="C15" s="47" t="s">
        <v>448</v>
      </c>
      <c r="D15" s="47"/>
      <c r="E15" s="47"/>
    </row>
    <row r="17" spans="2:5" x14ac:dyDescent="0.2">
      <c r="B17" s="47" t="s">
        <v>462</v>
      </c>
      <c r="C17" s="47" t="s">
        <v>451</v>
      </c>
      <c r="D17" s="47"/>
      <c r="E17" s="47"/>
    </row>
    <row r="19" spans="2:5" x14ac:dyDescent="0.2">
      <c r="B19" s="47" t="s">
        <v>463</v>
      </c>
      <c r="C19" s="47" t="s">
        <v>453</v>
      </c>
      <c r="D19" s="47"/>
      <c r="E19" s="47"/>
    </row>
    <row r="21" spans="2:5" x14ac:dyDescent="0.2">
      <c r="B21" s="47" t="s">
        <v>464</v>
      </c>
      <c r="C21" s="47" t="s">
        <v>456</v>
      </c>
      <c r="D21" s="47"/>
      <c r="E21" s="47"/>
    </row>
    <row r="23" spans="2:5" x14ac:dyDescent="0.2">
      <c r="B23" s="47" t="s">
        <v>465</v>
      </c>
      <c r="C23" s="47" t="s">
        <v>459</v>
      </c>
      <c r="D23" s="47"/>
      <c r="E23" s="47"/>
    </row>
    <row r="25" spans="2:5" x14ac:dyDescent="0.2">
      <c r="B25" s="47" t="s">
        <v>466</v>
      </c>
      <c r="C25" s="47"/>
      <c r="D25" s="47"/>
      <c r="E25" s="47"/>
    </row>
    <row r="26" spans="2:5" x14ac:dyDescent="0.2">
      <c r="B26" s="47" t="s">
        <v>467</v>
      </c>
      <c r="C26" s="47"/>
      <c r="D26" s="47"/>
      <c r="E26" s="47"/>
    </row>
    <row r="27" spans="2:5" x14ac:dyDescent="0.2">
      <c r="B27" s="47" t="s">
        <v>468</v>
      </c>
      <c r="C27" s="47"/>
      <c r="D27" s="47"/>
      <c r="E27" s="47"/>
    </row>
    <row r="28" spans="2:5" x14ac:dyDescent="0.2">
      <c r="B28" s="47" t="s">
        <v>469</v>
      </c>
      <c r="C28" s="47"/>
      <c r="D28" s="47"/>
      <c r="E28" s="47"/>
    </row>
    <row r="29" spans="2:5" x14ac:dyDescent="0.2">
      <c r="B29" s="47" t="s">
        <v>470</v>
      </c>
      <c r="C29" s="47"/>
      <c r="D29" s="47"/>
      <c r="E29" s="47"/>
    </row>
    <row r="30" spans="2:5" x14ac:dyDescent="0.2">
      <c r="B30" s="47" t="s">
        <v>471</v>
      </c>
      <c r="C30" s="47"/>
      <c r="D30" s="47"/>
      <c r="E30" s="47"/>
    </row>
    <row r="31" spans="2:5" x14ac:dyDescent="0.2">
      <c r="B31" s="47" t="s">
        <v>472</v>
      </c>
      <c r="C31" s="47"/>
      <c r="D31" s="47"/>
      <c r="E31" s="47"/>
    </row>
    <row r="32" spans="2:5" x14ac:dyDescent="0.2">
      <c r="B32" s="47" t="s">
        <v>473</v>
      </c>
      <c r="C32" s="47"/>
      <c r="D32" s="47"/>
      <c r="E32" s="47"/>
    </row>
    <row r="33" spans="2:5" x14ac:dyDescent="0.2">
      <c r="B33" s="47" t="s">
        <v>474</v>
      </c>
      <c r="C33" s="47"/>
      <c r="D33" s="47"/>
      <c r="E33" s="47"/>
    </row>
    <row r="34" spans="2:5" x14ac:dyDescent="0.2">
      <c r="B34" s="47" t="s">
        <v>475</v>
      </c>
      <c r="C34" s="47"/>
      <c r="D34" s="47"/>
      <c r="E34" s="47"/>
    </row>
    <row r="35" spans="2:5" x14ac:dyDescent="0.2">
      <c r="B35" s="47" t="s">
        <v>476</v>
      </c>
      <c r="C35" s="47"/>
      <c r="D35" s="47"/>
      <c r="E35" s="47"/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2025-07-11T08:22:35Z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