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837271A3-FE2D-492B-8F9D-32E5B99D3A3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Y269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Y270" i="1" s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Y173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1" i="1" s="1"/>
  <c r="BO22" i="1"/>
  <c r="X509" i="1" s="1"/>
  <c r="BM22" i="1"/>
  <c r="X508" i="1" s="1"/>
  <c r="X510" i="1" s="1"/>
  <c r="Y22" i="1"/>
  <c r="B517" i="1" s="1"/>
  <c r="H10" i="1"/>
  <c r="F10" i="1"/>
  <c r="J9" i="1"/>
  <c r="F9" i="1"/>
  <c r="A9" i="1"/>
  <c r="A10" i="1" s="1"/>
  <c r="D7" i="1"/>
  <c r="Q6" i="1"/>
  <c r="P2" i="1"/>
  <c r="Y24" i="1" l="1"/>
  <c r="Y32" i="1"/>
  <c r="Y44" i="1"/>
  <c r="Y59" i="1"/>
  <c r="Y65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Z101" i="1" s="1"/>
  <c r="BP100" i="1"/>
  <c r="BN100" i="1"/>
  <c r="Z100" i="1"/>
  <c r="Y102" i="1"/>
  <c r="Y110" i="1"/>
  <c r="BP105" i="1"/>
  <c r="BN105" i="1"/>
  <c r="Z105" i="1"/>
  <c r="Y109" i="1"/>
  <c r="Z115" i="1"/>
  <c r="BP113" i="1"/>
  <c r="BN113" i="1"/>
  <c r="Z113" i="1"/>
  <c r="BP121" i="1"/>
  <c r="BN121" i="1"/>
  <c r="Z121" i="1"/>
  <c r="Y123" i="1"/>
  <c r="Y128" i="1"/>
  <c r="BP125" i="1"/>
  <c r="BN125" i="1"/>
  <c r="Z125" i="1"/>
  <c r="Z127" i="1" s="1"/>
  <c r="Z149" i="1"/>
  <c r="BP147" i="1"/>
  <c r="BN147" i="1"/>
  <c r="Z147" i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F517" i="1"/>
  <c r="H9" i="1"/>
  <c r="Z22" i="1"/>
  <c r="Z23" i="1" s="1"/>
  <c r="BN22" i="1"/>
  <c r="BP22" i="1"/>
  <c r="Y23" i="1"/>
  <c r="X507" i="1"/>
  <c r="Z26" i="1"/>
  <c r="Z32" i="1" s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Y71" i="1"/>
  <c r="Z69" i="1"/>
  <c r="Z71" i="1" s="1"/>
  <c r="BN69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Z92" i="1" s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Z122" i="1" s="1"/>
  <c r="Y127" i="1"/>
  <c r="BP132" i="1"/>
  <c r="BN132" i="1"/>
  <c r="Z132" i="1"/>
  <c r="Z133" i="1" s="1"/>
  <c r="Y134" i="1"/>
  <c r="Y139" i="1"/>
  <c r="BP136" i="1"/>
  <c r="BN136" i="1"/>
  <c r="Z136" i="1"/>
  <c r="Z138" i="1" s="1"/>
  <c r="Y150" i="1"/>
  <c r="Y149" i="1"/>
  <c r="BP159" i="1"/>
  <c r="BN159" i="1"/>
  <c r="Z159" i="1"/>
  <c r="Z167" i="1" s="1"/>
  <c r="BP163" i="1"/>
  <c r="BN163" i="1"/>
  <c r="Z163" i="1"/>
  <c r="Y167" i="1"/>
  <c r="BP171" i="1"/>
  <c r="BN171" i="1"/>
  <c r="Z171" i="1"/>
  <c r="Z173" i="1" s="1"/>
  <c r="Y188" i="1"/>
  <c r="BP192" i="1"/>
  <c r="BN192" i="1"/>
  <c r="Z192" i="1"/>
  <c r="Z199" i="1" s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Z232" i="1" s="1"/>
  <c r="Y233" i="1"/>
  <c r="BP241" i="1"/>
  <c r="BN241" i="1"/>
  <c r="Z241" i="1"/>
  <c r="Y245" i="1"/>
  <c r="BP250" i="1"/>
  <c r="BN250" i="1"/>
  <c r="Z250" i="1"/>
  <c r="Z254" i="1" s="1"/>
  <c r="Y254" i="1"/>
  <c r="Z262" i="1"/>
  <c r="BP259" i="1"/>
  <c r="BN259" i="1"/>
  <c r="Z259" i="1"/>
  <c r="Y262" i="1"/>
  <c r="BP335" i="1"/>
  <c r="BN335" i="1"/>
  <c r="Z335" i="1"/>
  <c r="Z337" i="1" s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BP414" i="1"/>
  <c r="BN414" i="1"/>
  <c r="Z414" i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Z227" i="1" s="1"/>
  <c r="BP225" i="1"/>
  <c r="BN225" i="1"/>
  <c r="Z225" i="1"/>
  <c r="Y232" i="1"/>
  <c r="Y246" i="1"/>
  <c r="BP243" i="1"/>
  <c r="BN243" i="1"/>
  <c r="Z243" i="1"/>
  <c r="Z245" i="1" s="1"/>
  <c r="BP252" i="1"/>
  <c r="BN252" i="1"/>
  <c r="Z252" i="1"/>
  <c r="Z269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Y325" i="1"/>
  <c r="Z330" i="1"/>
  <c r="BP328" i="1"/>
  <c r="BN328" i="1"/>
  <c r="Z328" i="1"/>
  <c r="S517" i="1"/>
  <c r="BP343" i="1"/>
  <c r="BN343" i="1"/>
  <c r="Z343" i="1"/>
  <c r="Z349" i="1" s="1"/>
  <c r="BP347" i="1"/>
  <c r="BN347" i="1"/>
  <c r="Z347" i="1"/>
  <c r="Y354" i="1"/>
  <c r="BP368" i="1"/>
  <c r="BN368" i="1"/>
  <c r="Z368" i="1"/>
  <c r="Z371" i="1" s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Z410" i="1" s="1"/>
  <c r="Y417" i="1"/>
  <c r="BP416" i="1"/>
  <c r="BN416" i="1"/>
  <c r="Z416" i="1"/>
  <c r="Z417" i="1" s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495" i="1" s="1"/>
  <c r="Z485" i="1" l="1"/>
  <c r="Z463" i="1"/>
  <c r="Y511" i="1"/>
  <c r="Y508" i="1"/>
  <c r="Z211" i="1"/>
  <c r="Z109" i="1"/>
  <c r="Z80" i="1"/>
  <c r="Z447" i="1"/>
  <c r="Z399" i="1"/>
  <c r="Z65" i="1"/>
  <c r="Y509" i="1"/>
  <c r="Z303" i="1"/>
  <c r="Z512" i="1" s="1"/>
  <c r="Y507" i="1"/>
  <c r="Y510" i="1" l="1"/>
</calcChain>
</file>

<file path=xl/sharedStrings.xml><?xml version="1.0" encoding="utf-8"?>
<sst xmlns="http://schemas.openxmlformats.org/spreadsheetml/2006/main" count="2277" uniqueCount="831">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</sst>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7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0" t="s">
        <v>0</v>
      </c>
      <c r="E1" s="603"/>
      <c r="F1" s="603"/>
      <c r="G1" s="12" t="s">
        <v>1</v>
      </c>
      <c r="H1" s="650" t="s">
        <v>2</v>
      </c>
      <c r="I1" s="603"/>
      <c r="J1" s="603"/>
      <c r="K1" s="603"/>
      <c r="L1" s="603"/>
      <c r="M1" s="603"/>
      <c r="N1" s="603"/>
      <c r="O1" s="603"/>
      <c r="P1" s="603"/>
      <c r="Q1" s="603"/>
      <c r="R1" s="602" t="s">
        <v>3</v>
      </c>
      <c r="S1" s="603"/>
      <c r="T1" s="6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03" t="s">
        <v>8</v>
      </c>
      <c r="B5" s="595"/>
      <c r="C5" s="596"/>
      <c r="D5" s="658"/>
      <c r="E5" s="659"/>
      <c r="F5" s="866" t="s">
        <v>9</v>
      </c>
      <c r="G5" s="596"/>
      <c r="H5" s="658"/>
      <c r="I5" s="809"/>
      <c r="J5" s="809"/>
      <c r="K5" s="809"/>
      <c r="L5" s="809"/>
      <c r="M5" s="659"/>
      <c r="N5" s="58"/>
      <c r="P5" s="24" t="s">
        <v>10</v>
      </c>
      <c r="Q5" s="882">
        <v>45850</v>
      </c>
      <c r="R5" s="702"/>
      <c r="T5" s="743" t="s">
        <v>11</v>
      </c>
      <c r="U5" s="610"/>
      <c r="V5" s="745" t="s">
        <v>12</v>
      </c>
      <c r="W5" s="702"/>
      <c r="AB5" s="51"/>
      <c r="AC5" s="51"/>
      <c r="AD5" s="51"/>
      <c r="AE5" s="51"/>
    </row>
    <row r="6" spans="1:32" s="561" customFormat="1" ht="24" customHeight="1" x14ac:dyDescent="0.2">
      <c r="A6" s="703" t="s">
        <v>13</v>
      </c>
      <c r="B6" s="595"/>
      <c r="C6" s="596"/>
      <c r="D6" s="814" t="s">
        <v>14</v>
      </c>
      <c r="E6" s="815"/>
      <c r="F6" s="815"/>
      <c r="G6" s="815"/>
      <c r="H6" s="815"/>
      <c r="I6" s="815"/>
      <c r="J6" s="815"/>
      <c r="K6" s="815"/>
      <c r="L6" s="815"/>
      <c r="M6" s="702"/>
      <c r="N6" s="59"/>
      <c r="P6" s="24" t="s">
        <v>15</v>
      </c>
      <c r="Q6" s="893" t="str">
        <f>IF(Q5=0," ",CHOOSE(WEEKDAY(Q5,2),"Понедельник","Вторник","Среда","Четверг","Пятница","Суббота","Воскресенье"))</f>
        <v>Суббота</v>
      </c>
      <c r="R6" s="576"/>
      <c r="T6" s="751" t="s">
        <v>16</v>
      </c>
      <c r="U6" s="610"/>
      <c r="V6" s="795" t="s">
        <v>17</v>
      </c>
      <c r="W6" s="622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34" t="str">
        <f>IFERROR(VLOOKUP(DeliveryAddress,Table,3,0),1)</f>
        <v>4</v>
      </c>
      <c r="E7" s="635"/>
      <c r="F7" s="635"/>
      <c r="G7" s="635"/>
      <c r="H7" s="635"/>
      <c r="I7" s="635"/>
      <c r="J7" s="635"/>
      <c r="K7" s="635"/>
      <c r="L7" s="635"/>
      <c r="M7" s="636"/>
      <c r="N7" s="60"/>
      <c r="P7" s="24"/>
      <c r="Q7" s="42"/>
      <c r="R7" s="42"/>
      <c r="T7" s="582"/>
      <c r="U7" s="610"/>
      <c r="V7" s="796"/>
      <c r="W7" s="79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4"/>
      <c r="C8" s="585"/>
      <c r="D8" s="642"/>
      <c r="E8" s="643"/>
      <c r="F8" s="643"/>
      <c r="G8" s="643"/>
      <c r="H8" s="643"/>
      <c r="I8" s="643"/>
      <c r="J8" s="643"/>
      <c r="K8" s="643"/>
      <c r="L8" s="643"/>
      <c r="M8" s="644"/>
      <c r="N8" s="61"/>
      <c r="P8" s="24" t="s">
        <v>19</v>
      </c>
      <c r="Q8" s="711">
        <v>0.41666666666666669</v>
      </c>
      <c r="R8" s="636"/>
      <c r="T8" s="582"/>
      <c r="U8" s="610"/>
      <c r="V8" s="796"/>
      <c r="W8" s="797"/>
      <c r="AB8" s="51"/>
      <c r="AC8" s="51"/>
      <c r="AD8" s="51"/>
      <c r="AE8" s="51"/>
    </row>
    <row r="9" spans="1:32" s="561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1"/>
      <c r="E9" s="587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9"/>
      <c r="P9" s="26" t="s">
        <v>20</v>
      </c>
      <c r="Q9" s="697"/>
      <c r="R9" s="698"/>
      <c r="T9" s="582"/>
      <c r="U9" s="610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1"/>
      <c r="E10" s="587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91" t="str">
        <f>IFERROR(VLOOKUP($D$10,Proxy,2,FALSE),"")</f>
        <v/>
      </c>
      <c r="I10" s="582"/>
      <c r="J10" s="582"/>
      <c r="K10" s="582"/>
      <c r="L10" s="582"/>
      <c r="M10" s="582"/>
      <c r="N10" s="560"/>
      <c r="P10" s="26" t="s">
        <v>21</v>
      </c>
      <c r="Q10" s="752"/>
      <c r="R10" s="753"/>
      <c r="U10" s="24" t="s">
        <v>22</v>
      </c>
      <c r="V10" s="621" t="s">
        <v>23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1"/>
      <c r="R11" s="702"/>
      <c r="U11" s="24" t="s">
        <v>26</v>
      </c>
      <c r="V11" s="838" t="s">
        <v>27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8" t="s">
        <v>28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29</v>
      </c>
      <c r="Q12" s="711"/>
      <c r="R12" s="636"/>
      <c r="S12" s="23"/>
      <c r="U12" s="24"/>
      <c r="V12" s="603"/>
      <c r="W12" s="582"/>
      <c r="AB12" s="51"/>
      <c r="AC12" s="51"/>
      <c r="AD12" s="51"/>
      <c r="AE12" s="51"/>
    </row>
    <row r="13" spans="1:32" s="561" customFormat="1" ht="23.25" customHeight="1" x14ac:dyDescent="0.2">
      <c r="A13" s="738" t="s">
        <v>30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31</v>
      </c>
      <c r="Q13" s="838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8" t="s">
        <v>32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3" t="s">
        <v>33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32" t="s">
        <v>34</v>
      </c>
      <c r="Q15" s="603"/>
      <c r="R15" s="603"/>
      <c r="S15" s="603"/>
      <c r="T15" s="6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3"/>
      <c r="Q16" s="733"/>
      <c r="R16" s="733"/>
      <c r="S16" s="733"/>
      <c r="T16" s="7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35</v>
      </c>
      <c r="B17" s="616" t="s">
        <v>36</v>
      </c>
      <c r="C17" s="718" t="s">
        <v>37</v>
      </c>
      <c r="D17" s="616" t="s">
        <v>38</v>
      </c>
      <c r="E17" s="678"/>
      <c r="F17" s="616" t="s">
        <v>39</v>
      </c>
      <c r="G17" s="616" t="s">
        <v>40</v>
      </c>
      <c r="H17" s="616" t="s">
        <v>41</v>
      </c>
      <c r="I17" s="616" t="s">
        <v>42</v>
      </c>
      <c r="J17" s="616" t="s">
        <v>43</v>
      </c>
      <c r="K17" s="616" t="s">
        <v>44</v>
      </c>
      <c r="L17" s="616" t="s">
        <v>45</v>
      </c>
      <c r="M17" s="616" t="s">
        <v>46</v>
      </c>
      <c r="N17" s="616" t="s">
        <v>47</v>
      </c>
      <c r="O17" s="616" t="s">
        <v>48</v>
      </c>
      <c r="P17" s="616" t="s">
        <v>49</v>
      </c>
      <c r="Q17" s="677"/>
      <c r="R17" s="677"/>
      <c r="S17" s="677"/>
      <c r="T17" s="678"/>
      <c r="U17" s="900" t="s">
        <v>50</v>
      </c>
      <c r="V17" s="596"/>
      <c r="W17" s="616" t="s">
        <v>51</v>
      </c>
      <c r="X17" s="616" t="s">
        <v>52</v>
      </c>
      <c r="Y17" s="901" t="s">
        <v>53</v>
      </c>
      <c r="Z17" s="807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61"/>
      <c r="AF17" s="862"/>
      <c r="AG17" s="66"/>
      <c r="BD17" s="65" t="s">
        <v>59</v>
      </c>
    </row>
    <row r="18" spans="1:68" ht="14.25" customHeight="1" x14ac:dyDescent="0.2">
      <c r="A18" s="617"/>
      <c r="B18" s="617"/>
      <c r="C18" s="617"/>
      <c r="D18" s="679"/>
      <c r="E18" s="681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79"/>
      <c r="Q18" s="680"/>
      <c r="R18" s="680"/>
      <c r="S18" s="680"/>
      <c r="T18" s="681"/>
      <c r="U18" s="67" t="s">
        <v>60</v>
      </c>
      <c r="V18" s="67" t="s">
        <v>61</v>
      </c>
      <c r="W18" s="617"/>
      <c r="X18" s="617"/>
      <c r="Y18" s="902"/>
      <c r="Z18" s="808"/>
      <c r="AA18" s="790"/>
      <c r="AB18" s="790"/>
      <c r="AC18" s="790"/>
      <c r="AD18" s="863"/>
      <c r="AE18" s="864"/>
      <c r="AF18" s="865"/>
      <c r="AG18" s="66"/>
      <c r="BD18" s="65"/>
    </row>
    <row r="19" spans="1:68" ht="27.75" customHeight="1" x14ac:dyDescent="0.2">
      <c r="A19" s="632" t="s">
        <v>62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3"/>
      <c r="R19" s="633"/>
      <c r="S19" s="633"/>
      <c r="T19" s="633"/>
      <c r="U19" s="633"/>
      <c r="V19" s="633"/>
      <c r="W19" s="633"/>
      <c r="X19" s="633"/>
      <c r="Y19" s="633"/>
      <c r="Z19" s="633"/>
      <c r="AA19" s="48"/>
      <c r="AB19" s="48"/>
      <c r="AC19" s="48"/>
    </row>
    <row r="20" spans="1:68" ht="16.5" customHeight="1" x14ac:dyDescent="0.25">
      <c r="A20" s="600" t="s">
        <v>62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62"/>
      <c r="AB20" s="562"/>
      <c r="AC20" s="562"/>
    </row>
    <row r="21" spans="1:68" ht="14.25" customHeight="1" x14ac:dyDescent="0.25">
      <c r="A21" s="581" t="s">
        <v>63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63"/>
      <c r="AB21" s="563"/>
      <c r="AC21" s="56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5">
        <v>4680115886643</v>
      </c>
      <c r="E22" s="576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4" t="s">
        <v>68</v>
      </c>
      <c r="Q22" s="572"/>
      <c r="R22" s="572"/>
      <c r="S22" s="572"/>
      <c r="T22" s="573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0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91"/>
      <c r="P23" s="583" t="s">
        <v>71</v>
      </c>
      <c r="Q23" s="584"/>
      <c r="R23" s="584"/>
      <c r="S23" s="584"/>
      <c r="T23" s="584"/>
      <c r="U23" s="584"/>
      <c r="V23" s="585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91"/>
      <c r="P24" s="583" t="s">
        <v>71</v>
      </c>
      <c r="Q24" s="584"/>
      <c r="R24" s="584"/>
      <c r="S24" s="584"/>
      <c r="T24" s="584"/>
      <c r="U24" s="584"/>
      <c r="V24" s="585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1" t="s">
        <v>73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63"/>
      <c r="AB25" s="563"/>
      <c r="AC25" s="56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5">
        <v>4680115885912</v>
      </c>
      <c r="E26" s="576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2"/>
      <c r="R26" s="572"/>
      <c r="S26" s="572"/>
      <c r="T26" s="573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5">
        <v>4607091388237</v>
      </c>
      <c r="E27" s="576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2"/>
      <c r="R27" s="572"/>
      <c r="S27" s="572"/>
      <c r="T27" s="573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5">
        <v>4680115886230</v>
      </c>
      <c r="E28" s="576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2"/>
      <c r="R28" s="572"/>
      <c r="S28" s="572"/>
      <c r="T28" s="573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5">
        <v>4680115886247</v>
      </c>
      <c r="E29" s="576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2"/>
      <c r="R29" s="572"/>
      <c r="S29" s="572"/>
      <c r="T29" s="573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5">
        <v>4680115885905</v>
      </c>
      <c r="E30" s="576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2"/>
      <c r="R30" s="572"/>
      <c r="S30" s="572"/>
      <c r="T30" s="573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5">
        <v>4607091388244</v>
      </c>
      <c r="E31" s="576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2"/>
      <c r="R31" s="572"/>
      <c r="S31" s="572"/>
      <c r="T31" s="573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0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91"/>
      <c r="P32" s="583" t="s">
        <v>71</v>
      </c>
      <c r="Q32" s="584"/>
      <c r="R32" s="584"/>
      <c r="S32" s="584"/>
      <c r="T32" s="584"/>
      <c r="U32" s="584"/>
      <c r="V32" s="585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91"/>
      <c r="P33" s="583" t="s">
        <v>71</v>
      </c>
      <c r="Q33" s="584"/>
      <c r="R33" s="584"/>
      <c r="S33" s="584"/>
      <c r="T33" s="584"/>
      <c r="U33" s="584"/>
      <c r="V33" s="585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1" t="s">
        <v>94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63"/>
      <c r="AB34" s="563"/>
      <c r="AC34" s="56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5">
        <v>4607091388503</v>
      </c>
      <c r="E35" s="576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2"/>
      <c r="R35" s="572"/>
      <c r="S35" s="572"/>
      <c r="T35" s="573"/>
      <c r="U35" s="34"/>
      <c r="V35" s="34"/>
      <c r="W35" s="35" t="s">
        <v>69</v>
      </c>
      <c r="X35" s="567">
        <v>1</v>
      </c>
      <c r="Y35" s="568">
        <f>IFERROR(IF(X35="",0,CEILING((X35/$H35),1)*$H35),"")</f>
        <v>1.2</v>
      </c>
      <c r="Z35" s="36">
        <f>IFERROR(IF(Y35=0,"",ROUNDUP(Y35/H35,0)*0.00651),"")</f>
        <v>1.302E-2</v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1.3699999999999999</v>
      </c>
      <c r="BN35" s="64">
        <f>IFERROR(Y35*I35/H35,"0")</f>
        <v>1.6439999999999999</v>
      </c>
      <c r="BO35" s="64">
        <f>IFERROR(1/J35*(X35/H35),"0")</f>
        <v>9.1575091575091579E-3</v>
      </c>
      <c r="BP35" s="64">
        <f>IFERROR(1/J35*(Y35/H35),"0")</f>
        <v>1.098901098901099E-2</v>
      </c>
    </row>
    <row r="36" spans="1:68" x14ac:dyDescent="0.2">
      <c r="A36" s="590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91"/>
      <c r="P36" s="583" t="s">
        <v>71</v>
      </c>
      <c r="Q36" s="584"/>
      <c r="R36" s="584"/>
      <c r="S36" s="584"/>
      <c r="T36" s="584"/>
      <c r="U36" s="584"/>
      <c r="V36" s="585"/>
      <c r="W36" s="37" t="s">
        <v>72</v>
      </c>
      <c r="X36" s="569">
        <f>IFERROR(X35/H35,"0")</f>
        <v>1.6666666666666667</v>
      </c>
      <c r="Y36" s="569">
        <f>IFERROR(Y35/H35,"0")</f>
        <v>2</v>
      </c>
      <c r="Z36" s="569">
        <f>IFERROR(IF(Z35="",0,Z35),"0")</f>
        <v>1.302E-2</v>
      </c>
      <c r="AA36" s="570"/>
      <c r="AB36" s="570"/>
      <c r="AC36" s="570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91"/>
      <c r="P37" s="583" t="s">
        <v>71</v>
      </c>
      <c r="Q37" s="584"/>
      <c r="R37" s="584"/>
      <c r="S37" s="584"/>
      <c r="T37" s="584"/>
      <c r="U37" s="584"/>
      <c r="V37" s="585"/>
      <c r="W37" s="37" t="s">
        <v>69</v>
      </c>
      <c r="X37" s="569">
        <f>IFERROR(SUM(X35:X35),"0")</f>
        <v>1</v>
      </c>
      <c r="Y37" s="569">
        <f>IFERROR(SUM(Y35:Y35),"0")</f>
        <v>1.2</v>
      </c>
      <c r="Z37" s="37"/>
      <c r="AA37" s="570"/>
      <c r="AB37" s="570"/>
      <c r="AC37" s="570"/>
    </row>
    <row r="38" spans="1:68" ht="27.75" customHeight="1" x14ac:dyDescent="0.2">
      <c r="A38" s="632" t="s">
        <v>100</v>
      </c>
      <c r="B38" s="633"/>
      <c r="C38" s="633"/>
      <c r="D38" s="633"/>
      <c r="E38" s="633"/>
      <c r="F38" s="633"/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Y38" s="633"/>
      <c r="Z38" s="633"/>
      <c r="AA38" s="48"/>
      <c r="AB38" s="48"/>
      <c r="AC38" s="48"/>
    </row>
    <row r="39" spans="1:68" ht="16.5" customHeight="1" x14ac:dyDescent="0.25">
      <c r="A39" s="600" t="s">
        <v>101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62"/>
      <c r="AB39" s="562"/>
      <c r="AC39" s="562"/>
    </row>
    <row r="40" spans="1:68" ht="14.25" customHeight="1" x14ac:dyDescent="0.25">
      <c r="A40" s="581" t="s">
        <v>102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5">
        <v>4607091385670</v>
      </c>
      <c r="E41" s="576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2"/>
      <c r="R41" s="572"/>
      <c r="S41" s="572"/>
      <c r="T41" s="573"/>
      <c r="U41" s="34"/>
      <c r="V41" s="34"/>
      <c r="W41" s="35" t="s">
        <v>69</v>
      </c>
      <c r="X41" s="567">
        <v>7</v>
      </c>
      <c r="Y41" s="568">
        <f>IFERROR(IF(X41="",0,CEILING((X41/$H41),1)*$H41),"")</f>
        <v>10.8</v>
      </c>
      <c r="Z41" s="36">
        <f>IFERROR(IF(Y41=0,"",ROUNDUP(Y41/H41,0)*0.01898),"")</f>
        <v>1.898E-2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7.2819444444444432</v>
      </c>
      <c r="BN41" s="64">
        <f>IFERROR(Y41*I41/H41,"0")</f>
        <v>11.234999999999999</v>
      </c>
      <c r="BO41" s="64">
        <f>IFERROR(1/J41*(X41/H41),"0")</f>
        <v>1.0127314814814815E-2</v>
      </c>
      <c r="BP41" s="64">
        <f>IFERROR(1/J41*(Y41/H41),"0")</f>
        <v>1.5625E-2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5">
        <v>4607091385687</v>
      </c>
      <c r="E42" s="576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2"/>
      <c r="R42" s="572"/>
      <c r="S42" s="572"/>
      <c r="T42" s="573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5">
        <v>4680115882539</v>
      </c>
      <c r="E43" s="576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2"/>
      <c r="R43" s="572"/>
      <c r="S43" s="572"/>
      <c r="T43" s="573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0"/>
      <c r="B44" s="582"/>
      <c r="C44" s="582"/>
      <c r="D44" s="582"/>
      <c r="E44" s="582"/>
      <c r="F44" s="582"/>
      <c r="G44" s="582"/>
      <c r="H44" s="582"/>
      <c r="I44" s="582"/>
      <c r="J44" s="582"/>
      <c r="K44" s="582"/>
      <c r="L44" s="582"/>
      <c r="M44" s="582"/>
      <c r="N44" s="582"/>
      <c r="O44" s="591"/>
      <c r="P44" s="583" t="s">
        <v>71</v>
      </c>
      <c r="Q44" s="584"/>
      <c r="R44" s="584"/>
      <c r="S44" s="584"/>
      <c r="T44" s="584"/>
      <c r="U44" s="584"/>
      <c r="V44" s="585"/>
      <c r="W44" s="37" t="s">
        <v>72</v>
      </c>
      <c r="X44" s="569">
        <f>IFERROR(X41/H41,"0")+IFERROR(X42/H42,"0")+IFERROR(X43/H43,"0")</f>
        <v>0.64814814814814814</v>
      </c>
      <c r="Y44" s="569">
        <f>IFERROR(Y41/H41,"0")+IFERROR(Y42/H42,"0")+IFERROR(Y43/H43,"0")</f>
        <v>1</v>
      </c>
      <c r="Z44" s="569">
        <f>IFERROR(IF(Z41="",0,Z41),"0")+IFERROR(IF(Z42="",0,Z42),"0")+IFERROR(IF(Z43="",0,Z43),"0")</f>
        <v>1.898E-2</v>
      </c>
      <c r="AA44" s="570"/>
      <c r="AB44" s="570"/>
      <c r="AC44" s="570"/>
    </row>
    <row r="45" spans="1:68" x14ac:dyDescent="0.2">
      <c r="A45" s="582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91"/>
      <c r="P45" s="583" t="s">
        <v>71</v>
      </c>
      <c r="Q45" s="584"/>
      <c r="R45" s="584"/>
      <c r="S45" s="584"/>
      <c r="T45" s="584"/>
      <c r="U45" s="584"/>
      <c r="V45" s="585"/>
      <c r="W45" s="37" t="s">
        <v>69</v>
      </c>
      <c r="X45" s="569">
        <f>IFERROR(SUM(X41:X43),"0")</f>
        <v>7</v>
      </c>
      <c r="Y45" s="569">
        <f>IFERROR(SUM(Y41:Y43),"0")</f>
        <v>10.8</v>
      </c>
      <c r="Z45" s="37"/>
      <c r="AA45" s="570"/>
      <c r="AB45" s="570"/>
      <c r="AC45" s="570"/>
    </row>
    <row r="46" spans="1:68" ht="14.25" customHeight="1" x14ac:dyDescent="0.25">
      <c r="A46" s="581" t="s">
        <v>73</v>
      </c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2"/>
      <c r="P46" s="582"/>
      <c r="Q46" s="582"/>
      <c r="R46" s="582"/>
      <c r="S46" s="582"/>
      <c r="T46" s="582"/>
      <c r="U46" s="582"/>
      <c r="V46" s="582"/>
      <c r="W46" s="582"/>
      <c r="X46" s="582"/>
      <c r="Y46" s="582"/>
      <c r="Z46" s="582"/>
      <c r="AA46" s="563"/>
      <c r="AB46" s="563"/>
      <c r="AC46" s="56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5">
        <v>4680115884915</v>
      </c>
      <c r="E47" s="576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2"/>
      <c r="R47" s="572"/>
      <c r="S47" s="572"/>
      <c r="T47" s="573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0"/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91"/>
      <c r="P48" s="583" t="s">
        <v>71</v>
      </c>
      <c r="Q48" s="584"/>
      <c r="R48" s="584"/>
      <c r="S48" s="584"/>
      <c r="T48" s="584"/>
      <c r="U48" s="584"/>
      <c r="V48" s="585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91"/>
      <c r="P49" s="583" t="s">
        <v>71</v>
      </c>
      <c r="Q49" s="584"/>
      <c r="R49" s="584"/>
      <c r="S49" s="584"/>
      <c r="T49" s="584"/>
      <c r="U49" s="584"/>
      <c r="V49" s="585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00" t="s">
        <v>116</v>
      </c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2"/>
      <c r="P50" s="582"/>
      <c r="Q50" s="582"/>
      <c r="R50" s="582"/>
      <c r="S50" s="582"/>
      <c r="T50" s="582"/>
      <c r="U50" s="582"/>
      <c r="V50" s="582"/>
      <c r="W50" s="582"/>
      <c r="X50" s="582"/>
      <c r="Y50" s="582"/>
      <c r="Z50" s="582"/>
      <c r="AA50" s="562"/>
      <c r="AB50" s="562"/>
      <c r="AC50" s="562"/>
    </row>
    <row r="51" spans="1:68" ht="14.25" customHeight="1" x14ac:dyDescent="0.25">
      <c r="A51" s="581" t="s">
        <v>102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5">
        <v>4680115885882</v>
      </c>
      <c r="E52" s="576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2"/>
      <c r="R52" s="572"/>
      <c r="S52" s="572"/>
      <c r="T52" s="573"/>
      <c r="U52" s="34"/>
      <c r="V52" s="34"/>
      <c r="W52" s="35" t="s">
        <v>69</v>
      </c>
      <c r="X52" s="567">
        <v>20</v>
      </c>
      <c r="Y52" s="568">
        <f t="shared" ref="Y52:Y57" si="6">IFERROR(IF(X52="",0,CEILING((X52/$H52),1)*$H52),"")</f>
        <v>22.4</v>
      </c>
      <c r="Z52" s="36">
        <f>IFERROR(IF(Y52=0,"",ROUNDUP(Y52/H52,0)*0.01898),"")</f>
        <v>3.7960000000000001E-2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20.776785714285715</v>
      </c>
      <c r="BN52" s="64">
        <f t="shared" ref="BN52:BN57" si="8">IFERROR(Y52*I52/H52,"0")</f>
        <v>23.27</v>
      </c>
      <c r="BO52" s="64">
        <f t="shared" ref="BO52:BO57" si="9">IFERROR(1/J52*(X52/H52),"0")</f>
        <v>2.7901785714285716E-2</v>
      </c>
      <c r="BP52" s="64">
        <f t="shared" ref="BP52:BP57" si="10">IFERROR(1/J52*(Y52/H52),"0")</f>
        <v>3.125E-2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5">
        <v>4680115881426</v>
      </c>
      <c r="E53" s="576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2"/>
      <c r="R53" s="572"/>
      <c r="S53" s="572"/>
      <c r="T53" s="573"/>
      <c r="U53" s="34"/>
      <c r="V53" s="34"/>
      <c r="W53" s="35" t="s">
        <v>69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5">
        <v>4680115880283</v>
      </c>
      <c r="E54" s="576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2"/>
      <c r="R54" s="572"/>
      <c r="S54" s="572"/>
      <c r="T54" s="573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5">
        <v>4680115881525</v>
      </c>
      <c r="E55" s="576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2"/>
      <c r="R55" s="572"/>
      <c r="S55" s="572"/>
      <c r="T55" s="573"/>
      <c r="U55" s="34"/>
      <c r="V55" s="34"/>
      <c r="W55" s="35" t="s">
        <v>69</v>
      </c>
      <c r="X55" s="567">
        <v>32</v>
      </c>
      <c r="Y55" s="568">
        <f t="shared" si="6"/>
        <v>32</v>
      </c>
      <c r="Z55" s="36">
        <f>IFERROR(IF(Y55=0,"",ROUNDUP(Y55/H55,0)*0.00902),"")</f>
        <v>7.2160000000000002E-2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33.68</v>
      </c>
      <c r="BN55" s="64">
        <f t="shared" si="8"/>
        <v>33.68</v>
      </c>
      <c r="BO55" s="64">
        <f t="shared" si="9"/>
        <v>6.0606060606060608E-2</v>
      </c>
      <c r="BP55" s="64">
        <f t="shared" si="10"/>
        <v>6.0606060606060608E-2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5">
        <v>4680115885899</v>
      </c>
      <c r="E56" s="576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2"/>
      <c r="R56" s="572"/>
      <c r="S56" s="572"/>
      <c r="T56" s="573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5">
        <v>4680115881419</v>
      </c>
      <c r="E57" s="576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2"/>
      <c r="R57" s="572"/>
      <c r="S57" s="572"/>
      <c r="T57" s="573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0"/>
      <c r="B58" s="582"/>
      <c r="C58" s="582"/>
      <c r="D58" s="582"/>
      <c r="E58" s="582"/>
      <c r="F58" s="582"/>
      <c r="G58" s="582"/>
      <c r="H58" s="582"/>
      <c r="I58" s="582"/>
      <c r="J58" s="582"/>
      <c r="K58" s="582"/>
      <c r="L58" s="582"/>
      <c r="M58" s="582"/>
      <c r="N58" s="582"/>
      <c r="O58" s="591"/>
      <c r="P58" s="583" t="s">
        <v>71</v>
      </c>
      <c r="Q58" s="584"/>
      <c r="R58" s="584"/>
      <c r="S58" s="584"/>
      <c r="T58" s="584"/>
      <c r="U58" s="584"/>
      <c r="V58" s="585"/>
      <c r="W58" s="37" t="s">
        <v>72</v>
      </c>
      <c r="X58" s="569">
        <f>IFERROR(X52/H52,"0")+IFERROR(X53/H53,"0")+IFERROR(X54/H54,"0")+IFERROR(X55/H55,"0")+IFERROR(X56/H56,"0")+IFERROR(X57/H57,"0")</f>
        <v>9.7857142857142865</v>
      </c>
      <c r="Y58" s="569">
        <f>IFERROR(Y52/H52,"0")+IFERROR(Y53/H53,"0")+IFERROR(Y54/H54,"0")+IFERROR(Y55/H55,"0")+IFERROR(Y56/H56,"0")+IFERROR(Y57/H57,"0")</f>
        <v>10</v>
      </c>
      <c r="Z58" s="569">
        <f>IFERROR(IF(Z52="",0,Z52),"0")+IFERROR(IF(Z53="",0,Z53),"0")+IFERROR(IF(Z54="",0,Z54),"0")+IFERROR(IF(Z55="",0,Z55),"0")+IFERROR(IF(Z56="",0,Z56),"0")+IFERROR(IF(Z57="",0,Z57),"0")</f>
        <v>0.11012</v>
      </c>
      <c r="AA58" s="570"/>
      <c r="AB58" s="570"/>
      <c r="AC58" s="570"/>
    </row>
    <row r="59" spans="1:68" x14ac:dyDescent="0.2">
      <c r="A59" s="582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91"/>
      <c r="P59" s="583" t="s">
        <v>71</v>
      </c>
      <c r="Q59" s="584"/>
      <c r="R59" s="584"/>
      <c r="S59" s="584"/>
      <c r="T59" s="584"/>
      <c r="U59" s="584"/>
      <c r="V59" s="585"/>
      <c r="W59" s="37" t="s">
        <v>69</v>
      </c>
      <c r="X59" s="569">
        <f>IFERROR(SUM(X52:X57),"0")</f>
        <v>52</v>
      </c>
      <c r="Y59" s="569">
        <f>IFERROR(SUM(Y52:Y57),"0")</f>
        <v>54.4</v>
      </c>
      <c r="Z59" s="37"/>
      <c r="AA59" s="570"/>
      <c r="AB59" s="570"/>
      <c r="AC59" s="570"/>
    </row>
    <row r="60" spans="1:68" ht="14.25" customHeight="1" x14ac:dyDescent="0.25">
      <c r="A60" s="581" t="s">
        <v>134</v>
      </c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2"/>
      <c r="P60" s="582"/>
      <c r="Q60" s="582"/>
      <c r="R60" s="582"/>
      <c r="S60" s="582"/>
      <c r="T60" s="582"/>
      <c r="U60" s="582"/>
      <c r="V60" s="582"/>
      <c r="W60" s="582"/>
      <c r="X60" s="582"/>
      <c r="Y60" s="582"/>
      <c r="Z60" s="582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5">
        <v>4680115881440</v>
      </c>
      <c r="E61" s="576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2"/>
      <c r="R61" s="572"/>
      <c r="S61" s="572"/>
      <c r="T61" s="573"/>
      <c r="U61" s="34"/>
      <c r="V61" s="34"/>
      <c r="W61" s="35" t="s">
        <v>69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5">
        <v>4680115882751</v>
      </c>
      <c r="E62" s="576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2"/>
      <c r="R62" s="572"/>
      <c r="S62" s="572"/>
      <c r="T62" s="573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5">
        <v>4680115885950</v>
      </c>
      <c r="E63" s="576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2"/>
      <c r="R63" s="572"/>
      <c r="S63" s="572"/>
      <c r="T63" s="573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5">
        <v>4680115881433</v>
      </c>
      <c r="E64" s="576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2"/>
      <c r="R64" s="572"/>
      <c r="S64" s="572"/>
      <c r="T64" s="573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0"/>
      <c r="B65" s="582"/>
      <c r="C65" s="582"/>
      <c r="D65" s="582"/>
      <c r="E65" s="582"/>
      <c r="F65" s="582"/>
      <c r="G65" s="582"/>
      <c r="H65" s="582"/>
      <c r="I65" s="582"/>
      <c r="J65" s="582"/>
      <c r="K65" s="582"/>
      <c r="L65" s="582"/>
      <c r="M65" s="582"/>
      <c r="N65" s="582"/>
      <c r="O65" s="591"/>
      <c r="P65" s="583" t="s">
        <v>71</v>
      </c>
      <c r="Q65" s="584"/>
      <c r="R65" s="584"/>
      <c r="S65" s="584"/>
      <c r="T65" s="584"/>
      <c r="U65" s="584"/>
      <c r="V65" s="585"/>
      <c r="W65" s="37" t="s">
        <v>72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x14ac:dyDescent="0.2">
      <c r="A66" s="582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91"/>
      <c r="P66" s="583" t="s">
        <v>71</v>
      </c>
      <c r="Q66" s="584"/>
      <c r="R66" s="584"/>
      <c r="S66" s="584"/>
      <c r="T66" s="584"/>
      <c r="U66" s="584"/>
      <c r="V66" s="585"/>
      <c r="W66" s="37" t="s">
        <v>69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customHeight="1" x14ac:dyDescent="0.25">
      <c r="A67" s="581" t="s">
        <v>63</v>
      </c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2"/>
      <c r="P67" s="582"/>
      <c r="Q67" s="582"/>
      <c r="R67" s="582"/>
      <c r="S67" s="582"/>
      <c r="T67" s="582"/>
      <c r="U67" s="582"/>
      <c r="V67" s="582"/>
      <c r="W67" s="582"/>
      <c r="X67" s="582"/>
      <c r="Y67" s="582"/>
      <c r="Z67" s="582"/>
      <c r="AA67" s="563"/>
      <c r="AB67" s="563"/>
      <c r="AC67" s="56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5">
        <v>4680115885073</v>
      </c>
      <c r="E68" s="576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2"/>
      <c r="R68" s="572"/>
      <c r="S68" s="572"/>
      <c r="T68" s="573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5">
        <v>4680115885059</v>
      </c>
      <c r="E69" s="576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2"/>
      <c r="R69" s="572"/>
      <c r="S69" s="572"/>
      <c r="T69" s="573"/>
      <c r="U69" s="34"/>
      <c r="V69" s="34"/>
      <c r="W69" s="35" t="s">
        <v>69</v>
      </c>
      <c r="X69" s="567">
        <v>2</v>
      </c>
      <c r="Y69" s="568">
        <f>IFERROR(IF(X69="",0,CEILING((X69/$H69),1)*$H69),"")</f>
        <v>3.6</v>
      </c>
      <c r="Z69" s="36">
        <f>IFERROR(IF(Y69=0,"",ROUNDUP(Y69/H69,0)*0.00502),"")</f>
        <v>1.004E-2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2.1111111111111112</v>
      </c>
      <c r="BN69" s="64">
        <f>IFERROR(Y69*I69/H69,"0")</f>
        <v>3.8</v>
      </c>
      <c r="BO69" s="64">
        <f>IFERROR(1/J69*(X69/H69),"0")</f>
        <v>4.7483380816714157E-3</v>
      </c>
      <c r="BP69" s="64">
        <f>IFERROR(1/J69*(Y69/H69),"0")</f>
        <v>8.5470085470085479E-3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5">
        <v>4680115885097</v>
      </c>
      <c r="E70" s="576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2"/>
      <c r="R70" s="572"/>
      <c r="S70" s="572"/>
      <c r="T70" s="573"/>
      <c r="U70" s="34"/>
      <c r="V70" s="34"/>
      <c r="W70" s="35" t="s">
        <v>69</v>
      </c>
      <c r="X70" s="567">
        <v>8</v>
      </c>
      <c r="Y70" s="568">
        <f>IFERROR(IF(X70="",0,CEILING((X70/$H70),1)*$H70),"")</f>
        <v>9</v>
      </c>
      <c r="Z70" s="36">
        <f>IFERROR(IF(Y70=0,"",ROUNDUP(Y70/H70,0)*0.00502),"")</f>
        <v>2.5100000000000001E-2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8.4444444444444446</v>
      </c>
      <c r="BN70" s="64">
        <f>IFERROR(Y70*I70/H70,"0")</f>
        <v>9.4999999999999982</v>
      </c>
      <c r="BO70" s="64">
        <f>IFERROR(1/J70*(X70/H70),"0")</f>
        <v>1.8993352326685663E-2</v>
      </c>
      <c r="BP70" s="64">
        <f>IFERROR(1/J70*(Y70/H70),"0")</f>
        <v>2.1367521367521368E-2</v>
      </c>
    </row>
    <row r="71" spans="1:68" x14ac:dyDescent="0.2">
      <c r="A71" s="590"/>
      <c r="B71" s="582"/>
      <c r="C71" s="582"/>
      <c r="D71" s="582"/>
      <c r="E71" s="582"/>
      <c r="F71" s="582"/>
      <c r="G71" s="582"/>
      <c r="H71" s="582"/>
      <c r="I71" s="582"/>
      <c r="J71" s="582"/>
      <c r="K71" s="582"/>
      <c r="L71" s="582"/>
      <c r="M71" s="582"/>
      <c r="N71" s="582"/>
      <c r="O71" s="591"/>
      <c r="P71" s="583" t="s">
        <v>71</v>
      </c>
      <c r="Q71" s="584"/>
      <c r="R71" s="584"/>
      <c r="S71" s="584"/>
      <c r="T71" s="584"/>
      <c r="U71" s="584"/>
      <c r="V71" s="585"/>
      <c r="W71" s="37" t="s">
        <v>72</v>
      </c>
      <c r="X71" s="569">
        <f>IFERROR(X68/H68,"0")+IFERROR(X69/H69,"0")+IFERROR(X70/H70,"0")</f>
        <v>5.5555555555555554</v>
      </c>
      <c r="Y71" s="569">
        <f>IFERROR(Y68/H68,"0")+IFERROR(Y69/H69,"0")+IFERROR(Y70/H70,"0")</f>
        <v>7</v>
      </c>
      <c r="Z71" s="569">
        <f>IFERROR(IF(Z68="",0,Z68),"0")+IFERROR(IF(Z69="",0,Z69),"0")+IFERROR(IF(Z70="",0,Z70),"0")</f>
        <v>3.5140000000000005E-2</v>
      </c>
      <c r="AA71" s="570"/>
      <c r="AB71" s="570"/>
      <c r="AC71" s="570"/>
    </row>
    <row r="72" spans="1:68" x14ac:dyDescent="0.2">
      <c r="A72" s="582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91"/>
      <c r="P72" s="583" t="s">
        <v>71</v>
      </c>
      <c r="Q72" s="584"/>
      <c r="R72" s="584"/>
      <c r="S72" s="584"/>
      <c r="T72" s="584"/>
      <c r="U72" s="584"/>
      <c r="V72" s="585"/>
      <c r="W72" s="37" t="s">
        <v>69</v>
      </c>
      <c r="X72" s="569">
        <f>IFERROR(SUM(X68:X70),"0")</f>
        <v>10</v>
      </c>
      <c r="Y72" s="569">
        <f>IFERROR(SUM(Y68:Y70),"0")</f>
        <v>12.6</v>
      </c>
      <c r="Z72" s="37"/>
      <c r="AA72" s="570"/>
      <c r="AB72" s="570"/>
      <c r="AC72" s="570"/>
    </row>
    <row r="73" spans="1:68" ht="14.25" customHeight="1" x14ac:dyDescent="0.25">
      <c r="A73" s="581" t="s">
        <v>73</v>
      </c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2"/>
      <c r="P73" s="582"/>
      <c r="Q73" s="582"/>
      <c r="R73" s="582"/>
      <c r="S73" s="582"/>
      <c r="T73" s="582"/>
      <c r="U73" s="582"/>
      <c r="V73" s="582"/>
      <c r="W73" s="582"/>
      <c r="X73" s="582"/>
      <c r="Y73" s="582"/>
      <c r="Z73" s="582"/>
      <c r="AA73" s="563"/>
      <c r="AB73" s="563"/>
      <c r="AC73" s="56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5">
        <v>4680115881891</v>
      </c>
      <c r="E74" s="576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2"/>
      <c r="R74" s="572"/>
      <c r="S74" s="572"/>
      <c r="T74" s="573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5">
        <v>4680115885769</v>
      </c>
      <c r="E75" s="576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2"/>
      <c r="R75" s="572"/>
      <c r="S75" s="572"/>
      <c r="T75" s="573"/>
      <c r="U75" s="34"/>
      <c r="V75" s="34"/>
      <c r="W75" s="35" t="s">
        <v>69</v>
      </c>
      <c r="X75" s="567">
        <v>7</v>
      </c>
      <c r="Y75" s="568">
        <f t="shared" si="11"/>
        <v>8.4</v>
      </c>
      <c r="Z75" s="36">
        <f>IFERROR(IF(Y75=0,"",ROUNDUP(Y75/H75,0)*0.01898),"")</f>
        <v>1.898E-2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7.3625000000000007</v>
      </c>
      <c r="BN75" s="64">
        <f t="shared" si="13"/>
        <v>8.8350000000000009</v>
      </c>
      <c r="BO75" s="64">
        <f t="shared" si="14"/>
        <v>1.3020833333333332E-2</v>
      </c>
      <c r="BP75" s="64">
        <f t="shared" si="15"/>
        <v>1.5625E-2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5">
        <v>4680115884410</v>
      </c>
      <c r="E76" s="576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2"/>
      <c r="R76" s="572"/>
      <c r="S76" s="572"/>
      <c r="T76" s="573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5">
        <v>4680115884311</v>
      </c>
      <c r="E77" s="576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2"/>
      <c r="R77" s="572"/>
      <c r="S77" s="572"/>
      <c r="T77" s="573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5">
        <v>4680115885929</v>
      </c>
      <c r="E78" s="576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2"/>
      <c r="R78" s="572"/>
      <c r="S78" s="572"/>
      <c r="T78" s="573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5">
        <v>4680115884403</v>
      </c>
      <c r="E79" s="576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2"/>
      <c r="R79" s="572"/>
      <c r="S79" s="572"/>
      <c r="T79" s="573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0"/>
      <c r="B80" s="582"/>
      <c r="C80" s="582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91"/>
      <c r="P80" s="583" t="s">
        <v>71</v>
      </c>
      <c r="Q80" s="584"/>
      <c r="R80" s="584"/>
      <c r="S80" s="584"/>
      <c r="T80" s="584"/>
      <c r="U80" s="584"/>
      <c r="V80" s="585"/>
      <c r="W80" s="37" t="s">
        <v>72</v>
      </c>
      <c r="X80" s="569">
        <f>IFERROR(X74/H74,"0")+IFERROR(X75/H75,"0")+IFERROR(X76/H76,"0")+IFERROR(X77/H77,"0")+IFERROR(X78/H78,"0")+IFERROR(X79/H79,"0")</f>
        <v>0.83333333333333326</v>
      </c>
      <c r="Y80" s="569">
        <f>IFERROR(Y74/H74,"0")+IFERROR(Y75/H75,"0")+IFERROR(Y76/H76,"0")+IFERROR(Y77/H77,"0")+IFERROR(Y78/H78,"0")+IFERROR(Y79/H79,"0")</f>
        <v>1</v>
      </c>
      <c r="Z80" s="569">
        <f>IFERROR(IF(Z74="",0,Z74),"0")+IFERROR(IF(Z75="",0,Z75),"0")+IFERROR(IF(Z76="",0,Z76),"0")+IFERROR(IF(Z77="",0,Z77),"0")+IFERROR(IF(Z78="",0,Z78),"0")+IFERROR(IF(Z79="",0,Z79),"0")</f>
        <v>1.898E-2</v>
      </c>
      <c r="AA80" s="570"/>
      <c r="AB80" s="570"/>
      <c r="AC80" s="570"/>
    </row>
    <row r="81" spans="1:68" x14ac:dyDescent="0.2">
      <c r="A81" s="582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91"/>
      <c r="P81" s="583" t="s">
        <v>71</v>
      </c>
      <c r="Q81" s="584"/>
      <c r="R81" s="584"/>
      <c r="S81" s="584"/>
      <c r="T81" s="584"/>
      <c r="U81" s="584"/>
      <c r="V81" s="585"/>
      <c r="W81" s="37" t="s">
        <v>69</v>
      </c>
      <c r="X81" s="569">
        <f>IFERROR(SUM(X74:X79),"0")</f>
        <v>7</v>
      </c>
      <c r="Y81" s="569">
        <f>IFERROR(SUM(Y74:Y79),"0")</f>
        <v>8.4</v>
      </c>
      <c r="Z81" s="37"/>
      <c r="AA81" s="570"/>
      <c r="AB81" s="570"/>
      <c r="AC81" s="570"/>
    </row>
    <row r="82" spans="1:68" ht="14.25" customHeight="1" x14ac:dyDescent="0.25">
      <c r="A82" s="581" t="s">
        <v>169</v>
      </c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2"/>
      <c r="P82" s="582"/>
      <c r="Q82" s="582"/>
      <c r="R82" s="582"/>
      <c r="S82" s="582"/>
      <c r="T82" s="582"/>
      <c r="U82" s="582"/>
      <c r="V82" s="582"/>
      <c r="W82" s="582"/>
      <c r="X82" s="582"/>
      <c r="Y82" s="582"/>
      <c r="Z82" s="582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5">
        <v>4680115881532</v>
      </c>
      <c r="E83" s="576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2"/>
      <c r="R83" s="572"/>
      <c r="S83" s="572"/>
      <c r="T83" s="573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5">
        <v>4680115881464</v>
      </c>
      <c r="E84" s="576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2"/>
      <c r="R84" s="572"/>
      <c r="S84" s="572"/>
      <c r="T84" s="573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0"/>
      <c r="B85" s="582"/>
      <c r="C85" s="582"/>
      <c r="D85" s="582"/>
      <c r="E85" s="582"/>
      <c r="F85" s="582"/>
      <c r="G85" s="582"/>
      <c r="H85" s="582"/>
      <c r="I85" s="582"/>
      <c r="J85" s="582"/>
      <c r="K85" s="582"/>
      <c r="L85" s="582"/>
      <c r="M85" s="582"/>
      <c r="N85" s="582"/>
      <c r="O85" s="591"/>
      <c r="P85" s="583" t="s">
        <v>71</v>
      </c>
      <c r="Q85" s="584"/>
      <c r="R85" s="584"/>
      <c r="S85" s="584"/>
      <c r="T85" s="584"/>
      <c r="U85" s="584"/>
      <c r="V85" s="585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82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91"/>
      <c r="P86" s="583" t="s">
        <v>71</v>
      </c>
      <c r="Q86" s="584"/>
      <c r="R86" s="584"/>
      <c r="S86" s="584"/>
      <c r="T86" s="584"/>
      <c r="U86" s="584"/>
      <c r="V86" s="585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600" t="s">
        <v>176</v>
      </c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2"/>
      <c r="P87" s="582"/>
      <c r="Q87" s="582"/>
      <c r="R87" s="582"/>
      <c r="S87" s="582"/>
      <c r="T87" s="582"/>
      <c r="U87" s="582"/>
      <c r="V87" s="582"/>
      <c r="W87" s="582"/>
      <c r="X87" s="582"/>
      <c r="Y87" s="582"/>
      <c r="Z87" s="582"/>
      <c r="AA87" s="562"/>
      <c r="AB87" s="562"/>
      <c r="AC87" s="562"/>
    </row>
    <row r="88" spans="1:68" ht="14.25" customHeight="1" x14ac:dyDescent="0.25">
      <c r="A88" s="581" t="s">
        <v>102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5">
        <v>4680115881327</v>
      </c>
      <c r="E89" s="576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2"/>
      <c r="R89" s="572"/>
      <c r="S89" s="572"/>
      <c r="T89" s="573"/>
      <c r="U89" s="34"/>
      <c r="V89" s="34"/>
      <c r="W89" s="35" t="s">
        <v>69</v>
      </c>
      <c r="X89" s="567">
        <v>18</v>
      </c>
      <c r="Y89" s="568">
        <f>IFERROR(IF(X89="",0,CEILING((X89/$H89),1)*$H89),"")</f>
        <v>21.6</v>
      </c>
      <c r="Z89" s="36">
        <f>IFERROR(IF(Y89=0,"",ROUNDUP(Y89/H89,0)*0.01898),"")</f>
        <v>3.7960000000000001E-2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18.724999999999998</v>
      </c>
      <c r="BN89" s="64">
        <f>IFERROR(Y89*I89/H89,"0")</f>
        <v>22.47</v>
      </c>
      <c r="BO89" s="64">
        <f>IFERROR(1/J89*(X89/H89),"0")</f>
        <v>2.6041666666666664E-2</v>
      </c>
      <c r="BP89" s="64">
        <f>IFERROR(1/J89*(Y89/H89),"0")</f>
        <v>3.125E-2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75">
        <v>4680115881518</v>
      </c>
      <c r="E90" s="576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2"/>
      <c r="R90" s="572"/>
      <c r="S90" s="572"/>
      <c r="T90" s="573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5">
        <v>4680115881303</v>
      </c>
      <c r="E91" s="576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2"/>
      <c r="R91" s="572"/>
      <c r="S91" s="572"/>
      <c r="T91" s="573"/>
      <c r="U91" s="34"/>
      <c r="V91" s="34"/>
      <c r="W91" s="35" t="s">
        <v>69</v>
      </c>
      <c r="X91" s="567">
        <v>24</v>
      </c>
      <c r="Y91" s="568">
        <f>IFERROR(IF(X91="",0,CEILING((X91/$H91),1)*$H91),"")</f>
        <v>27</v>
      </c>
      <c r="Z91" s="36">
        <f>IFERROR(IF(Y91=0,"",ROUNDUP(Y91/H91,0)*0.00902),"")</f>
        <v>5.4120000000000001E-2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25.119999999999997</v>
      </c>
      <c r="BN91" s="64">
        <f>IFERROR(Y91*I91/H91,"0")</f>
        <v>28.26</v>
      </c>
      <c r="BO91" s="64">
        <f>IFERROR(1/J91*(X91/H91),"0")</f>
        <v>4.0404040404040401E-2</v>
      </c>
      <c r="BP91" s="64">
        <f>IFERROR(1/J91*(Y91/H91),"0")</f>
        <v>4.5454545454545456E-2</v>
      </c>
    </row>
    <row r="92" spans="1:68" x14ac:dyDescent="0.2">
      <c r="A92" s="590"/>
      <c r="B92" s="582"/>
      <c r="C92" s="582"/>
      <c r="D92" s="582"/>
      <c r="E92" s="582"/>
      <c r="F92" s="582"/>
      <c r="G92" s="582"/>
      <c r="H92" s="582"/>
      <c r="I92" s="582"/>
      <c r="J92" s="582"/>
      <c r="K92" s="582"/>
      <c r="L92" s="582"/>
      <c r="M92" s="582"/>
      <c r="N92" s="582"/>
      <c r="O92" s="591"/>
      <c r="P92" s="583" t="s">
        <v>71</v>
      </c>
      <c r="Q92" s="584"/>
      <c r="R92" s="584"/>
      <c r="S92" s="584"/>
      <c r="T92" s="584"/>
      <c r="U92" s="584"/>
      <c r="V92" s="585"/>
      <c r="W92" s="37" t="s">
        <v>72</v>
      </c>
      <c r="X92" s="569">
        <f>IFERROR(X89/H89,"0")+IFERROR(X90/H90,"0")+IFERROR(X91/H91,"0")</f>
        <v>7</v>
      </c>
      <c r="Y92" s="569">
        <f>IFERROR(Y89/H89,"0")+IFERROR(Y90/H90,"0")+IFERROR(Y91/H91,"0")</f>
        <v>8</v>
      </c>
      <c r="Z92" s="569">
        <f>IFERROR(IF(Z89="",0,Z89),"0")+IFERROR(IF(Z90="",0,Z90),"0")+IFERROR(IF(Z91="",0,Z91),"0")</f>
        <v>9.2079999999999995E-2</v>
      </c>
      <c r="AA92" s="570"/>
      <c r="AB92" s="570"/>
      <c r="AC92" s="570"/>
    </row>
    <row r="93" spans="1:68" x14ac:dyDescent="0.2">
      <c r="A93" s="582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91"/>
      <c r="P93" s="583" t="s">
        <v>71</v>
      </c>
      <c r="Q93" s="584"/>
      <c r="R93" s="584"/>
      <c r="S93" s="584"/>
      <c r="T93" s="584"/>
      <c r="U93" s="584"/>
      <c r="V93" s="585"/>
      <c r="W93" s="37" t="s">
        <v>69</v>
      </c>
      <c r="X93" s="569">
        <f>IFERROR(SUM(X89:X91),"0")</f>
        <v>42</v>
      </c>
      <c r="Y93" s="569">
        <f>IFERROR(SUM(Y89:Y91),"0")</f>
        <v>48.6</v>
      </c>
      <c r="Z93" s="37"/>
      <c r="AA93" s="570"/>
      <c r="AB93" s="570"/>
      <c r="AC93" s="570"/>
    </row>
    <row r="94" spans="1:68" ht="14.25" customHeight="1" x14ac:dyDescent="0.25">
      <c r="A94" s="581" t="s">
        <v>73</v>
      </c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5">
        <v>4607091386967</v>
      </c>
      <c r="E95" s="576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9" t="s">
        <v>186</v>
      </c>
      <c r="Q95" s="572"/>
      <c r="R95" s="572"/>
      <c r="S95" s="572"/>
      <c r="T95" s="573"/>
      <c r="U95" s="34"/>
      <c r="V95" s="34"/>
      <c r="W95" s="35" t="s">
        <v>69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75">
        <v>4607091386967</v>
      </c>
      <c r="E96" s="576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2"/>
      <c r="R96" s="572"/>
      <c r="S96" s="572"/>
      <c r="T96" s="573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75">
        <v>4680115884953</v>
      </c>
      <c r="E97" s="576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2"/>
      <c r="R97" s="572"/>
      <c r="S97" s="572"/>
      <c r="T97" s="573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75">
        <v>4607091385731</v>
      </c>
      <c r="E98" s="576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2"/>
      <c r="R98" s="572"/>
      <c r="S98" s="572"/>
      <c r="T98" s="573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5">
        <v>4607091385731</v>
      </c>
      <c r="E99" s="576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2"/>
      <c r="R99" s="572"/>
      <c r="S99" s="572"/>
      <c r="T99" s="573"/>
      <c r="U99" s="34"/>
      <c r="V99" s="34"/>
      <c r="W99" s="35" t="s">
        <v>69</v>
      </c>
      <c r="X99" s="567">
        <v>41</v>
      </c>
      <c r="Y99" s="568">
        <f t="shared" si="16"/>
        <v>43.2</v>
      </c>
      <c r="Z99" s="36">
        <f>IFERROR(IF(Y99=0,"",ROUNDUP(Y99/H99,0)*0.00651),"")</f>
        <v>0.10416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44.826666666666661</v>
      </c>
      <c r="BN99" s="64">
        <f t="shared" si="18"/>
        <v>47.231999999999999</v>
      </c>
      <c r="BO99" s="64">
        <f t="shared" si="19"/>
        <v>8.3435083435083435E-2</v>
      </c>
      <c r="BP99" s="64">
        <f t="shared" si="20"/>
        <v>8.7912087912087919E-2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75">
        <v>4680115880894</v>
      </c>
      <c r="E100" s="576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2"/>
      <c r="R100" s="572"/>
      <c r="S100" s="572"/>
      <c r="T100" s="573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0"/>
      <c r="B101" s="582"/>
      <c r="C101" s="582"/>
      <c r="D101" s="582"/>
      <c r="E101" s="582"/>
      <c r="F101" s="582"/>
      <c r="G101" s="582"/>
      <c r="H101" s="582"/>
      <c r="I101" s="582"/>
      <c r="J101" s="582"/>
      <c r="K101" s="582"/>
      <c r="L101" s="582"/>
      <c r="M101" s="582"/>
      <c r="N101" s="582"/>
      <c r="O101" s="591"/>
      <c r="P101" s="583" t="s">
        <v>71</v>
      </c>
      <c r="Q101" s="584"/>
      <c r="R101" s="584"/>
      <c r="S101" s="584"/>
      <c r="T101" s="584"/>
      <c r="U101" s="584"/>
      <c r="V101" s="585"/>
      <c r="W101" s="37" t="s">
        <v>72</v>
      </c>
      <c r="X101" s="569">
        <f>IFERROR(X95/H95,"0")+IFERROR(X96/H96,"0")+IFERROR(X97/H97,"0")+IFERROR(X98/H98,"0")+IFERROR(X99/H99,"0")+IFERROR(X100/H100,"0")</f>
        <v>15.185185185185183</v>
      </c>
      <c r="Y101" s="569">
        <f>IFERROR(Y95/H95,"0")+IFERROR(Y96/H96,"0")+IFERROR(Y97/H97,"0")+IFERROR(Y98/H98,"0")+IFERROR(Y99/H99,"0")+IFERROR(Y100/H100,"0")</f>
        <v>16</v>
      </c>
      <c r="Z101" s="569">
        <f>IFERROR(IF(Z95="",0,Z95),"0")+IFERROR(IF(Z96="",0,Z96),"0")+IFERROR(IF(Z97="",0,Z97),"0")+IFERROR(IF(Z98="",0,Z98),"0")+IFERROR(IF(Z99="",0,Z99),"0")+IFERROR(IF(Z100="",0,Z100),"0")</f>
        <v>0.10416</v>
      </c>
      <c r="AA101" s="570"/>
      <c r="AB101" s="570"/>
      <c r="AC101" s="570"/>
    </row>
    <row r="102" spans="1:68" x14ac:dyDescent="0.2">
      <c r="A102" s="582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591"/>
      <c r="P102" s="583" t="s">
        <v>71</v>
      </c>
      <c r="Q102" s="584"/>
      <c r="R102" s="584"/>
      <c r="S102" s="584"/>
      <c r="T102" s="584"/>
      <c r="U102" s="584"/>
      <c r="V102" s="585"/>
      <c r="W102" s="37" t="s">
        <v>69</v>
      </c>
      <c r="X102" s="569">
        <f>IFERROR(SUM(X95:X100),"0")</f>
        <v>41</v>
      </c>
      <c r="Y102" s="569">
        <f>IFERROR(SUM(Y95:Y100),"0")</f>
        <v>43.2</v>
      </c>
      <c r="Z102" s="37"/>
      <c r="AA102" s="570"/>
      <c r="AB102" s="570"/>
      <c r="AC102" s="570"/>
    </row>
    <row r="103" spans="1:68" ht="16.5" customHeight="1" x14ac:dyDescent="0.25">
      <c r="A103" s="600" t="s">
        <v>199</v>
      </c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2"/>
      <c r="P103" s="582"/>
      <c r="Q103" s="582"/>
      <c r="R103" s="582"/>
      <c r="S103" s="582"/>
      <c r="T103" s="582"/>
      <c r="U103" s="582"/>
      <c r="V103" s="582"/>
      <c r="W103" s="582"/>
      <c r="X103" s="582"/>
      <c r="Y103" s="582"/>
      <c r="Z103" s="582"/>
      <c r="AA103" s="562"/>
      <c r="AB103" s="562"/>
      <c r="AC103" s="562"/>
    </row>
    <row r="104" spans="1:68" ht="14.25" customHeight="1" x14ac:dyDescent="0.25">
      <c r="A104" s="581" t="s">
        <v>102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5">
        <v>4680115882133</v>
      </c>
      <c r="E105" s="576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2"/>
      <c r="R105" s="572"/>
      <c r="S105" s="572"/>
      <c r="T105" s="573"/>
      <c r="U105" s="34"/>
      <c r="V105" s="34"/>
      <c r="W105" s="35" t="s">
        <v>69</v>
      </c>
      <c r="X105" s="567">
        <v>12</v>
      </c>
      <c r="Y105" s="568">
        <f>IFERROR(IF(X105="",0,CEILING((X105/$H105),1)*$H105),"")</f>
        <v>21.6</v>
      </c>
      <c r="Z105" s="36">
        <f>IFERROR(IF(Y105=0,"",ROUNDUP(Y105/H105,0)*0.01898),"")</f>
        <v>3.7960000000000001E-2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12.483333333333333</v>
      </c>
      <c r="BN105" s="64">
        <f>IFERROR(Y105*I105/H105,"0")</f>
        <v>22.47</v>
      </c>
      <c r="BO105" s="64">
        <f>IFERROR(1/J105*(X105/H105),"0")</f>
        <v>1.7361111111111108E-2</v>
      </c>
      <c r="BP105" s="64">
        <f>IFERROR(1/J105*(Y105/H105),"0")</f>
        <v>3.125E-2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75">
        <v>4680115880269</v>
      </c>
      <c r="E106" s="576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2"/>
      <c r="R106" s="572"/>
      <c r="S106" s="572"/>
      <c r="T106" s="573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5">
        <v>4680115880429</v>
      </c>
      <c r="E107" s="576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2"/>
      <c r="R107" s="572"/>
      <c r="S107" s="572"/>
      <c r="T107" s="573"/>
      <c r="U107" s="34"/>
      <c r="V107" s="34"/>
      <c r="W107" s="35" t="s">
        <v>69</v>
      </c>
      <c r="X107" s="567">
        <v>7</v>
      </c>
      <c r="Y107" s="568">
        <f>IFERROR(IF(X107="",0,CEILING((X107/$H107),1)*$H107),"")</f>
        <v>9</v>
      </c>
      <c r="Z107" s="36">
        <f>IFERROR(IF(Y107=0,"",ROUNDUP(Y107/H107,0)*0.00902),"")</f>
        <v>1.804E-2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7.3266666666666662</v>
      </c>
      <c r="BN107" s="64">
        <f>IFERROR(Y107*I107/H107,"0")</f>
        <v>9.42</v>
      </c>
      <c r="BO107" s="64">
        <f>IFERROR(1/J107*(X107/H107),"0")</f>
        <v>1.1784511784511785E-2</v>
      </c>
      <c r="BP107" s="64">
        <f>IFERROR(1/J107*(Y107/H107),"0")</f>
        <v>1.5151515151515152E-2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75">
        <v>4680115881457</v>
      </c>
      <c r="E108" s="576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2"/>
      <c r="R108" s="572"/>
      <c r="S108" s="572"/>
      <c r="T108" s="573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0"/>
      <c r="B109" s="582"/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91"/>
      <c r="P109" s="583" t="s">
        <v>71</v>
      </c>
      <c r="Q109" s="584"/>
      <c r="R109" s="584"/>
      <c r="S109" s="584"/>
      <c r="T109" s="584"/>
      <c r="U109" s="584"/>
      <c r="V109" s="585"/>
      <c r="W109" s="37" t="s">
        <v>72</v>
      </c>
      <c r="X109" s="569">
        <f>IFERROR(X105/H105,"0")+IFERROR(X106/H106,"0")+IFERROR(X107/H107,"0")+IFERROR(X108/H108,"0")</f>
        <v>2.6666666666666665</v>
      </c>
      <c r="Y109" s="569">
        <f>IFERROR(Y105/H105,"0")+IFERROR(Y106/H106,"0")+IFERROR(Y107/H107,"0")+IFERROR(Y108/H108,"0")</f>
        <v>4</v>
      </c>
      <c r="Z109" s="569">
        <f>IFERROR(IF(Z105="",0,Z105),"0")+IFERROR(IF(Z106="",0,Z106),"0")+IFERROR(IF(Z107="",0,Z107),"0")+IFERROR(IF(Z108="",0,Z108),"0")</f>
        <v>5.6000000000000001E-2</v>
      </c>
      <c r="AA109" s="570"/>
      <c r="AB109" s="570"/>
      <c r="AC109" s="570"/>
    </row>
    <row r="110" spans="1:68" x14ac:dyDescent="0.2">
      <c r="A110" s="582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591"/>
      <c r="P110" s="583" t="s">
        <v>71</v>
      </c>
      <c r="Q110" s="584"/>
      <c r="R110" s="584"/>
      <c r="S110" s="584"/>
      <c r="T110" s="584"/>
      <c r="U110" s="584"/>
      <c r="V110" s="585"/>
      <c r="W110" s="37" t="s">
        <v>69</v>
      </c>
      <c r="X110" s="569">
        <f>IFERROR(SUM(X105:X108),"0")</f>
        <v>19</v>
      </c>
      <c r="Y110" s="569">
        <f>IFERROR(SUM(Y105:Y108),"0")</f>
        <v>30.6</v>
      </c>
      <c r="Z110" s="37"/>
      <c r="AA110" s="570"/>
      <c r="AB110" s="570"/>
      <c r="AC110" s="570"/>
    </row>
    <row r="111" spans="1:68" ht="14.25" customHeight="1" x14ac:dyDescent="0.25">
      <c r="A111" s="581" t="s">
        <v>134</v>
      </c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2"/>
      <c r="P111" s="582"/>
      <c r="Q111" s="582"/>
      <c r="R111" s="582"/>
      <c r="S111" s="582"/>
      <c r="T111" s="582"/>
      <c r="U111" s="582"/>
      <c r="V111" s="582"/>
      <c r="W111" s="582"/>
      <c r="X111" s="582"/>
      <c r="Y111" s="582"/>
      <c r="Z111" s="582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75">
        <v>4680115881488</v>
      </c>
      <c r="E112" s="576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2"/>
      <c r="R112" s="572"/>
      <c r="S112" s="572"/>
      <c r="T112" s="573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75">
        <v>4680115882775</v>
      </c>
      <c r="E113" s="576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2"/>
      <c r="R113" s="572"/>
      <c r="S113" s="572"/>
      <c r="T113" s="573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5">
        <v>4680115880658</v>
      </c>
      <c r="E114" s="576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2"/>
      <c r="R114" s="572"/>
      <c r="S114" s="572"/>
      <c r="T114" s="573"/>
      <c r="U114" s="34"/>
      <c r="V114" s="34"/>
      <c r="W114" s="35" t="s">
        <v>69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0"/>
      <c r="B115" s="582"/>
      <c r="C115" s="582"/>
      <c r="D115" s="582"/>
      <c r="E115" s="582"/>
      <c r="F115" s="582"/>
      <c r="G115" s="582"/>
      <c r="H115" s="582"/>
      <c r="I115" s="582"/>
      <c r="J115" s="582"/>
      <c r="K115" s="582"/>
      <c r="L115" s="582"/>
      <c r="M115" s="582"/>
      <c r="N115" s="582"/>
      <c r="O115" s="591"/>
      <c r="P115" s="583" t="s">
        <v>71</v>
      </c>
      <c r="Q115" s="584"/>
      <c r="R115" s="584"/>
      <c r="S115" s="584"/>
      <c r="T115" s="584"/>
      <c r="U115" s="584"/>
      <c r="V115" s="585"/>
      <c r="W115" s="37" t="s">
        <v>72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2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591"/>
      <c r="P116" s="583" t="s">
        <v>71</v>
      </c>
      <c r="Q116" s="584"/>
      <c r="R116" s="584"/>
      <c r="S116" s="584"/>
      <c r="T116" s="584"/>
      <c r="U116" s="584"/>
      <c r="V116" s="585"/>
      <c r="W116" s="37" t="s">
        <v>69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1" t="s">
        <v>73</v>
      </c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2"/>
      <c r="P117" s="582"/>
      <c r="Q117" s="582"/>
      <c r="R117" s="582"/>
      <c r="S117" s="582"/>
      <c r="T117" s="582"/>
      <c r="U117" s="582"/>
      <c r="V117" s="582"/>
      <c r="W117" s="582"/>
      <c r="X117" s="582"/>
      <c r="Y117" s="582"/>
      <c r="Z117" s="582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5">
        <v>4607091385168</v>
      </c>
      <c r="E118" s="576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2"/>
      <c r="R118" s="572"/>
      <c r="S118" s="572"/>
      <c r="T118" s="573"/>
      <c r="U118" s="34"/>
      <c r="V118" s="34"/>
      <c r="W118" s="35" t="s">
        <v>69</v>
      </c>
      <c r="X118" s="567">
        <v>6</v>
      </c>
      <c r="Y118" s="568">
        <f>IFERROR(IF(X118="",0,CEILING((X118/$H118),1)*$H118),"")</f>
        <v>8.1</v>
      </c>
      <c r="Z118" s="36">
        <f>IFERROR(IF(Y118=0,"",ROUNDUP(Y118/H118,0)*0.01898),"")</f>
        <v>1.898E-2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6.38</v>
      </c>
      <c r="BN118" s="64">
        <f>IFERROR(Y118*I118/H118,"0")</f>
        <v>8.6129999999999995</v>
      </c>
      <c r="BO118" s="64">
        <f>IFERROR(1/J118*(X118/H118),"0")</f>
        <v>1.1574074074074075E-2</v>
      </c>
      <c r="BP118" s="64">
        <f>IFERROR(1/J118*(Y118/H118),"0")</f>
        <v>1.5625E-2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75">
        <v>4607091383256</v>
      </c>
      <c r="E119" s="576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2"/>
      <c r="R119" s="572"/>
      <c r="S119" s="572"/>
      <c r="T119" s="573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5">
        <v>4607091385748</v>
      </c>
      <c r="E120" s="576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2"/>
      <c r="R120" s="572"/>
      <c r="S120" s="572"/>
      <c r="T120" s="573"/>
      <c r="U120" s="34"/>
      <c r="V120" s="34"/>
      <c r="W120" s="35" t="s">
        <v>69</v>
      </c>
      <c r="X120" s="567">
        <v>85</v>
      </c>
      <c r="Y120" s="568">
        <f>IFERROR(IF(X120="",0,CEILING((X120/$H120),1)*$H120),"")</f>
        <v>86.4</v>
      </c>
      <c r="Z120" s="36">
        <f>IFERROR(IF(Y120=0,"",ROUNDUP(Y120/H120,0)*0.00651),"")</f>
        <v>0.20832000000000001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92.933333333333323</v>
      </c>
      <c r="BN120" s="64">
        <f>IFERROR(Y120*I120/H120,"0")</f>
        <v>94.463999999999999</v>
      </c>
      <c r="BO120" s="64">
        <f>IFERROR(1/J120*(X120/H120),"0")</f>
        <v>0.17297517297517298</v>
      </c>
      <c r="BP120" s="64">
        <f>IFERROR(1/J120*(Y120/H120),"0")</f>
        <v>0.17582417582417584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75">
        <v>4680115884533</v>
      </c>
      <c r="E121" s="576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2"/>
      <c r="R121" s="572"/>
      <c r="S121" s="572"/>
      <c r="T121" s="573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0"/>
      <c r="B122" s="582"/>
      <c r="C122" s="582"/>
      <c r="D122" s="582"/>
      <c r="E122" s="582"/>
      <c r="F122" s="582"/>
      <c r="G122" s="582"/>
      <c r="H122" s="582"/>
      <c r="I122" s="582"/>
      <c r="J122" s="582"/>
      <c r="K122" s="582"/>
      <c r="L122" s="582"/>
      <c r="M122" s="582"/>
      <c r="N122" s="582"/>
      <c r="O122" s="591"/>
      <c r="P122" s="583" t="s">
        <v>71</v>
      </c>
      <c r="Q122" s="584"/>
      <c r="R122" s="584"/>
      <c r="S122" s="584"/>
      <c r="T122" s="584"/>
      <c r="U122" s="584"/>
      <c r="V122" s="585"/>
      <c r="W122" s="37" t="s">
        <v>72</v>
      </c>
      <c r="X122" s="569">
        <f>IFERROR(X118/H118,"0")+IFERROR(X119/H119,"0")+IFERROR(X120/H120,"0")+IFERROR(X121/H121,"0")</f>
        <v>32.222222222222221</v>
      </c>
      <c r="Y122" s="569">
        <f>IFERROR(Y118/H118,"0")+IFERROR(Y119/H119,"0")+IFERROR(Y120/H120,"0")+IFERROR(Y121/H121,"0")</f>
        <v>33</v>
      </c>
      <c r="Z122" s="569">
        <f>IFERROR(IF(Z118="",0,Z118),"0")+IFERROR(IF(Z119="",0,Z119),"0")+IFERROR(IF(Z120="",0,Z120),"0")+IFERROR(IF(Z121="",0,Z121),"0")</f>
        <v>0.2273</v>
      </c>
      <c r="AA122" s="570"/>
      <c r="AB122" s="570"/>
      <c r="AC122" s="570"/>
    </row>
    <row r="123" spans="1:68" x14ac:dyDescent="0.2">
      <c r="A123" s="582"/>
      <c r="B123" s="582"/>
      <c r="C123" s="582"/>
      <c r="D123" s="582"/>
      <c r="E123" s="582"/>
      <c r="F123" s="582"/>
      <c r="G123" s="582"/>
      <c r="H123" s="582"/>
      <c r="I123" s="582"/>
      <c r="J123" s="582"/>
      <c r="K123" s="582"/>
      <c r="L123" s="582"/>
      <c r="M123" s="582"/>
      <c r="N123" s="582"/>
      <c r="O123" s="591"/>
      <c r="P123" s="583" t="s">
        <v>71</v>
      </c>
      <c r="Q123" s="584"/>
      <c r="R123" s="584"/>
      <c r="S123" s="584"/>
      <c r="T123" s="584"/>
      <c r="U123" s="584"/>
      <c r="V123" s="585"/>
      <c r="W123" s="37" t="s">
        <v>69</v>
      </c>
      <c r="X123" s="569">
        <f>IFERROR(SUM(X118:X121),"0")</f>
        <v>91</v>
      </c>
      <c r="Y123" s="569">
        <f>IFERROR(SUM(Y118:Y121),"0")</f>
        <v>94.5</v>
      </c>
      <c r="Z123" s="37"/>
      <c r="AA123" s="570"/>
      <c r="AB123" s="570"/>
      <c r="AC123" s="570"/>
    </row>
    <row r="124" spans="1:68" ht="14.25" customHeight="1" x14ac:dyDescent="0.25">
      <c r="A124" s="581" t="s">
        <v>169</v>
      </c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582"/>
      <c r="P124" s="582"/>
      <c r="Q124" s="582"/>
      <c r="R124" s="582"/>
      <c r="S124" s="582"/>
      <c r="T124" s="582"/>
      <c r="U124" s="582"/>
      <c r="V124" s="582"/>
      <c r="W124" s="582"/>
      <c r="X124" s="582"/>
      <c r="Y124" s="582"/>
      <c r="Z124" s="582"/>
      <c r="AA124" s="563"/>
      <c r="AB124" s="563"/>
      <c r="AC124" s="563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75">
        <v>4680115882652</v>
      </c>
      <c r="E125" s="576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2"/>
      <c r="R125" s="572"/>
      <c r="S125" s="572"/>
      <c r="T125" s="573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75">
        <v>4680115880238</v>
      </c>
      <c r="E126" s="576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2"/>
      <c r="R126" s="572"/>
      <c r="S126" s="572"/>
      <c r="T126" s="573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0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91"/>
      <c r="P127" s="583" t="s">
        <v>71</v>
      </c>
      <c r="Q127" s="584"/>
      <c r="R127" s="584"/>
      <c r="S127" s="584"/>
      <c r="T127" s="584"/>
      <c r="U127" s="584"/>
      <c r="V127" s="585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2"/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91"/>
      <c r="P128" s="583" t="s">
        <v>71</v>
      </c>
      <c r="Q128" s="584"/>
      <c r="R128" s="584"/>
      <c r="S128" s="584"/>
      <c r="T128" s="584"/>
      <c r="U128" s="584"/>
      <c r="V128" s="585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00" t="s">
        <v>232</v>
      </c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582"/>
      <c r="P129" s="582"/>
      <c r="Q129" s="582"/>
      <c r="R129" s="582"/>
      <c r="S129" s="582"/>
      <c r="T129" s="582"/>
      <c r="U129" s="582"/>
      <c r="V129" s="582"/>
      <c r="W129" s="582"/>
      <c r="X129" s="582"/>
      <c r="Y129" s="582"/>
      <c r="Z129" s="582"/>
      <c r="AA129" s="562"/>
      <c r="AB129" s="562"/>
      <c r="AC129" s="562"/>
    </row>
    <row r="130" spans="1:68" ht="14.25" customHeight="1" x14ac:dyDescent="0.25">
      <c r="A130" s="581" t="s">
        <v>63</v>
      </c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582"/>
      <c r="P130" s="582"/>
      <c r="Q130" s="582"/>
      <c r="R130" s="582"/>
      <c r="S130" s="582"/>
      <c r="T130" s="582"/>
      <c r="U130" s="582"/>
      <c r="V130" s="582"/>
      <c r="W130" s="582"/>
      <c r="X130" s="582"/>
      <c r="Y130" s="582"/>
      <c r="Z130" s="582"/>
      <c r="AA130" s="563"/>
      <c r="AB130" s="563"/>
      <c r="AC130" s="563"/>
    </row>
    <row r="131" spans="1:68" ht="27" customHeight="1" x14ac:dyDescent="0.25">
      <c r="A131" s="54" t="s">
        <v>233</v>
      </c>
      <c r="B131" s="54" t="s">
        <v>234</v>
      </c>
      <c r="C131" s="31">
        <v>4301031235</v>
      </c>
      <c r="D131" s="575">
        <v>4680115883444</v>
      </c>
      <c r="E131" s="576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2"/>
      <c r="R131" s="572"/>
      <c r="S131" s="572"/>
      <c r="T131" s="573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4301031234</v>
      </c>
      <c r="D132" s="575">
        <v>4680115883444</v>
      </c>
      <c r="E132" s="576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2"/>
      <c r="R132" s="572"/>
      <c r="S132" s="572"/>
      <c r="T132" s="573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0"/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91"/>
      <c r="P133" s="583" t="s">
        <v>71</v>
      </c>
      <c r="Q133" s="584"/>
      <c r="R133" s="584"/>
      <c r="S133" s="584"/>
      <c r="T133" s="584"/>
      <c r="U133" s="584"/>
      <c r="V133" s="585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2"/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91"/>
      <c r="P134" s="583" t="s">
        <v>71</v>
      </c>
      <c r="Q134" s="584"/>
      <c r="R134" s="584"/>
      <c r="S134" s="584"/>
      <c r="T134" s="584"/>
      <c r="U134" s="584"/>
      <c r="V134" s="585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1" t="s">
        <v>73</v>
      </c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582"/>
      <c r="P135" s="582"/>
      <c r="Q135" s="582"/>
      <c r="R135" s="582"/>
      <c r="S135" s="582"/>
      <c r="T135" s="582"/>
      <c r="U135" s="582"/>
      <c r="V135" s="582"/>
      <c r="W135" s="582"/>
      <c r="X135" s="582"/>
      <c r="Y135" s="582"/>
      <c r="Z135" s="582"/>
      <c r="AA135" s="563"/>
      <c r="AB135" s="563"/>
      <c r="AC135" s="563"/>
    </row>
    <row r="136" spans="1:68" ht="16.5" customHeight="1" x14ac:dyDescent="0.25">
      <c r="A136" s="54" t="s">
        <v>237</v>
      </c>
      <c r="B136" s="54" t="s">
        <v>238</v>
      </c>
      <c r="C136" s="31">
        <v>4301051477</v>
      </c>
      <c r="D136" s="575">
        <v>4680115882584</v>
      </c>
      <c r="E136" s="576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2"/>
      <c r="R136" s="572"/>
      <c r="S136" s="572"/>
      <c r="T136" s="573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237</v>
      </c>
      <c r="B137" s="54" t="s">
        <v>240</v>
      </c>
      <c r="C137" s="31">
        <v>4301051476</v>
      </c>
      <c r="D137" s="575">
        <v>4680115882584</v>
      </c>
      <c r="E137" s="576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2"/>
      <c r="R137" s="572"/>
      <c r="S137" s="572"/>
      <c r="T137" s="573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0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91"/>
      <c r="P138" s="583" t="s">
        <v>71</v>
      </c>
      <c r="Q138" s="584"/>
      <c r="R138" s="584"/>
      <c r="S138" s="584"/>
      <c r="T138" s="584"/>
      <c r="U138" s="584"/>
      <c r="V138" s="585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2"/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91"/>
      <c r="P139" s="583" t="s">
        <v>71</v>
      </c>
      <c r="Q139" s="584"/>
      <c r="R139" s="584"/>
      <c r="S139" s="584"/>
      <c r="T139" s="584"/>
      <c r="U139" s="584"/>
      <c r="V139" s="585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customHeight="1" x14ac:dyDescent="0.25">
      <c r="A140" s="600" t="s">
        <v>100</v>
      </c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582"/>
      <c r="P140" s="582"/>
      <c r="Q140" s="582"/>
      <c r="R140" s="582"/>
      <c r="S140" s="582"/>
      <c r="T140" s="582"/>
      <c r="U140" s="582"/>
      <c r="V140" s="582"/>
      <c r="W140" s="582"/>
      <c r="X140" s="582"/>
      <c r="Y140" s="582"/>
      <c r="Z140" s="582"/>
      <c r="AA140" s="562"/>
      <c r="AB140" s="562"/>
      <c r="AC140" s="562"/>
    </row>
    <row r="141" spans="1:68" ht="14.25" customHeight="1" x14ac:dyDescent="0.25">
      <c r="A141" s="581" t="s">
        <v>102</v>
      </c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582"/>
      <c r="AA141" s="563"/>
      <c r="AB141" s="563"/>
      <c r="AC141" s="563"/>
    </row>
    <row r="142" spans="1:68" ht="27" customHeight="1" x14ac:dyDescent="0.25">
      <c r="A142" s="54" t="s">
        <v>241</v>
      </c>
      <c r="B142" s="54" t="s">
        <v>242</v>
      </c>
      <c r="C142" s="31">
        <v>4301011705</v>
      </c>
      <c r="D142" s="575">
        <v>4607091384604</v>
      </c>
      <c r="E142" s="576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2"/>
      <c r="R142" s="572"/>
      <c r="S142" s="572"/>
      <c r="T142" s="573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0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91"/>
      <c r="P143" s="583" t="s">
        <v>71</v>
      </c>
      <c r="Q143" s="584"/>
      <c r="R143" s="584"/>
      <c r="S143" s="584"/>
      <c r="T143" s="584"/>
      <c r="U143" s="584"/>
      <c r="V143" s="585"/>
      <c r="W143" s="37" t="s">
        <v>72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x14ac:dyDescent="0.2">
      <c r="A144" s="582"/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91"/>
      <c r="P144" s="583" t="s">
        <v>71</v>
      </c>
      <c r="Q144" s="584"/>
      <c r="R144" s="584"/>
      <c r="S144" s="584"/>
      <c r="T144" s="584"/>
      <c r="U144" s="584"/>
      <c r="V144" s="585"/>
      <c r="W144" s="37" t="s">
        <v>69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customHeight="1" x14ac:dyDescent="0.25">
      <c r="A145" s="581" t="s">
        <v>63</v>
      </c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  <c r="Q145" s="582"/>
      <c r="R145" s="582"/>
      <c r="S145" s="582"/>
      <c r="T145" s="582"/>
      <c r="U145" s="582"/>
      <c r="V145" s="582"/>
      <c r="W145" s="582"/>
      <c r="X145" s="582"/>
      <c r="Y145" s="582"/>
      <c r="Z145" s="582"/>
      <c r="AA145" s="563"/>
      <c r="AB145" s="563"/>
      <c r="AC145" s="563"/>
    </row>
    <row r="146" spans="1:68" ht="16.5" customHeight="1" x14ac:dyDescent="0.25">
      <c r="A146" s="54" t="s">
        <v>244</v>
      </c>
      <c r="B146" s="54" t="s">
        <v>245</v>
      </c>
      <c r="C146" s="31">
        <v>4301030895</v>
      </c>
      <c r="D146" s="575">
        <v>4607091387667</v>
      </c>
      <c r="E146" s="576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2"/>
      <c r="R146" s="572"/>
      <c r="S146" s="572"/>
      <c r="T146" s="573"/>
      <c r="U146" s="34"/>
      <c r="V146" s="34"/>
      <c r="W146" s="35" t="s">
        <v>69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247</v>
      </c>
      <c r="B147" s="54" t="s">
        <v>248</v>
      </c>
      <c r="C147" s="31">
        <v>4301030961</v>
      </c>
      <c r="D147" s="575">
        <v>4607091387636</v>
      </c>
      <c r="E147" s="576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2"/>
      <c r="R147" s="572"/>
      <c r="S147" s="572"/>
      <c r="T147" s="573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250</v>
      </c>
      <c r="B148" s="54" t="s">
        <v>251</v>
      </c>
      <c r="C148" s="31">
        <v>4301030963</v>
      </c>
      <c r="D148" s="575">
        <v>4607091382426</v>
      </c>
      <c r="E148" s="576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2"/>
      <c r="R148" s="572"/>
      <c r="S148" s="572"/>
      <c r="T148" s="573"/>
      <c r="U148" s="34"/>
      <c r="V148" s="34"/>
      <c r="W148" s="35" t="s">
        <v>69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0"/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91"/>
      <c r="P149" s="583" t="s">
        <v>71</v>
      </c>
      <c r="Q149" s="584"/>
      <c r="R149" s="584"/>
      <c r="S149" s="584"/>
      <c r="T149" s="584"/>
      <c r="U149" s="584"/>
      <c r="V149" s="585"/>
      <c r="W149" s="37" t="s">
        <v>72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x14ac:dyDescent="0.2">
      <c r="A150" s="582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91"/>
      <c r="P150" s="583" t="s">
        <v>71</v>
      </c>
      <c r="Q150" s="584"/>
      <c r="R150" s="584"/>
      <c r="S150" s="584"/>
      <c r="T150" s="584"/>
      <c r="U150" s="584"/>
      <c r="V150" s="585"/>
      <c r="W150" s="37" t="s">
        <v>69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customHeight="1" x14ac:dyDescent="0.2">
      <c r="A151" s="632" t="s">
        <v>253</v>
      </c>
      <c r="B151" s="633"/>
      <c r="C151" s="633"/>
      <c r="D151" s="633"/>
      <c r="E151" s="633"/>
      <c r="F151" s="633"/>
      <c r="G151" s="633"/>
      <c r="H151" s="633"/>
      <c r="I151" s="633"/>
      <c r="J151" s="633"/>
      <c r="K151" s="633"/>
      <c r="L151" s="633"/>
      <c r="M151" s="633"/>
      <c r="N151" s="633"/>
      <c r="O151" s="633"/>
      <c r="P151" s="633"/>
      <c r="Q151" s="633"/>
      <c r="R151" s="633"/>
      <c r="S151" s="633"/>
      <c r="T151" s="633"/>
      <c r="U151" s="633"/>
      <c r="V151" s="633"/>
      <c r="W151" s="633"/>
      <c r="X151" s="633"/>
      <c r="Y151" s="633"/>
      <c r="Z151" s="633"/>
      <c r="AA151" s="48"/>
      <c r="AB151" s="48"/>
      <c r="AC151" s="48"/>
    </row>
    <row r="152" spans="1:68" ht="16.5" customHeight="1" x14ac:dyDescent="0.25">
      <c r="A152" s="600" t="s">
        <v>254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62"/>
      <c r="AB152" s="562"/>
      <c r="AC152" s="562"/>
    </row>
    <row r="153" spans="1:68" ht="14.25" customHeight="1" x14ac:dyDescent="0.25">
      <c r="A153" s="581" t="s">
        <v>134</v>
      </c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2"/>
      <c r="P153" s="582"/>
      <c r="Q153" s="582"/>
      <c r="R153" s="582"/>
      <c r="S153" s="582"/>
      <c r="T153" s="582"/>
      <c r="U153" s="582"/>
      <c r="V153" s="582"/>
      <c r="W153" s="582"/>
      <c r="X153" s="582"/>
      <c r="Y153" s="582"/>
      <c r="Z153" s="582"/>
      <c r="AA153" s="563"/>
      <c r="AB153" s="563"/>
      <c r="AC153" s="563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75">
        <v>4680115886223</v>
      </c>
      <c r="E154" s="576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2"/>
      <c r="R154" s="572"/>
      <c r="S154" s="572"/>
      <c r="T154" s="573"/>
      <c r="U154" s="34"/>
      <c r="V154" s="34"/>
      <c r="W154" s="35" t="s">
        <v>69</v>
      </c>
      <c r="X154" s="567">
        <v>4</v>
      </c>
      <c r="Y154" s="568">
        <f>IFERROR(IF(X154="",0,CEILING((X154/$H154),1)*$H154),"")</f>
        <v>5.9399999999999995</v>
      </c>
      <c r="Z154" s="36">
        <f>IFERROR(IF(Y154=0,"",ROUNDUP(Y154/H154,0)*0.00502),"")</f>
        <v>1.506E-2</v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4.2020202020202024</v>
      </c>
      <c r="BN154" s="64">
        <f>IFERROR(Y154*I154/H154,"0")</f>
        <v>6.24</v>
      </c>
      <c r="BO154" s="64">
        <f>IFERROR(1/J154*(X154/H154),"0")</f>
        <v>8.6333419666753015E-3</v>
      </c>
      <c r="BP154" s="64">
        <f>IFERROR(1/J154*(Y154/H154),"0")</f>
        <v>1.282051282051282E-2</v>
      </c>
    </row>
    <row r="155" spans="1:68" x14ac:dyDescent="0.2">
      <c r="A155" s="590"/>
      <c r="B155" s="582"/>
      <c r="C155" s="582"/>
      <c r="D155" s="582"/>
      <c r="E155" s="582"/>
      <c r="F155" s="582"/>
      <c r="G155" s="582"/>
      <c r="H155" s="582"/>
      <c r="I155" s="582"/>
      <c r="J155" s="582"/>
      <c r="K155" s="582"/>
      <c r="L155" s="582"/>
      <c r="M155" s="582"/>
      <c r="N155" s="582"/>
      <c r="O155" s="591"/>
      <c r="P155" s="583" t="s">
        <v>71</v>
      </c>
      <c r="Q155" s="584"/>
      <c r="R155" s="584"/>
      <c r="S155" s="584"/>
      <c r="T155" s="584"/>
      <c r="U155" s="584"/>
      <c r="V155" s="585"/>
      <c r="W155" s="37" t="s">
        <v>72</v>
      </c>
      <c r="X155" s="569">
        <f>IFERROR(X154/H154,"0")</f>
        <v>2.0202020202020203</v>
      </c>
      <c r="Y155" s="569">
        <f>IFERROR(Y154/H154,"0")</f>
        <v>2.9999999999999996</v>
      </c>
      <c r="Z155" s="569">
        <f>IFERROR(IF(Z154="",0,Z154),"0")</f>
        <v>1.506E-2</v>
      </c>
      <c r="AA155" s="570"/>
      <c r="AB155" s="570"/>
      <c r="AC155" s="570"/>
    </row>
    <row r="156" spans="1:68" x14ac:dyDescent="0.2">
      <c r="A156" s="582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591"/>
      <c r="P156" s="583" t="s">
        <v>71</v>
      </c>
      <c r="Q156" s="584"/>
      <c r="R156" s="584"/>
      <c r="S156" s="584"/>
      <c r="T156" s="584"/>
      <c r="U156" s="584"/>
      <c r="V156" s="585"/>
      <c r="W156" s="37" t="s">
        <v>69</v>
      </c>
      <c r="X156" s="569">
        <f>IFERROR(SUM(X154:X154),"0")</f>
        <v>4</v>
      </c>
      <c r="Y156" s="569">
        <f>IFERROR(SUM(Y154:Y154),"0")</f>
        <v>5.9399999999999995</v>
      </c>
      <c r="Z156" s="37"/>
      <c r="AA156" s="570"/>
      <c r="AB156" s="570"/>
      <c r="AC156" s="570"/>
    </row>
    <row r="157" spans="1:68" ht="14.25" customHeight="1" x14ac:dyDescent="0.25">
      <c r="A157" s="581" t="s">
        <v>63</v>
      </c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563"/>
      <c r="AB157" s="563"/>
      <c r="AC157" s="563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5">
        <v>4680115880993</v>
      </c>
      <c r="E158" s="576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2"/>
      <c r="R158" s="572"/>
      <c r="S158" s="572"/>
      <c r="T158" s="573"/>
      <c r="U158" s="34"/>
      <c r="V158" s="34"/>
      <c r="W158" s="35" t="s">
        <v>69</v>
      </c>
      <c r="X158" s="567">
        <v>29</v>
      </c>
      <c r="Y158" s="568">
        <f t="shared" ref="Y158:Y166" si="21">IFERROR(IF(X158="",0,CEILING((X158/$H158),1)*$H158),"")</f>
        <v>29.400000000000002</v>
      </c>
      <c r="Z158" s="36">
        <f>IFERROR(IF(Y158=0,"",ROUNDUP(Y158/H158,0)*0.00902),"")</f>
        <v>6.3140000000000002E-2</v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30.86428571428571</v>
      </c>
      <c r="BN158" s="64">
        <f t="shared" ref="BN158:BN166" si="23">IFERROR(Y158*I158/H158,"0")</f>
        <v>31.29</v>
      </c>
      <c r="BO158" s="64">
        <f t="shared" ref="BO158:BO166" si="24">IFERROR(1/J158*(X158/H158),"0")</f>
        <v>5.2308802308802305E-2</v>
      </c>
      <c r="BP158" s="64">
        <f t="shared" ref="BP158:BP166" si="25">IFERROR(1/J158*(Y158/H158),"0")</f>
        <v>5.3030303030303032E-2</v>
      </c>
    </row>
    <row r="159" spans="1:68" ht="27" customHeight="1" x14ac:dyDescent="0.25">
      <c r="A159" s="54" t="s">
        <v>261</v>
      </c>
      <c r="B159" s="54" t="s">
        <v>262</v>
      </c>
      <c r="C159" s="31">
        <v>4301031204</v>
      </c>
      <c r="D159" s="575">
        <v>4680115881761</v>
      </c>
      <c r="E159" s="576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2"/>
      <c r="R159" s="572"/>
      <c r="S159" s="572"/>
      <c r="T159" s="573"/>
      <c r="U159" s="34"/>
      <c r="V159" s="34"/>
      <c r="W159" s="35" t="s">
        <v>69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5">
        <v>4680115881563</v>
      </c>
      <c r="E160" s="576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2"/>
      <c r="R160" s="572"/>
      <c r="S160" s="572"/>
      <c r="T160" s="573"/>
      <c r="U160" s="34"/>
      <c r="V160" s="34"/>
      <c r="W160" s="35" t="s">
        <v>69</v>
      </c>
      <c r="X160" s="567">
        <v>43</v>
      </c>
      <c r="Y160" s="568">
        <f t="shared" si="21"/>
        <v>46.2</v>
      </c>
      <c r="Z160" s="36">
        <f>IFERROR(IF(Y160=0,"",ROUNDUP(Y160/H160,0)*0.00902),"")</f>
        <v>9.9220000000000003E-2</v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45.15</v>
      </c>
      <c r="BN160" s="64">
        <f t="shared" si="23"/>
        <v>48.510000000000005</v>
      </c>
      <c r="BO160" s="64">
        <f t="shared" si="24"/>
        <v>7.7561327561327553E-2</v>
      </c>
      <c r="BP160" s="64">
        <f t="shared" si="25"/>
        <v>8.3333333333333343E-2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75">
        <v>4680115880986</v>
      </c>
      <c r="E161" s="576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2"/>
      <c r="R161" s="572"/>
      <c r="S161" s="572"/>
      <c r="T161" s="573"/>
      <c r="U161" s="34"/>
      <c r="V161" s="34"/>
      <c r="W161" s="35" t="s">
        <v>69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269</v>
      </c>
      <c r="B162" s="54" t="s">
        <v>270</v>
      </c>
      <c r="C162" s="31">
        <v>4301031205</v>
      </c>
      <c r="D162" s="575">
        <v>4680115881785</v>
      </c>
      <c r="E162" s="576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2"/>
      <c r="R162" s="572"/>
      <c r="S162" s="572"/>
      <c r="T162" s="573"/>
      <c r="U162" s="34"/>
      <c r="V162" s="34"/>
      <c r="W162" s="35" t="s">
        <v>69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75">
        <v>4680115886537</v>
      </c>
      <c r="E163" s="576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2"/>
      <c r="R163" s="572"/>
      <c r="S163" s="572"/>
      <c r="T163" s="573"/>
      <c r="U163" s="34"/>
      <c r="V163" s="34"/>
      <c r="W163" s="35" t="s">
        <v>69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5">
        <v>4680115881679</v>
      </c>
      <c r="E164" s="576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2"/>
      <c r="R164" s="572"/>
      <c r="S164" s="572"/>
      <c r="T164" s="573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276</v>
      </c>
      <c r="B165" s="54" t="s">
        <v>277</v>
      </c>
      <c r="C165" s="31">
        <v>4301031158</v>
      </c>
      <c r="D165" s="575">
        <v>4680115880191</v>
      </c>
      <c r="E165" s="576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2"/>
      <c r="R165" s="572"/>
      <c r="S165" s="572"/>
      <c r="T165" s="573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278</v>
      </c>
      <c r="B166" s="54" t="s">
        <v>279</v>
      </c>
      <c r="C166" s="31">
        <v>4301031245</v>
      </c>
      <c r="D166" s="575">
        <v>4680115883963</v>
      </c>
      <c r="E166" s="576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2"/>
      <c r="R166" s="572"/>
      <c r="S166" s="572"/>
      <c r="T166" s="573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0"/>
      <c r="B167" s="582"/>
      <c r="C167" s="582"/>
      <c r="D167" s="582"/>
      <c r="E167" s="582"/>
      <c r="F167" s="582"/>
      <c r="G167" s="582"/>
      <c r="H167" s="582"/>
      <c r="I167" s="582"/>
      <c r="J167" s="582"/>
      <c r="K167" s="582"/>
      <c r="L167" s="582"/>
      <c r="M167" s="582"/>
      <c r="N167" s="582"/>
      <c r="O167" s="591"/>
      <c r="P167" s="583" t="s">
        <v>71</v>
      </c>
      <c r="Q167" s="584"/>
      <c r="R167" s="584"/>
      <c r="S167" s="584"/>
      <c r="T167" s="584"/>
      <c r="U167" s="584"/>
      <c r="V167" s="585"/>
      <c r="W167" s="37" t="s">
        <v>72</v>
      </c>
      <c r="X167" s="569">
        <f>IFERROR(X158/H158,"0")+IFERROR(X159/H159,"0")+IFERROR(X160/H160,"0")+IFERROR(X161/H161,"0")+IFERROR(X162/H162,"0")+IFERROR(X163/H163,"0")+IFERROR(X164/H164,"0")+IFERROR(X165/H165,"0")+IFERROR(X166/H166,"0")</f>
        <v>17.142857142857142</v>
      </c>
      <c r="Y167" s="569">
        <f>IFERROR(Y158/H158,"0")+IFERROR(Y159/H159,"0")+IFERROR(Y160/H160,"0")+IFERROR(Y161/H161,"0")+IFERROR(Y162/H162,"0")+IFERROR(Y163/H163,"0")+IFERROR(Y164/H164,"0")+IFERROR(Y165/H165,"0")+IFERROR(Y166/H166,"0")</f>
        <v>18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0.16236</v>
      </c>
      <c r="AA167" s="570"/>
      <c r="AB167" s="570"/>
      <c r="AC167" s="570"/>
    </row>
    <row r="168" spans="1:68" x14ac:dyDescent="0.2">
      <c r="A168" s="582"/>
      <c r="B168" s="582"/>
      <c r="C168" s="582"/>
      <c r="D168" s="582"/>
      <c r="E168" s="582"/>
      <c r="F168" s="582"/>
      <c r="G168" s="582"/>
      <c r="H168" s="582"/>
      <c r="I168" s="582"/>
      <c r="J168" s="582"/>
      <c r="K168" s="582"/>
      <c r="L168" s="582"/>
      <c r="M168" s="582"/>
      <c r="N168" s="582"/>
      <c r="O168" s="591"/>
      <c r="P168" s="583" t="s">
        <v>71</v>
      </c>
      <c r="Q168" s="584"/>
      <c r="R168" s="584"/>
      <c r="S168" s="584"/>
      <c r="T168" s="584"/>
      <c r="U168" s="584"/>
      <c r="V168" s="585"/>
      <c r="W168" s="37" t="s">
        <v>69</v>
      </c>
      <c r="X168" s="569">
        <f>IFERROR(SUM(X158:X166),"0")</f>
        <v>72</v>
      </c>
      <c r="Y168" s="569">
        <f>IFERROR(SUM(Y158:Y166),"0")</f>
        <v>75.600000000000009</v>
      </c>
      <c r="Z168" s="37"/>
      <c r="AA168" s="570"/>
      <c r="AB168" s="570"/>
      <c r="AC168" s="570"/>
    </row>
    <row r="169" spans="1:68" ht="14.25" customHeight="1" x14ac:dyDescent="0.25">
      <c r="A169" s="581" t="s">
        <v>94</v>
      </c>
      <c r="B169" s="582"/>
      <c r="C169" s="582"/>
      <c r="D169" s="582"/>
      <c r="E169" s="582"/>
      <c r="F169" s="582"/>
      <c r="G169" s="582"/>
      <c r="H169" s="582"/>
      <c r="I169" s="582"/>
      <c r="J169" s="582"/>
      <c r="K169" s="582"/>
      <c r="L169" s="582"/>
      <c r="M169" s="582"/>
      <c r="N169" s="582"/>
      <c r="O169" s="582"/>
      <c r="P169" s="582"/>
      <c r="Q169" s="582"/>
      <c r="R169" s="582"/>
      <c r="S169" s="582"/>
      <c r="T169" s="582"/>
      <c r="U169" s="582"/>
      <c r="V169" s="582"/>
      <c r="W169" s="582"/>
      <c r="X169" s="582"/>
      <c r="Y169" s="582"/>
      <c r="Z169" s="582"/>
      <c r="AA169" s="563"/>
      <c r="AB169" s="563"/>
      <c r="AC169" s="563"/>
    </row>
    <row r="170" spans="1:68" ht="27" customHeight="1" x14ac:dyDescent="0.25">
      <c r="A170" s="54" t="s">
        <v>281</v>
      </c>
      <c r="B170" s="54" t="s">
        <v>282</v>
      </c>
      <c r="C170" s="31">
        <v>4301032053</v>
      </c>
      <c r="D170" s="575">
        <v>4680115886780</v>
      </c>
      <c r="E170" s="576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2"/>
      <c r="R170" s="572"/>
      <c r="S170" s="572"/>
      <c r="T170" s="573"/>
      <c r="U170" s="34"/>
      <c r="V170" s="34"/>
      <c r="W170" s="35" t="s">
        <v>69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4301032051</v>
      </c>
      <c r="D171" s="575">
        <v>4680115886742</v>
      </c>
      <c r="E171" s="576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2"/>
      <c r="R171" s="572"/>
      <c r="S171" s="572"/>
      <c r="T171" s="573"/>
      <c r="U171" s="34"/>
      <c r="V171" s="34"/>
      <c r="W171" s="35" t="s">
        <v>69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4301032052</v>
      </c>
      <c r="D172" s="575">
        <v>4680115886766</v>
      </c>
      <c r="E172" s="576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6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2"/>
      <c r="R172" s="572"/>
      <c r="S172" s="572"/>
      <c r="T172" s="573"/>
      <c r="U172" s="34"/>
      <c r="V172" s="34"/>
      <c r="W172" s="35" t="s">
        <v>69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90"/>
      <c r="B173" s="582"/>
      <c r="C173" s="582"/>
      <c r="D173" s="582"/>
      <c r="E173" s="582"/>
      <c r="F173" s="582"/>
      <c r="G173" s="582"/>
      <c r="H173" s="582"/>
      <c r="I173" s="582"/>
      <c r="J173" s="582"/>
      <c r="K173" s="582"/>
      <c r="L173" s="582"/>
      <c r="M173" s="582"/>
      <c r="N173" s="582"/>
      <c r="O173" s="591"/>
      <c r="P173" s="583" t="s">
        <v>71</v>
      </c>
      <c r="Q173" s="584"/>
      <c r="R173" s="584"/>
      <c r="S173" s="584"/>
      <c r="T173" s="584"/>
      <c r="U173" s="584"/>
      <c r="V173" s="585"/>
      <c r="W173" s="37" t="s">
        <v>72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x14ac:dyDescent="0.2">
      <c r="A174" s="582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591"/>
      <c r="P174" s="583" t="s">
        <v>71</v>
      </c>
      <c r="Q174" s="584"/>
      <c r="R174" s="584"/>
      <c r="S174" s="584"/>
      <c r="T174" s="584"/>
      <c r="U174" s="584"/>
      <c r="V174" s="585"/>
      <c r="W174" s="37" t="s">
        <v>69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customHeight="1" x14ac:dyDescent="0.25">
      <c r="A175" s="581" t="s">
        <v>291</v>
      </c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582"/>
      <c r="P175" s="582"/>
      <c r="Q175" s="582"/>
      <c r="R175" s="582"/>
      <c r="S175" s="582"/>
      <c r="T175" s="582"/>
      <c r="U175" s="582"/>
      <c r="V175" s="582"/>
      <c r="W175" s="582"/>
      <c r="X175" s="582"/>
      <c r="Y175" s="582"/>
      <c r="Z175" s="582"/>
      <c r="AA175" s="563"/>
      <c r="AB175" s="563"/>
      <c r="AC175" s="563"/>
    </row>
    <row r="176" spans="1:68" ht="27" customHeight="1" x14ac:dyDescent="0.25">
      <c r="A176" s="54" t="s">
        <v>292</v>
      </c>
      <c r="B176" s="54" t="s">
        <v>293</v>
      </c>
      <c r="C176" s="31">
        <v>4301170013</v>
      </c>
      <c r="D176" s="575">
        <v>4680115886797</v>
      </c>
      <c r="E176" s="576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2"/>
      <c r="R176" s="572"/>
      <c r="S176" s="572"/>
      <c r="T176" s="573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90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91"/>
      <c r="P177" s="583" t="s">
        <v>71</v>
      </c>
      <c r="Q177" s="584"/>
      <c r="R177" s="584"/>
      <c r="S177" s="584"/>
      <c r="T177" s="584"/>
      <c r="U177" s="584"/>
      <c r="V177" s="585"/>
      <c r="W177" s="37" t="s">
        <v>72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x14ac:dyDescent="0.2">
      <c r="A178" s="582"/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91"/>
      <c r="P178" s="583" t="s">
        <v>71</v>
      </c>
      <c r="Q178" s="584"/>
      <c r="R178" s="584"/>
      <c r="S178" s="584"/>
      <c r="T178" s="584"/>
      <c r="U178" s="584"/>
      <c r="V178" s="585"/>
      <c r="W178" s="37" t="s">
        <v>69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customHeight="1" x14ac:dyDescent="0.25">
      <c r="A179" s="600" t="s">
        <v>294</v>
      </c>
      <c r="B179" s="582"/>
      <c r="C179" s="582"/>
      <c r="D179" s="582"/>
      <c r="E179" s="582"/>
      <c r="F179" s="582"/>
      <c r="G179" s="582"/>
      <c r="H179" s="582"/>
      <c r="I179" s="582"/>
      <c r="J179" s="582"/>
      <c r="K179" s="582"/>
      <c r="L179" s="582"/>
      <c r="M179" s="582"/>
      <c r="N179" s="582"/>
      <c r="O179" s="582"/>
      <c r="P179" s="582"/>
      <c r="Q179" s="582"/>
      <c r="R179" s="582"/>
      <c r="S179" s="582"/>
      <c r="T179" s="582"/>
      <c r="U179" s="582"/>
      <c r="V179" s="582"/>
      <c r="W179" s="582"/>
      <c r="X179" s="582"/>
      <c r="Y179" s="582"/>
      <c r="Z179" s="582"/>
      <c r="AA179" s="562"/>
      <c r="AB179" s="562"/>
      <c r="AC179" s="562"/>
    </row>
    <row r="180" spans="1:68" ht="14.25" customHeight="1" x14ac:dyDescent="0.25">
      <c r="A180" s="581" t="s">
        <v>102</v>
      </c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582"/>
      <c r="P180" s="582"/>
      <c r="Q180" s="582"/>
      <c r="R180" s="582"/>
      <c r="S180" s="582"/>
      <c r="T180" s="582"/>
      <c r="U180" s="582"/>
      <c r="V180" s="582"/>
      <c r="W180" s="582"/>
      <c r="X180" s="582"/>
      <c r="Y180" s="582"/>
      <c r="Z180" s="582"/>
      <c r="AA180" s="563"/>
      <c r="AB180" s="563"/>
      <c r="AC180" s="563"/>
    </row>
    <row r="181" spans="1:68" ht="16.5" customHeight="1" x14ac:dyDescent="0.25">
      <c r="A181" s="54" t="s">
        <v>295</v>
      </c>
      <c r="B181" s="54" t="s">
        <v>296</v>
      </c>
      <c r="C181" s="31">
        <v>4301011450</v>
      </c>
      <c r="D181" s="575">
        <v>4680115881402</v>
      </c>
      <c r="E181" s="576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2"/>
      <c r="R181" s="572"/>
      <c r="S181" s="572"/>
      <c r="T181" s="573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298</v>
      </c>
      <c r="B182" s="54" t="s">
        <v>299</v>
      </c>
      <c r="C182" s="31">
        <v>4301011768</v>
      </c>
      <c r="D182" s="575">
        <v>4680115881396</v>
      </c>
      <c r="E182" s="576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2"/>
      <c r="R182" s="572"/>
      <c r="S182" s="572"/>
      <c r="T182" s="573"/>
      <c r="U182" s="34"/>
      <c r="V182" s="34"/>
      <c r="W182" s="35" t="s">
        <v>69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0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91"/>
      <c r="P183" s="583" t="s">
        <v>71</v>
      </c>
      <c r="Q183" s="584"/>
      <c r="R183" s="584"/>
      <c r="S183" s="584"/>
      <c r="T183" s="584"/>
      <c r="U183" s="584"/>
      <c r="V183" s="585"/>
      <c r="W183" s="37" t="s">
        <v>72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x14ac:dyDescent="0.2">
      <c r="A184" s="582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91"/>
      <c r="P184" s="583" t="s">
        <v>71</v>
      </c>
      <c r="Q184" s="584"/>
      <c r="R184" s="584"/>
      <c r="S184" s="584"/>
      <c r="T184" s="584"/>
      <c r="U184" s="584"/>
      <c r="V184" s="585"/>
      <c r="W184" s="37" t="s">
        <v>69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customHeight="1" x14ac:dyDescent="0.25">
      <c r="A185" s="581" t="s">
        <v>134</v>
      </c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582"/>
      <c r="P185" s="582"/>
      <c r="Q185" s="582"/>
      <c r="R185" s="582"/>
      <c r="S185" s="582"/>
      <c r="T185" s="582"/>
      <c r="U185" s="582"/>
      <c r="V185" s="582"/>
      <c r="W185" s="582"/>
      <c r="X185" s="582"/>
      <c r="Y185" s="582"/>
      <c r="Z185" s="582"/>
      <c r="AA185" s="563"/>
      <c r="AB185" s="563"/>
      <c r="AC185" s="563"/>
    </row>
    <row r="186" spans="1:68" ht="16.5" customHeight="1" x14ac:dyDescent="0.25">
      <c r="A186" s="54" t="s">
        <v>300</v>
      </c>
      <c r="B186" s="54" t="s">
        <v>301</v>
      </c>
      <c r="C186" s="31">
        <v>4301020262</v>
      </c>
      <c r="D186" s="575">
        <v>4680115882935</v>
      </c>
      <c r="E186" s="576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2"/>
      <c r="R186" s="572"/>
      <c r="S186" s="572"/>
      <c r="T186" s="573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303</v>
      </c>
      <c r="B187" s="54" t="s">
        <v>304</v>
      </c>
      <c r="C187" s="31">
        <v>4301020220</v>
      </c>
      <c r="D187" s="575">
        <v>4680115880764</v>
      </c>
      <c r="E187" s="576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2"/>
      <c r="R187" s="572"/>
      <c r="S187" s="572"/>
      <c r="T187" s="573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0"/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91"/>
      <c r="P188" s="583" t="s">
        <v>71</v>
      </c>
      <c r="Q188" s="584"/>
      <c r="R188" s="584"/>
      <c r="S188" s="584"/>
      <c r="T188" s="584"/>
      <c r="U188" s="584"/>
      <c r="V188" s="585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2"/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91"/>
      <c r="P189" s="583" t="s">
        <v>71</v>
      </c>
      <c r="Q189" s="584"/>
      <c r="R189" s="584"/>
      <c r="S189" s="584"/>
      <c r="T189" s="584"/>
      <c r="U189" s="584"/>
      <c r="V189" s="585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1" t="s">
        <v>63</v>
      </c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582"/>
      <c r="P190" s="582"/>
      <c r="Q190" s="582"/>
      <c r="R190" s="582"/>
      <c r="S190" s="582"/>
      <c r="T190" s="582"/>
      <c r="U190" s="582"/>
      <c r="V190" s="582"/>
      <c r="W190" s="582"/>
      <c r="X190" s="582"/>
      <c r="Y190" s="582"/>
      <c r="Z190" s="582"/>
      <c r="AA190" s="563"/>
      <c r="AB190" s="563"/>
      <c r="AC190" s="563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5">
        <v>4680115882683</v>
      </c>
      <c r="E191" s="576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2"/>
      <c r="R191" s="572"/>
      <c r="S191" s="572"/>
      <c r="T191" s="573"/>
      <c r="U191" s="34"/>
      <c r="V191" s="34"/>
      <c r="W191" s="35" t="s">
        <v>69</v>
      </c>
      <c r="X191" s="567">
        <v>10</v>
      </c>
      <c r="Y191" s="568">
        <f t="shared" ref="Y191:Y198" si="26">IFERROR(IF(X191="",0,CEILING((X191/$H191),1)*$H191),"")</f>
        <v>10.8</v>
      </c>
      <c r="Z191" s="36">
        <f>IFERROR(IF(Y191=0,"",ROUNDUP(Y191/H191,0)*0.00902),"")</f>
        <v>1.804E-2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10.388888888888889</v>
      </c>
      <c r="BN191" s="64">
        <f t="shared" ref="BN191:BN198" si="28">IFERROR(Y191*I191/H191,"0")</f>
        <v>11.22</v>
      </c>
      <c r="BO191" s="64">
        <f t="shared" ref="BO191:BO198" si="29">IFERROR(1/J191*(X191/H191),"0")</f>
        <v>1.4029180695847361E-2</v>
      </c>
      <c r="BP191" s="64">
        <f t="shared" ref="BP191:BP198" si="30">IFERROR(1/J191*(Y191/H191),"0")</f>
        <v>1.5151515151515152E-2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5">
        <v>4680115882690</v>
      </c>
      <c r="E192" s="576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2"/>
      <c r="R192" s="572"/>
      <c r="S192" s="572"/>
      <c r="T192" s="573"/>
      <c r="U192" s="34"/>
      <c r="V192" s="34"/>
      <c r="W192" s="35" t="s">
        <v>69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311</v>
      </c>
      <c r="B193" s="54" t="s">
        <v>312</v>
      </c>
      <c r="C193" s="31">
        <v>4301031220</v>
      </c>
      <c r="D193" s="575">
        <v>4680115882669</v>
      </c>
      <c r="E193" s="576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2"/>
      <c r="R193" s="572"/>
      <c r="S193" s="572"/>
      <c r="T193" s="573"/>
      <c r="U193" s="34"/>
      <c r="V193" s="34"/>
      <c r="W193" s="35" t="s">
        <v>69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5">
        <v>4680115882676</v>
      </c>
      <c r="E194" s="576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2"/>
      <c r="R194" s="572"/>
      <c r="S194" s="572"/>
      <c r="T194" s="573"/>
      <c r="U194" s="34"/>
      <c r="V194" s="34"/>
      <c r="W194" s="35" t="s">
        <v>69</v>
      </c>
      <c r="X194" s="567">
        <v>49</v>
      </c>
      <c r="Y194" s="568">
        <f t="shared" si="26"/>
        <v>54</v>
      </c>
      <c r="Z194" s="36">
        <f>IFERROR(IF(Y194=0,"",ROUNDUP(Y194/H194,0)*0.00902),"")</f>
        <v>9.0200000000000002E-2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50.905555555555559</v>
      </c>
      <c r="BN194" s="64">
        <f t="shared" si="28"/>
        <v>56.099999999999994</v>
      </c>
      <c r="BO194" s="64">
        <f t="shared" si="29"/>
        <v>6.8742985409652069E-2</v>
      </c>
      <c r="BP194" s="64">
        <f t="shared" si="30"/>
        <v>7.575757575757576E-2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5">
        <v>4680115884014</v>
      </c>
      <c r="E195" s="576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2"/>
      <c r="R195" s="572"/>
      <c r="S195" s="572"/>
      <c r="T195" s="573"/>
      <c r="U195" s="34"/>
      <c r="V195" s="34"/>
      <c r="W195" s="35" t="s">
        <v>69</v>
      </c>
      <c r="X195" s="567">
        <v>22</v>
      </c>
      <c r="Y195" s="568">
        <f t="shared" si="26"/>
        <v>23.400000000000002</v>
      </c>
      <c r="Z195" s="36">
        <f>IFERROR(IF(Y195=0,"",ROUNDUP(Y195/H195,0)*0.00502),"")</f>
        <v>6.5259999999999999E-2</v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23.588888888888889</v>
      </c>
      <c r="BN195" s="64">
        <f t="shared" si="28"/>
        <v>25.090000000000003</v>
      </c>
      <c r="BO195" s="64">
        <f t="shared" si="29"/>
        <v>5.2231718898385564E-2</v>
      </c>
      <c r="BP195" s="64">
        <f t="shared" si="30"/>
        <v>5.5555555555555559E-2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5">
        <v>4680115884007</v>
      </c>
      <c r="E196" s="576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2"/>
      <c r="R196" s="572"/>
      <c r="S196" s="572"/>
      <c r="T196" s="573"/>
      <c r="U196" s="34"/>
      <c r="V196" s="34"/>
      <c r="W196" s="35" t="s">
        <v>69</v>
      </c>
      <c r="X196" s="567">
        <v>19</v>
      </c>
      <c r="Y196" s="568">
        <f t="shared" si="26"/>
        <v>19.8</v>
      </c>
      <c r="Z196" s="36">
        <f>IFERROR(IF(Y196=0,"",ROUNDUP(Y196/H196,0)*0.00502),"")</f>
        <v>5.5220000000000005E-2</v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20.055555555555557</v>
      </c>
      <c r="BN196" s="64">
        <f t="shared" si="28"/>
        <v>20.9</v>
      </c>
      <c r="BO196" s="64">
        <f t="shared" si="29"/>
        <v>4.5109211775878448E-2</v>
      </c>
      <c r="BP196" s="64">
        <f t="shared" si="30"/>
        <v>4.7008547008547015E-2</v>
      </c>
    </row>
    <row r="197" spans="1:68" ht="27" customHeight="1" x14ac:dyDescent="0.25">
      <c r="A197" s="54" t="s">
        <v>321</v>
      </c>
      <c r="B197" s="54" t="s">
        <v>322</v>
      </c>
      <c r="C197" s="31">
        <v>4301031229</v>
      </c>
      <c r="D197" s="575">
        <v>4680115884038</v>
      </c>
      <c r="E197" s="576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2"/>
      <c r="R197" s="572"/>
      <c r="S197" s="572"/>
      <c r="T197" s="573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75">
        <v>4680115884021</v>
      </c>
      <c r="E198" s="576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2"/>
      <c r="R198" s="572"/>
      <c r="S198" s="572"/>
      <c r="T198" s="573"/>
      <c r="U198" s="34"/>
      <c r="V198" s="34"/>
      <c r="W198" s="35" t="s">
        <v>69</v>
      </c>
      <c r="X198" s="567">
        <v>21</v>
      </c>
      <c r="Y198" s="568">
        <f t="shared" si="26"/>
        <v>21.6</v>
      </c>
      <c r="Z198" s="36">
        <f>IFERROR(IF(Y198=0,"",ROUNDUP(Y198/H198,0)*0.00502),"")</f>
        <v>6.0240000000000002E-2</v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22.166666666666664</v>
      </c>
      <c r="BN198" s="64">
        <f t="shared" si="28"/>
        <v>22.8</v>
      </c>
      <c r="BO198" s="64">
        <f t="shared" si="29"/>
        <v>4.9857549857549859E-2</v>
      </c>
      <c r="BP198" s="64">
        <f t="shared" si="30"/>
        <v>5.1282051282051287E-2</v>
      </c>
    </row>
    <row r="199" spans="1:68" x14ac:dyDescent="0.2">
      <c r="A199" s="590"/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91"/>
      <c r="P199" s="583" t="s">
        <v>71</v>
      </c>
      <c r="Q199" s="584"/>
      <c r="R199" s="584"/>
      <c r="S199" s="584"/>
      <c r="T199" s="584"/>
      <c r="U199" s="584"/>
      <c r="V199" s="585"/>
      <c r="W199" s="37" t="s">
        <v>72</v>
      </c>
      <c r="X199" s="569">
        <f>IFERROR(X191/H191,"0")+IFERROR(X192/H192,"0")+IFERROR(X193/H193,"0")+IFERROR(X194/H194,"0")+IFERROR(X195/H195,"0")+IFERROR(X196/H196,"0")+IFERROR(X197/H197,"0")+IFERROR(X198/H198,"0")</f>
        <v>45.370370370370367</v>
      </c>
      <c r="Y199" s="569">
        <f>IFERROR(Y191/H191,"0")+IFERROR(Y192/H192,"0")+IFERROR(Y193/H193,"0")+IFERROR(Y194/H194,"0")+IFERROR(Y195/H195,"0")+IFERROR(Y196/H196,"0")+IFERROR(Y197/H197,"0")+IFERROR(Y198/H198,"0")</f>
        <v>48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0.28895999999999999</v>
      </c>
      <c r="AA199" s="570"/>
      <c r="AB199" s="570"/>
      <c r="AC199" s="570"/>
    </row>
    <row r="200" spans="1:68" x14ac:dyDescent="0.2">
      <c r="A200" s="582"/>
      <c r="B200" s="582"/>
      <c r="C200" s="582"/>
      <c r="D200" s="582"/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  <c r="O200" s="591"/>
      <c r="P200" s="583" t="s">
        <v>71</v>
      </c>
      <c r="Q200" s="584"/>
      <c r="R200" s="584"/>
      <c r="S200" s="584"/>
      <c r="T200" s="584"/>
      <c r="U200" s="584"/>
      <c r="V200" s="585"/>
      <c r="W200" s="37" t="s">
        <v>69</v>
      </c>
      <c r="X200" s="569">
        <f>IFERROR(SUM(X191:X198),"0")</f>
        <v>121</v>
      </c>
      <c r="Y200" s="569">
        <f>IFERROR(SUM(Y191:Y198),"0")</f>
        <v>129.6</v>
      </c>
      <c r="Z200" s="37"/>
      <c r="AA200" s="570"/>
      <c r="AB200" s="570"/>
      <c r="AC200" s="570"/>
    </row>
    <row r="201" spans="1:68" ht="14.25" customHeight="1" x14ac:dyDescent="0.25">
      <c r="A201" s="581" t="s">
        <v>73</v>
      </c>
      <c r="B201" s="582"/>
      <c r="C201" s="582"/>
      <c r="D201" s="582"/>
      <c r="E201" s="582"/>
      <c r="F201" s="582"/>
      <c r="G201" s="582"/>
      <c r="H201" s="582"/>
      <c r="I201" s="582"/>
      <c r="J201" s="582"/>
      <c r="K201" s="582"/>
      <c r="L201" s="582"/>
      <c r="M201" s="582"/>
      <c r="N201" s="582"/>
      <c r="O201" s="582"/>
      <c r="P201" s="582"/>
      <c r="Q201" s="582"/>
      <c r="R201" s="582"/>
      <c r="S201" s="582"/>
      <c r="T201" s="582"/>
      <c r="U201" s="582"/>
      <c r="V201" s="582"/>
      <c r="W201" s="582"/>
      <c r="X201" s="582"/>
      <c r="Y201" s="582"/>
      <c r="Z201" s="582"/>
      <c r="AA201" s="563"/>
      <c r="AB201" s="563"/>
      <c r="AC201" s="563"/>
    </row>
    <row r="202" spans="1:68" ht="27" customHeight="1" x14ac:dyDescent="0.25">
      <c r="A202" s="54" t="s">
        <v>325</v>
      </c>
      <c r="B202" s="54" t="s">
        <v>326</v>
      </c>
      <c r="C202" s="31">
        <v>4301051408</v>
      </c>
      <c r="D202" s="575">
        <v>4680115881594</v>
      </c>
      <c r="E202" s="576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2"/>
      <c r="R202" s="572"/>
      <c r="S202" s="572"/>
      <c r="T202" s="573"/>
      <c r="U202" s="34"/>
      <c r="V202" s="34"/>
      <c r="W202" s="35" t="s">
        <v>69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4301051411</v>
      </c>
      <c r="D203" s="575">
        <v>4680115881617</v>
      </c>
      <c r="E203" s="576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2"/>
      <c r="R203" s="572"/>
      <c r="S203" s="572"/>
      <c r="T203" s="573"/>
      <c r="U203" s="34"/>
      <c r="V203" s="34"/>
      <c r="W203" s="35" t="s">
        <v>69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75">
        <v>4680115880573</v>
      </c>
      <c r="E204" s="576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2"/>
      <c r="R204" s="572"/>
      <c r="S204" s="572"/>
      <c r="T204" s="573"/>
      <c r="U204" s="34"/>
      <c r="V204" s="34"/>
      <c r="W204" s="35" t="s">
        <v>69</v>
      </c>
      <c r="X204" s="567">
        <v>35</v>
      </c>
      <c r="Y204" s="568">
        <f t="shared" si="31"/>
        <v>43.5</v>
      </c>
      <c r="Z204" s="36">
        <f>IFERROR(IF(Y204=0,"",ROUNDUP(Y204/H204,0)*0.01898),"")</f>
        <v>9.4899999999999998E-2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37.087931034482757</v>
      </c>
      <c r="BN204" s="64">
        <f t="shared" si="33"/>
        <v>46.095000000000006</v>
      </c>
      <c r="BO204" s="64">
        <f t="shared" si="34"/>
        <v>6.2859195402298854E-2</v>
      </c>
      <c r="BP204" s="64">
        <f t="shared" si="35"/>
        <v>7.8125E-2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5">
        <v>4680115882195</v>
      </c>
      <c r="E205" s="576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2"/>
      <c r="R205" s="572"/>
      <c r="S205" s="572"/>
      <c r="T205" s="573"/>
      <c r="U205" s="34"/>
      <c r="V205" s="34"/>
      <c r="W205" s="35" t="s">
        <v>69</v>
      </c>
      <c r="X205" s="567">
        <v>38</v>
      </c>
      <c r="Y205" s="568">
        <f t="shared" si="31"/>
        <v>38.4</v>
      </c>
      <c r="Z205" s="36">
        <f t="shared" ref="Z205:Z210" si="36">IFERROR(IF(Y205=0,"",ROUNDUP(Y205/H205,0)*0.00651),"")</f>
        <v>0.10416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42.274999999999999</v>
      </c>
      <c r="BN205" s="64">
        <f t="shared" si="33"/>
        <v>42.72</v>
      </c>
      <c r="BO205" s="64">
        <f t="shared" si="34"/>
        <v>8.6996336996337006E-2</v>
      </c>
      <c r="BP205" s="64">
        <f t="shared" si="35"/>
        <v>8.7912087912087919E-2</v>
      </c>
    </row>
    <row r="206" spans="1:68" ht="27" customHeight="1" x14ac:dyDescent="0.25">
      <c r="A206" s="54" t="s">
        <v>336</v>
      </c>
      <c r="B206" s="54" t="s">
        <v>337</v>
      </c>
      <c r="C206" s="31">
        <v>4301051752</v>
      </c>
      <c r="D206" s="575">
        <v>4680115882607</v>
      </c>
      <c r="E206" s="576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2"/>
      <c r="R206" s="572"/>
      <c r="S206" s="572"/>
      <c r="T206" s="573"/>
      <c r="U206" s="34"/>
      <c r="V206" s="34"/>
      <c r="W206" s="35" t="s">
        <v>69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5">
        <v>4680115880092</v>
      </c>
      <c r="E207" s="576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2"/>
      <c r="R207" s="572"/>
      <c r="S207" s="572"/>
      <c r="T207" s="573"/>
      <c r="U207" s="34"/>
      <c r="V207" s="34"/>
      <c r="W207" s="35" t="s">
        <v>69</v>
      </c>
      <c r="X207" s="567">
        <v>52</v>
      </c>
      <c r="Y207" s="568">
        <f t="shared" si="31"/>
        <v>52.8</v>
      </c>
      <c r="Z207" s="36">
        <f t="shared" si="36"/>
        <v>0.14322000000000001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57.46</v>
      </c>
      <c r="BN207" s="64">
        <f t="shared" si="33"/>
        <v>58.344000000000001</v>
      </c>
      <c r="BO207" s="64">
        <f t="shared" si="34"/>
        <v>0.11904761904761907</v>
      </c>
      <c r="BP207" s="64">
        <f t="shared" si="35"/>
        <v>0.12087912087912089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5">
        <v>4680115880221</v>
      </c>
      <c r="E208" s="576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2"/>
      <c r="R208" s="572"/>
      <c r="S208" s="572"/>
      <c r="T208" s="573"/>
      <c r="U208" s="34"/>
      <c r="V208" s="34"/>
      <c r="W208" s="35" t="s">
        <v>69</v>
      </c>
      <c r="X208" s="567">
        <v>88</v>
      </c>
      <c r="Y208" s="568">
        <f t="shared" si="31"/>
        <v>88.8</v>
      </c>
      <c r="Z208" s="36">
        <f t="shared" si="36"/>
        <v>0.24087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97.240000000000009</v>
      </c>
      <c r="BN208" s="64">
        <f t="shared" si="33"/>
        <v>98.124000000000009</v>
      </c>
      <c r="BO208" s="64">
        <f t="shared" si="34"/>
        <v>0.2014652014652015</v>
      </c>
      <c r="BP208" s="64">
        <f t="shared" si="35"/>
        <v>0.20329670329670332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5">
        <v>4680115880504</v>
      </c>
      <c r="E209" s="576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2"/>
      <c r="R209" s="572"/>
      <c r="S209" s="572"/>
      <c r="T209" s="573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5">
        <v>4680115882164</v>
      </c>
      <c r="E210" s="576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2"/>
      <c r="R210" s="572"/>
      <c r="S210" s="572"/>
      <c r="T210" s="573"/>
      <c r="U210" s="34"/>
      <c r="V210" s="34"/>
      <c r="W210" s="35" t="s">
        <v>69</v>
      </c>
      <c r="X210" s="567">
        <v>34</v>
      </c>
      <c r="Y210" s="568">
        <f t="shared" si="31"/>
        <v>36</v>
      </c>
      <c r="Z210" s="36">
        <f t="shared" si="36"/>
        <v>9.7650000000000001E-2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37.655000000000001</v>
      </c>
      <c r="BN210" s="64">
        <f t="shared" si="33"/>
        <v>39.870000000000005</v>
      </c>
      <c r="BO210" s="64">
        <f t="shared" si="34"/>
        <v>7.7838827838827854E-2</v>
      </c>
      <c r="BP210" s="64">
        <f t="shared" si="35"/>
        <v>8.241758241758243E-2</v>
      </c>
    </row>
    <row r="211" spans="1:68" x14ac:dyDescent="0.2">
      <c r="A211" s="590"/>
      <c r="B211" s="582"/>
      <c r="C211" s="582"/>
      <c r="D211" s="582"/>
      <c r="E211" s="582"/>
      <c r="F211" s="582"/>
      <c r="G211" s="582"/>
      <c r="H211" s="582"/>
      <c r="I211" s="582"/>
      <c r="J211" s="582"/>
      <c r="K211" s="582"/>
      <c r="L211" s="582"/>
      <c r="M211" s="582"/>
      <c r="N211" s="582"/>
      <c r="O211" s="591"/>
      <c r="P211" s="583" t="s">
        <v>71</v>
      </c>
      <c r="Q211" s="584"/>
      <c r="R211" s="584"/>
      <c r="S211" s="584"/>
      <c r="T211" s="584"/>
      <c r="U211" s="584"/>
      <c r="V211" s="585"/>
      <c r="W211" s="37" t="s">
        <v>72</v>
      </c>
      <c r="X211" s="569">
        <f>IFERROR(X202/H202,"0")+IFERROR(X203/H203,"0")+IFERROR(X204/H204,"0")+IFERROR(X205/H205,"0")+IFERROR(X206/H206,"0")+IFERROR(X207/H207,"0")+IFERROR(X208/H208,"0")+IFERROR(X209/H209,"0")+IFERROR(X210/H210,"0")</f>
        <v>92.356321839080479</v>
      </c>
      <c r="Y211" s="569">
        <f>IFERROR(Y202/H202,"0")+IFERROR(Y203/H203,"0")+IFERROR(Y204/H204,"0")+IFERROR(Y205/H205,"0")+IFERROR(Y206/H206,"0")+IFERROR(Y207/H207,"0")+IFERROR(Y208/H208,"0")+IFERROR(Y209/H209,"0")+IFERROR(Y210/H210,"0")</f>
        <v>95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0.68080000000000007</v>
      </c>
      <c r="AA211" s="570"/>
      <c r="AB211" s="570"/>
      <c r="AC211" s="570"/>
    </row>
    <row r="212" spans="1:68" x14ac:dyDescent="0.2">
      <c r="A212" s="582"/>
      <c r="B212" s="582"/>
      <c r="C212" s="582"/>
      <c r="D212" s="582"/>
      <c r="E212" s="582"/>
      <c r="F212" s="582"/>
      <c r="G212" s="582"/>
      <c r="H212" s="582"/>
      <c r="I212" s="582"/>
      <c r="J212" s="582"/>
      <c r="K212" s="582"/>
      <c r="L212" s="582"/>
      <c r="M212" s="582"/>
      <c r="N212" s="582"/>
      <c r="O212" s="591"/>
      <c r="P212" s="583" t="s">
        <v>71</v>
      </c>
      <c r="Q212" s="584"/>
      <c r="R212" s="584"/>
      <c r="S212" s="584"/>
      <c r="T212" s="584"/>
      <c r="U212" s="584"/>
      <c r="V212" s="585"/>
      <c r="W212" s="37" t="s">
        <v>69</v>
      </c>
      <c r="X212" s="569">
        <f>IFERROR(SUM(X202:X210),"0")</f>
        <v>247</v>
      </c>
      <c r="Y212" s="569">
        <f>IFERROR(SUM(Y202:Y210),"0")</f>
        <v>259.5</v>
      </c>
      <c r="Z212" s="37"/>
      <c r="AA212" s="570"/>
      <c r="AB212" s="570"/>
      <c r="AC212" s="570"/>
    </row>
    <row r="213" spans="1:68" ht="14.25" customHeight="1" x14ac:dyDescent="0.25">
      <c r="A213" s="581" t="s">
        <v>169</v>
      </c>
      <c r="B213" s="582"/>
      <c r="C213" s="582"/>
      <c r="D213" s="582"/>
      <c r="E213" s="582"/>
      <c r="F213" s="582"/>
      <c r="G213" s="582"/>
      <c r="H213" s="582"/>
      <c r="I213" s="582"/>
      <c r="J213" s="582"/>
      <c r="K213" s="582"/>
      <c r="L213" s="582"/>
      <c r="M213" s="582"/>
      <c r="N213" s="582"/>
      <c r="O213" s="582"/>
      <c r="P213" s="582"/>
      <c r="Q213" s="582"/>
      <c r="R213" s="582"/>
      <c r="S213" s="582"/>
      <c r="T213" s="582"/>
      <c r="U213" s="582"/>
      <c r="V213" s="582"/>
      <c r="W213" s="582"/>
      <c r="X213" s="582"/>
      <c r="Y213" s="582"/>
      <c r="Z213" s="582"/>
      <c r="AA213" s="563"/>
      <c r="AB213" s="563"/>
      <c r="AC213" s="563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75">
        <v>4680115880818</v>
      </c>
      <c r="E214" s="576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2"/>
      <c r="R214" s="572"/>
      <c r="S214" s="572"/>
      <c r="T214" s="573"/>
      <c r="U214" s="34"/>
      <c r="V214" s="34"/>
      <c r="W214" s="35" t="s">
        <v>69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75">
        <v>4680115880801</v>
      </c>
      <c r="E215" s="576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2"/>
      <c r="R215" s="572"/>
      <c r="S215" s="572"/>
      <c r="T215" s="573"/>
      <c r="U215" s="34"/>
      <c r="V215" s="34"/>
      <c r="W215" s="35" t="s">
        <v>69</v>
      </c>
      <c r="X215" s="567">
        <v>19</v>
      </c>
      <c r="Y215" s="568">
        <f>IFERROR(IF(X215="",0,CEILING((X215/$H215),1)*$H215),"")</f>
        <v>19.2</v>
      </c>
      <c r="Z215" s="36">
        <f>IFERROR(IF(Y215=0,"",ROUNDUP(Y215/H215,0)*0.00651),"")</f>
        <v>5.2080000000000001E-2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20.995000000000005</v>
      </c>
      <c r="BN215" s="64">
        <f>IFERROR(Y215*I215/H215,"0")</f>
        <v>21.216000000000001</v>
      </c>
      <c r="BO215" s="64">
        <f>IFERROR(1/J215*(X215/H215),"0")</f>
        <v>4.3498168498168503E-2</v>
      </c>
      <c r="BP215" s="64">
        <f>IFERROR(1/J215*(Y215/H215),"0")</f>
        <v>4.3956043956043959E-2</v>
      </c>
    </row>
    <row r="216" spans="1:68" x14ac:dyDescent="0.2">
      <c r="A216" s="590"/>
      <c r="B216" s="582"/>
      <c r="C216" s="582"/>
      <c r="D216" s="582"/>
      <c r="E216" s="582"/>
      <c r="F216" s="582"/>
      <c r="G216" s="582"/>
      <c r="H216" s="582"/>
      <c r="I216" s="582"/>
      <c r="J216" s="582"/>
      <c r="K216" s="582"/>
      <c r="L216" s="582"/>
      <c r="M216" s="582"/>
      <c r="N216" s="582"/>
      <c r="O216" s="591"/>
      <c r="P216" s="583" t="s">
        <v>71</v>
      </c>
      <c r="Q216" s="584"/>
      <c r="R216" s="584"/>
      <c r="S216" s="584"/>
      <c r="T216" s="584"/>
      <c r="U216" s="584"/>
      <c r="V216" s="585"/>
      <c r="W216" s="37" t="s">
        <v>72</v>
      </c>
      <c r="X216" s="569">
        <f>IFERROR(X214/H214,"0")+IFERROR(X215/H215,"0")</f>
        <v>7.916666666666667</v>
      </c>
      <c r="Y216" s="569">
        <f>IFERROR(Y214/H214,"0")+IFERROR(Y215/H215,"0")</f>
        <v>8</v>
      </c>
      <c r="Z216" s="569">
        <f>IFERROR(IF(Z214="",0,Z214),"0")+IFERROR(IF(Z215="",0,Z215),"0")</f>
        <v>5.2080000000000001E-2</v>
      </c>
      <c r="AA216" s="570"/>
      <c r="AB216" s="570"/>
      <c r="AC216" s="570"/>
    </row>
    <row r="217" spans="1:68" x14ac:dyDescent="0.2">
      <c r="A217" s="582"/>
      <c r="B217" s="582"/>
      <c r="C217" s="582"/>
      <c r="D217" s="582"/>
      <c r="E217" s="582"/>
      <c r="F217" s="582"/>
      <c r="G217" s="582"/>
      <c r="H217" s="582"/>
      <c r="I217" s="582"/>
      <c r="J217" s="582"/>
      <c r="K217" s="582"/>
      <c r="L217" s="582"/>
      <c r="M217" s="582"/>
      <c r="N217" s="582"/>
      <c r="O217" s="591"/>
      <c r="P217" s="583" t="s">
        <v>71</v>
      </c>
      <c r="Q217" s="584"/>
      <c r="R217" s="584"/>
      <c r="S217" s="584"/>
      <c r="T217" s="584"/>
      <c r="U217" s="584"/>
      <c r="V217" s="585"/>
      <c r="W217" s="37" t="s">
        <v>69</v>
      </c>
      <c r="X217" s="569">
        <f>IFERROR(SUM(X214:X215),"0")</f>
        <v>19</v>
      </c>
      <c r="Y217" s="569">
        <f>IFERROR(SUM(Y214:Y215),"0")</f>
        <v>19.2</v>
      </c>
      <c r="Z217" s="37"/>
      <c r="AA217" s="570"/>
      <c r="AB217" s="570"/>
      <c r="AC217" s="570"/>
    </row>
    <row r="218" spans="1:68" ht="16.5" customHeight="1" x14ac:dyDescent="0.25">
      <c r="A218" s="600" t="s">
        <v>355</v>
      </c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582"/>
      <c r="P218" s="582"/>
      <c r="Q218" s="582"/>
      <c r="R218" s="582"/>
      <c r="S218" s="582"/>
      <c r="T218" s="582"/>
      <c r="U218" s="582"/>
      <c r="V218" s="582"/>
      <c r="W218" s="582"/>
      <c r="X218" s="582"/>
      <c r="Y218" s="582"/>
      <c r="Z218" s="582"/>
      <c r="AA218" s="562"/>
      <c r="AB218" s="562"/>
      <c r="AC218" s="562"/>
    </row>
    <row r="219" spans="1:68" ht="14.25" customHeight="1" x14ac:dyDescent="0.25">
      <c r="A219" s="581" t="s">
        <v>102</v>
      </c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582"/>
      <c r="P219" s="582"/>
      <c r="Q219" s="582"/>
      <c r="R219" s="582"/>
      <c r="S219" s="582"/>
      <c r="T219" s="582"/>
      <c r="U219" s="582"/>
      <c r="V219" s="582"/>
      <c r="W219" s="582"/>
      <c r="X219" s="582"/>
      <c r="Y219" s="582"/>
      <c r="Z219" s="582"/>
      <c r="AA219" s="563"/>
      <c r="AB219" s="563"/>
      <c r="AC219" s="563"/>
    </row>
    <row r="220" spans="1:68" ht="27" customHeight="1" x14ac:dyDescent="0.25">
      <c r="A220" s="54" t="s">
        <v>356</v>
      </c>
      <c r="B220" s="54" t="s">
        <v>357</v>
      </c>
      <c r="C220" s="31">
        <v>4301011826</v>
      </c>
      <c r="D220" s="575">
        <v>4680115884137</v>
      </c>
      <c r="E220" s="576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2"/>
      <c r="R220" s="572"/>
      <c r="S220" s="572"/>
      <c r="T220" s="573"/>
      <c r="U220" s="34"/>
      <c r="V220" s="34"/>
      <c r="W220" s="35" t="s">
        <v>69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4301011724</v>
      </c>
      <c r="D221" s="575">
        <v>4680115884236</v>
      </c>
      <c r="E221" s="576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2"/>
      <c r="R221" s="572"/>
      <c r="S221" s="572"/>
      <c r="T221" s="573"/>
      <c r="U221" s="34"/>
      <c r="V221" s="34"/>
      <c r="W221" s="35" t="s">
        <v>69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362</v>
      </c>
      <c r="B222" s="54" t="s">
        <v>363</v>
      </c>
      <c r="C222" s="31">
        <v>4301011721</v>
      </c>
      <c r="D222" s="575">
        <v>4680115884175</v>
      </c>
      <c r="E222" s="576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2"/>
      <c r="R222" s="572"/>
      <c r="S222" s="572"/>
      <c r="T222" s="573"/>
      <c r="U222" s="34"/>
      <c r="V222" s="34"/>
      <c r="W222" s="35" t="s">
        <v>69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365</v>
      </c>
      <c r="B223" s="54" t="s">
        <v>366</v>
      </c>
      <c r="C223" s="31">
        <v>4301011824</v>
      </c>
      <c r="D223" s="575">
        <v>4680115884144</v>
      </c>
      <c r="E223" s="576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2"/>
      <c r="R223" s="572"/>
      <c r="S223" s="572"/>
      <c r="T223" s="573"/>
      <c r="U223" s="34"/>
      <c r="V223" s="34"/>
      <c r="W223" s="35" t="s">
        <v>69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4301012149</v>
      </c>
      <c r="D224" s="575">
        <v>4680115886551</v>
      </c>
      <c r="E224" s="576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5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2"/>
      <c r="R224" s="572"/>
      <c r="S224" s="572"/>
      <c r="T224" s="573"/>
      <c r="U224" s="34"/>
      <c r="V224" s="34"/>
      <c r="W224" s="35" t="s">
        <v>69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370</v>
      </c>
      <c r="B225" s="54" t="s">
        <v>371</v>
      </c>
      <c r="C225" s="31">
        <v>4301011726</v>
      </c>
      <c r="D225" s="575">
        <v>4680115884182</v>
      </c>
      <c r="E225" s="576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2"/>
      <c r="R225" s="572"/>
      <c r="S225" s="572"/>
      <c r="T225" s="573"/>
      <c r="U225" s="34"/>
      <c r="V225" s="34"/>
      <c r="W225" s="35" t="s">
        <v>69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4301011722</v>
      </c>
      <c r="D226" s="575">
        <v>4680115884205</v>
      </c>
      <c r="E226" s="576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2"/>
      <c r="R226" s="572"/>
      <c r="S226" s="572"/>
      <c r="T226" s="573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90"/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91"/>
      <c r="P227" s="583" t="s">
        <v>71</v>
      </c>
      <c r="Q227" s="584"/>
      <c r="R227" s="584"/>
      <c r="S227" s="584"/>
      <c r="T227" s="584"/>
      <c r="U227" s="584"/>
      <c r="V227" s="585"/>
      <c r="W227" s="37" t="s">
        <v>72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x14ac:dyDescent="0.2">
      <c r="A228" s="582"/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91"/>
      <c r="P228" s="583" t="s">
        <v>71</v>
      </c>
      <c r="Q228" s="584"/>
      <c r="R228" s="584"/>
      <c r="S228" s="584"/>
      <c r="T228" s="584"/>
      <c r="U228" s="584"/>
      <c r="V228" s="585"/>
      <c r="W228" s="37" t="s">
        <v>69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customHeight="1" x14ac:dyDescent="0.25">
      <c r="A229" s="581" t="s">
        <v>134</v>
      </c>
      <c r="B229" s="582"/>
      <c r="C229" s="582"/>
      <c r="D229" s="582"/>
      <c r="E229" s="582"/>
      <c r="F229" s="582"/>
      <c r="G229" s="582"/>
      <c r="H229" s="582"/>
      <c r="I229" s="582"/>
      <c r="J229" s="582"/>
      <c r="K229" s="582"/>
      <c r="L229" s="582"/>
      <c r="M229" s="582"/>
      <c r="N229" s="582"/>
      <c r="O229" s="582"/>
      <c r="P229" s="582"/>
      <c r="Q229" s="582"/>
      <c r="R229" s="582"/>
      <c r="S229" s="582"/>
      <c r="T229" s="582"/>
      <c r="U229" s="582"/>
      <c r="V229" s="582"/>
      <c r="W229" s="582"/>
      <c r="X229" s="582"/>
      <c r="Y229" s="582"/>
      <c r="Z229" s="582"/>
      <c r="AA229" s="563"/>
      <c r="AB229" s="563"/>
      <c r="AC229" s="563"/>
    </row>
    <row r="230" spans="1:68" ht="27" customHeight="1" x14ac:dyDescent="0.25">
      <c r="A230" s="54" t="s">
        <v>374</v>
      </c>
      <c r="B230" s="54" t="s">
        <v>375</v>
      </c>
      <c r="C230" s="31">
        <v>4301020340</v>
      </c>
      <c r="D230" s="575">
        <v>4680115885721</v>
      </c>
      <c r="E230" s="576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2"/>
      <c r="R230" s="572"/>
      <c r="S230" s="572"/>
      <c r="T230" s="573"/>
      <c r="U230" s="34"/>
      <c r="V230" s="34"/>
      <c r="W230" s="35" t="s">
        <v>69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374</v>
      </c>
      <c r="B231" s="54" t="s">
        <v>377</v>
      </c>
      <c r="C231" s="31">
        <v>4301020377</v>
      </c>
      <c r="D231" s="575">
        <v>4680115885981</v>
      </c>
      <c r="E231" s="576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2"/>
      <c r="R231" s="572"/>
      <c r="S231" s="572"/>
      <c r="T231" s="573"/>
      <c r="U231" s="34"/>
      <c r="V231" s="34"/>
      <c r="W231" s="35" t="s">
        <v>69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0"/>
      <c r="B232" s="582"/>
      <c r="C232" s="582"/>
      <c r="D232" s="582"/>
      <c r="E232" s="582"/>
      <c r="F232" s="582"/>
      <c r="G232" s="582"/>
      <c r="H232" s="582"/>
      <c r="I232" s="582"/>
      <c r="J232" s="582"/>
      <c r="K232" s="582"/>
      <c r="L232" s="582"/>
      <c r="M232" s="582"/>
      <c r="N232" s="582"/>
      <c r="O232" s="591"/>
      <c r="P232" s="583" t="s">
        <v>71</v>
      </c>
      <c r="Q232" s="584"/>
      <c r="R232" s="584"/>
      <c r="S232" s="584"/>
      <c r="T232" s="584"/>
      <c r="U232" s="584"/>
      <c r="V232" s="585"/>
      <c r="W232" s="37" t="s">
        <v>72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x14ac:dyDescent="0.2">
      <c r="A233" s="582"/>
      <c r="B233" s="582"/>
      <c r="C233" s="582"/>
      <c r="D233" s="582"/>
      <c r="E233" s="582"/>
      <c r="F233" s="582"/>
      <c r="G233" s="582"/>
      <c r="H233" s="582"/>
      <c r="I233" s="582"/>
      <c r="J233" s="582"/>
      <c r="K233" s="582"/>
      <c r="L233" s="582"/>
      <c r="M233" s="582"/>
      <c r="N233" s="582"/>
      <c r="O233" s="591"/>
      <c r="P233" s="583" t="s">
        <v>71</v>
      </c>
      <c r="Q233" s="584"/>
      <c r="R233" s="584"/>
      <c r="S233" s="584"/>
      <c r="T233" s="584"/>
      <c r="U233" s="584"/>
      <c r="V233" s="585"/>
      <c r="W233" s="37" t="s">
        <v>69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customHeight="1" x14ac:dyDescent="0.25">
      <c r="A234" s="581" t="s">
        <v>378</v>
      </c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582"/>
      <c r="P234" s="582"/>
      <c r="Q234" s="582"/>
      <c r="R234" s="582"/>
      <c r="S234" s="582"/>
      <c r="T234" s="582"/>
      <c r="U234" s="582"/>
      <c r="V234" s="582"/>
      <c r="W234" s="582"/>
      <c r="X234" s="582"/>
      <c r="Y234" s="582"/>
      <c r="Z234" s="582"/>
      <c r="AA234" s="563"/>
      <c r="AB234" s="563"/>
      <c r="AC234" s="563"/>
    </row>
    <row r="235" spans="1:68" ht="27" customHeight="1" x14ac:dyDescent="0.25">
      <c r="A235" s="54" t="s">
        <v>379</v>
      </c>
      <c r="B235" s="54" t="s">
        <v>380</v>
      </c>
      <c r="C235" s="31">
        <v>4301040362</v>
      </c>
      <c r="D235" s="575">
        <v>4680115886803</v>
      </c>
      <c r="E235" s="576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71" t="s">
        <v>381</v>
      </c>
      <c r="Q235" s="572"/>
      <c r="R235" s="572"/>
      <c r="S235" s="572"/>
      <c r="T235" s="573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90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91"/>
      <c r="P236" s="583" t="s">
        <v>71</v>
      </c>
      <c r="Q236" s="584"/>
      <c r="R236" s="584"/>
      <c r="S236" s="584"/>
      <c r="T236" s="584"/>
      <c r="U236" s="584"/>
      <c r="V236" s="585"/>
      <c r="W236" s="37" t="s">
        <v>72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x14ac:dyDescent="0.2">
      <c r="A237" s="582"/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91"/>
      <c r="P237" s="583" t="s">
        <v>71</v>
      </c>
      <c r="Q237" s="584"/>
      <c r="R237" s="584"/>
      <c r="S237" s="584"/>
      <c r="T237" s="584"/>
      <c r="U237" s="584"/>
      <c r="V237" s="585"/>
      <c r="W237" s="37" t="s">
        <v>69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customHeight="1" x14ac:dyDescent="0.25">
      <c r="A238" s="581" t="s">
        <v>383</v>
      </c>
      <c r="B238" s="582"/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582"/>
      <c r="P238" s="582"/>
      <c r="Q238" s="582"/>
      <c r="R238" s="582"/>
      <c r="S238" s="582"/>
      <c r="T238" s="582"/>
      <c r="U238" s="582"/>
      <c r="V238" s="582"/>
      <c r="W238" s="582"/>
      <c r="X238" s="582"/>
      <c r="Y238" s="582"/>
      <c r="Z238" s="582"/>
      <c r="AA238" s="563"/>
      <c r="AB238" s="563"/>
      <c r="AC238" s="563"/>
    </row>
    <row r="239" spans="1:68" ht="27" customHeight="1" x14ac:dyDescent="0.25">
      <c r="A239" s="54" t="s">
        <v>384</v>
      </c>
      <c r="B239" s="54" t="s">
        <v>385</v>
      </c>
      <c r="C239" s="31">
        <v>4301041004</v>
      </c>
      <c r="D239" s="575">
        <v>4680115886704</v>
      </c>
      <c r="E239" s="576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2"/>
      <c r="R239" s="572"/>
      <c r="S239" s="572"/>
      <c r="T239" s="573"/>
      <c r="U239" s="34"/>
      <c r="V239" s="34"/>
      <c r="W239" s="35" t="s">
        <v>69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customHeight="1" x14ac:dyDescent="0.25">
      <c r="A240" s="54" t="s">
        <v>387</v>
      </c>
      <c r="B240" s="54" t="s">
        <v>388</v>
      </c>
      <c r="C240" s="31">
        <v>4301041008</v>
      </c>
      <c r="D240" s="575">
        <v>4680115886681</v>
      </c>
      <c r="E240" s="576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3" t="s">
        <v>389</v>
      </c>
      <c r="Q240" s="572"/>
      <c r="R240" s="572"/>
      <c r="S240" s="572"/>
      <c r="T240" s="573"/>
      <c r="U240" s="34"/>
      <c r="V240" s="34"/>
      <c r="W240" s="35" t="s">
        <v>69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387</v>
      </c>
      <c r="B241" s="54" t="s">
        <v>390</v>
      </c>
      <c r="C241" s="31">
        <v>4301041003</v>
      </c>
      <c r="D241" s="575">
        <v>4680115886681</v>
      </c>
      <c r="E241" s="576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2"/>
      <c r="R241" s="572"/>
      <c r="S241" s="572"/>
      <c r="T241" s="573"/>
      <c r="U241" s="34"/>
      <c r="V241" s="34"/>
      <c r="W241" s="35" t="s">
        <v>69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customHeight="1" x14ac:dyDescent="0.25">
      <c r="A242" s="54" t="s">
        <v>391</v>
      </c>
      <c r="B242" s="54" t="s">
        <v>392</v>
      </c>
      <c r="C242" s="31">
        <v>4301041007</v>
      </c>
      <c r="D242" s="575">
        <v>4680115886735</v>
      </c>
      <c r="E242" s="576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2"/>
      <c r="R242" s="572"/>
      <c r="S242" s="572"/>
      <c r="T242" s="573"/>
      <c r="U242" s="34"/>
      <c r="V242" s="34"/>
      <c r="W242" s="35" t="s">
        <v>69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4301041006</v>
      </c>
      <c r="D243" s="575">
        <v>4680115886728</v>
      </c>
      <c r="E243" s="576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9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2"/>
      <c r="R243" s="572"/>
      <c r="S243" s="572"/>
      <c r="T243" s="573"/>
      <c r="U243" s="34"/>
      <c r="V243" s="34"/>
      <c r="W243" s="35" t="s">
        <v>69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4301041005</v>
      </c>
      <c r="D244" s="575">
        <v>4680115886711</v>
      </c>
      <c r="E244" s="576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7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2"/>
      <c r="R244" s="572"/>
      <c r="S244" s="572"/>
      <c r="T244" s="573"/>
      <c r="U244" s="34"/>
      <c r="V244" s="34"/>
      <c r="W244" s="35" t="s">
        <v>69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386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0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91"/>
      <c r="P245" s="583" t="s">
        <v>71</v>
      </c>
      <c r="Q245" s="584"/>
      <c r="R245" s="584"/>
      <c r="S245" s="584"/>
      <c r="T245" s="584"/>
      <c r="U245" s="584"/>
      <c r="V245" s="585"/>
      <c r="W245" s="37" t="s">
        <v>72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x14ac:dyDescent="0.2">
      <c r="A246" s="582"/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91"/>
      <c r="P246" s="583" t="s">
        <v>71</v>
      </c>
      <c r="Q246" s="584"/>
      <c r="R246" s="584"/>
      <c r="S246" s="584"/>
      <c r="T246" s="584"/>
      <c r="U246" s="584"/>
      <c r="V246" s="585"/>
      <c r="W246" s="37" t="s">
        <v>69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customHeight="1" x14ac:dyDescent="0.25">
      <c r="A247" s="600" t="s">
        <v>397</v>
      </c>
      <c r="B247" s="582"/>
      <c r="C247" s="582"/>
      <c r="D247" s="582"/>
      <c r="E247" s="582"/>
      <c r="F247" s="582"/>
      <c r="G247" s="582"/>
      <c r="H247" s="582"/>
      <c r="I247" s="582"/>
      <c r="J247" s="582"/>
      <c r="K247" s="582"/>
      <c r="L247" s="582"/>
      <c r="M247" s="582"/>
      <c r="N247" s="582"/>
      <c r="O247" s="582"/>
      <c r="P247" s="582"/>
      <c r="Q247" s="582"/>
      <c r="R247" s="582"/>
      <c r="S247" s="582"/>
      <c r="T247" s="582"/>
      <c r="U247" s="582"/>
      <c r="V247" s="582"/>
      <c r="W247" s="582"/>
      <c r="X247" s="582"/>
      <c r="Y247" s="582"/>
      <c r="Z247" s="582"/>
      <c r="AA247" s="562"/>
      <c r="AB247" s="562"/>
      <c r="AC247" s="562"/>
    </row>
    <row r="248" spans="1:68" ht="14.25" customHeight="1" x14ac:dyDescent="0.25">
      <c r="A248" s="581" t="s">
        <v>102</v>
      </c>
      <c r="B248" s="582"/>
      <c r="C248" s="582"/>
      <c r="D248" s="582"/>
      <c r="E248" s="582"/>
      <c r="F248" s="582"/>
      <c r="G248" s="582"/>
      <c r="H248" s="582"/>
      <c r="I248" s="582"/>
      <c r="J248" s="582"/>
      <c r="K248" s="582"/>
      <c r="L248" s="582"/>
      <c r="M248" s="582"/>
      <c r="N248" s="582"/>
      <c r="O248" s="582"/>
      <c r="P248" s="582"/>
      <c r="Q248" s="582"/>
      <c r="R248" s="582"/>
      <c r="S248" s="582"/>
      <c r="T248" s="582"/>
      <c r="U248" s="582"/>
      <c r="V248" s="582"/>
      <c r="W248" s="582"/>
      <c r="X248" s="582"/>
      <c r="Y248" s="582"/>
      <c r="Z248" s="582"/>
      <c r="AA248" s="563"/>
      <c r="AB248" s="563"/>
      <c r="AC248" s="563"/>
    </row>
    <row r="249" spans="1:68" ht="27" customHeight="1" x14ac:dyDescent="0.25">
      <c r="A249" s="54" t="s">
        <v>398</v>
      </c>
      <c r="B249" s="54" t="s">
        <v>399</v>
      </c>
      <c r="C249" s="31">
        <v>4301011855</v>
      </c>
      <c r="D249" s="575">
        <v>4680115885837</v>
      </c>
      <c r="E249" s="576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2"/>
      <c r="R249" s="572"/>
      <c r="S249" s="572"/>
      <c r="T249" s="573"/>
      <c r="U249" s="34"/>
      <c r="V249" s="34"/>
      <c r="W249" s="35" t="s">
        <v>69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400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401</v>
      </c>
      <c r="B250" s="54" t="s">
        <v>402</v>
      </c>
      <c r="C250" s="31">
        <v>4301011850</v>
      </c>
      <c r="D250" s="575">
        <v>4680115885806</v>
      </c>
      <c r="E250" s="576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2"/>
      <c r="R250" s="572"/>
      <c r="S250" s="572"/>
      <c r="T250" s="573"/>
      <c r="U250" s="34"/>
      <c r="V250" s="34"/>
      <c r="W250" s="35" t="s">
        <v>69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403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75">
        <v>4680115885851</v>
      </c>
      <c r="E251" s="576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2"/>
      <c r="R251" s="572"/>
      <c r="S251" s="572"/>
      <c r="T251" s="573"/>
      <c r="U251" s="34"/>
      <c r="V251" s="34"/>
      <c r="W251" s="35" t="s">
        <v>69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406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4301011852</v>
      </c>
      <c r="D252" s="575">
        <v>4680115885844</v>
      </c>
      <c r="E252" s="576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2"/>
      <c r="R252" s="572"/>
      <c r="S252" s="572"/>
      <c r="T252" s="573"/>
      <c r="U252" s="34"/>
      <c r="V252" s="34"/>
      <c r="W252" s="35" t="s">
        <v>69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409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410</v>
      </c>
      <c r="B253" s="54" t="s">
        <v>411</v>
      </c>
      <c r="C253" s="31">
        <v>4301011851</v>
      </c>
      <c r="D253" s="575">
        <v>4680115885820</v>
      </c>
      <c r="E253" s="576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2"/>
      <c r="R253" s="572"/>
      <c r="S253" s="572"/>
      <c r="T253" s="573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412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90"/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91"/>
      <c r="P254" s="583" t="s">
        <v>71</v>
      </c>
      <c r="Q254" s="584"/>
      <c r="R254" s="584"/>
      <c r="S254" s="584"/>
      <c r="T254" s="584"/>
      <c r="U254" s="584"/>
      <c r="V254" s="585"/>
      <c r="W254" s="37" t="s">
        <v>72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x14ac:dyDescent="0.2">
      <c r="A255" s="582"/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91"/>
      <c r="P255" s="583" t="s">
        <v>71</v>
      </c>
      <c r="Q255" s="584"/>
      <c r="R255" s="584"/>
      <c r="S255" s="584"/>
      <c r="T255" s="584"/>
      <c r="U255" s="584"/>
      <c r="V255" s="585"/>
      <c r="W255" s="37" t="s">
        <v>69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customHeight="1" x14ac:dyDescent="0.25">
      <c r="A256" s="600" t="s">
        <v>413</v>
      </c>
      <c r="B256" s="582"/>
      <c r="C256" s="582"/>
      <c r="D256" s="582"/>
      <c r="E256" s="582"/>
      <c r="F256" s="582"/>
      <c r="G256" s="582"/>
      <c r="H256" s="582"/>
      <c r="I256" s="582"/>
      <c r="J256" s="582"/>
      <c r="K256" s="582"/>
      <c r="L256" s="582"/>
      <c r="M256" s="582"/>
      <c r="N256" s="582"/>
      <c r="O256" s="582"/>
      <c r="P256" s="582"/>
      <c r="Q256" s="582"/>
      <c r="R256" s="582"/>
      <c r="S256" s="582"/>
      <c r="T256" s="582"/>
      <c r="U256" s="582"/>
      <c r="V256" s="582"/>
      <c r="W256" s="582"/>
      <c r="X256" s="582"/>
      <c r="Y256" s="582"/>
      <c r="Z256" s="582"/>
      <c r="AA256" s="562"/>
      <c r="AB256" s="562"/>
      <c r="AC256" s="562"/>
    </row>
    <row r="257" spans="1:68" ht="14.25" customHeight="1" x14ac:dyDescent="0.25">
      <c r="A257" s="581" t="s">
        <v>102</v>
      </c>
      <c r="B257" s="582"/>
      <c r="C257" s="582"/>
      <c r="D257" s="582"/>
      <c r="E257" s="582"/>
      <c r="F257" s="582"/>
      <c r="G257" s="582"/>
      <c r="H257" s="582"/>
      <c r="I257" s="582"/>
      <c r="J257" s="582"/>
      <c r="K257" s="582"/>
      <c r="L257" s="582"/>
      <c r="M257" s="582"/>
      <c r="N257" s="582"/>
      <c r="O257" s="582"/>
      <c r="P257" s="582"/>
      <c r="Q257" s="582"/>
      <c r="R257" s="582"/>
      <c r="S257" s="582"/>
      <c r="T257" s="582"/>
      <c r="U257" s="582"/>
      <c r="V257" s="582"/>
      <c r="W257" s="582"/>
      <c r="X257" s="582"/>
      <c r="Y257" s="582"/>
      <c r="Z257" s="582"/>
      <c r="AA257" s="563"/>
      <c r="AB257" s="563"/>
      <c r="AC257" s="563"/>
    </row>
    <row r="258" spans="1:68" ht="27" customHeight="1" x14ac:dyDescent="0.25">
      <c r="A258" s="54" t="s">
        <v>414</v>
      </c>
      <c r="B258" s="54" t="s">
        <v>415</v>
      </c>
      <c r="C258" s="31">
        <v>4301011223</v>
      </c>
      <c r="D258" s="575">
        <v>4607091383423</v>
      </c>
      <c r="E258" s="576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35</v>
      </c>
      <c r="P258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2"/>
      <c r="R258" s="572"/>
      <c r="S258" s="572"/>
      <c r="T258" s="573"/>
      <c r="U258" s="34"/>
      <c r="V258" s="34"/>
      <c r="W258" s="35" t="s">
        <v>69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416</v>
      </c>
      <c r="B259" s="54" t="s">
        <v>417</v>
      </c>
      <c r="C259" s="31">
        <v>4301012099</v>
      </c>
      <c r="D259" s="575">
        <v>4680115885691</v>
      </c>
      <c r="E259" s="576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30</v>
      </c>
      <c r="P259" s="6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2"/>
      <c r="R259" s="572"/>
      <c r="S259" s="572"/>
      <c r="T259" s="573"/>
      <c r="U259" s="34"/>
      <c r="V259" s="34"/>
      <c r="W259" s="35" t="s">
        <v>69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418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4301012098</v>
      </c>
      <c r="D260" s="575">
        <v>4680115885660</v>
      </c>
      <c r="E260" s="576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2"/>
      <c r="R260" s="572"/>
      <c r="S260" s="572"/>
      <c r="T260" s="573"/>
      <c r="U260" s="34"/>
      <c r="V260" s="34"/>
      <c r="W260" s="35" t="s">
        <v>69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421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422</v>
      </c>
      <c r="B261" s="54" t="s">
        <v>423</v>
      </c>
      <c r="C261" s="31">
        <v>4301012176</v>
      </c>
      <c r="D261" s="575">
        <v>4680115886773</v>
      </c>
      <c r="E261" s="576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105</v>
      </c>
      <c r="L261" s="32"/>
      <c r="M261" s="33" t="s">
        <v>106</v>
      </c>
      <c r="N261" s="33"/>
      <c r="O261" s="32">
        <v>31</v>
      </c>
      <c r="P261" s="780" t="s">
        <v>424</v>
      </c>
      <c r="Q261" s="572"/>
      <c r="R261" s="572"/>
      <c r="S261" s="572"/>
      <c r="T261" s="573"/>
      <c r="U261" s="34"/>
      <c r="V261" s="34"/>
      <c r="W261" s="35" t="s">
        <v>69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425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90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91"/>
      <c r="P262" s="583" t="s">
        <v>71</v>
      </c>
      <c r="Q262" s="584"/>
      <c r="R262" s="584"/>
      <c r="S262" s="584"/>
      <c r="T262" s="584"/>
      <c r="U262" s="584"/>
      <c r="V262" s="585"/>
      <c r="W262" s="37" t="s">
        <v>72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x14ac:dyDescent="0.2">
      <c r="A263" s="582"/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91"/>
      <c r="P263" s="583" t="s">
        <v>71</v>
      </c>
      <c r="Q263" s="584"/>
      <c r="R263" s="584"/>
      <c r="S263" s="584"/>
      <c r="T263" s="584"/>
      <c r="U263" s="584"/>
      <c r="V263" s="585"/>
      <c r="W263" s="37" t="s">
        <v>69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customHeight="1" x14ac:dyDescent="0.25">
      <c r="A264" s="600" t="s">
        <v>426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62"/>
      <c r="AB264" s="562"/>
      <c r="AC264" s="562"/>
    </row>
    <row r="265" spans="1:68" ht="14.25" customHeight="1" x14ac:dyDescent="0.25">
      <c r="A265" s="581" t="s">
        <v>73</v>
      </c>
      <c r="B265" s="582"/>
      <c r="C265" s="582"/>
      <c r="D265" s="582"/>
      <c r="E265" s="582"/>
      <c r="F265" s="582"/>
      <c r="G265" s="582"/>
      <c r="H265" s="582"/>
      <c r="I265" s="582"/>
      <c r="J265" s="582"/>
      <c r="K265" s="582"/>
      <c r="L265" s="582"/>
      <c r="M265" s="582"/>
      <c r="N265" s="582"/>
      <c r="O265" s="582"/>
      <c r="P265" s="582"/>
      <c r="Q265" s="582"/>
      <c r="R265" s="582"/>
      <c r="S265" s="582"/>
      <c r="T265" s="582"/>
      <c r="U265" s="582"/>
      <c r="V265" s="582"/>
      <c r="W265" s="582"/>
      <c r="X265" s="582"/>
      <c r="Y265" s="582"/>
      <c r="Z265" s="582"/>
      <c r="AA265" s="563"/>
      <c r="AB265" s="563"/>
      <c r="AC265" s="563"/>
    </row>
    <row r="266" spans="1:68" ht="27" customHeight="1" x14ac:dyDescent="0.25">
      <c r="A266" s="54" t="s">
        <v>427</v>
      </c>
      <c r="B266" s="54" t="s">
        <v>428</v>
      </c>
      <c r="C266" s="31">
        <v>4301051893</v>
      </c>
      <c r="D266" s="575">
        <v>4680115886186</v>
      </c>
      <c r="E266" s="576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76</v>
      </c>
      <c r="L266" s="32"/>
      <c r="M266" s="33" t="s">
        <v>77</v>
      </c>
      <c r="N266" s="33"/>
      <c r="O266" s="32">
        <v>45</v>
      </c>
      <c r="P266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2"/>
      <c r="R266" s="572"/>
      <c r="S266" s="572"/>
      <c r="T266" s="573"/>
      <c r="U266" s="34"/>
      <c r="V266" s="34"/>
      <c r="W266" s="35" t="s">
        <v>69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429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4301051795</v>
      </c>
      <c r="D267" s="575">
        <v>4680115881228</v>
      </c>
      <c r="E267" s="576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76</v>
      </c>
      <c r="L267" s="32"/>
      <c r="M267" s="33" t="s">
        <v>92</v>
      </c>
      <c r="N267" s="33"/>
      <c r="O267" s="32">
        <v>40</v>
      </c>
      <c r="P267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2"/>
      <c r="R267" s="572"/>
      <c r="S267" s="572"/>
      <c r="T267" s="573"/>
      <c r="U267" s="34"/>
      <c r="V267" s="34"/>
      <c r="W267" s="35" t="s">
        <v>69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432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4301051388</v>
      </c>
      <c r="D268" s="575">
        <v>4680115881211</v>
      </c>
      <c r="E268" s="576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2"/>
      <c r="R268" s="572"/>
      <c r="S268" s="572"/>
      <c r="T268" s="573"/>
      <c r="U268" s="34"/>
      <c r="V268" s="34"/>
      <c r="W268" s="35" t="s">
        <v>69</v>
      </c>
      <c r="X268" s="567">
        <v>19</v>
      </c>
      <c r="Y268" s="568">
        <f>IFERROR(IF(X268="",0,CEILING((X268/$H268),1)*$H268),"")</f>
        <v>19.2</v>
      </c>
      <c r="Z268" s="36">
        <f>IFERROR(IF(Y268=0,"",ROUNDUP(Y268/H268,0)*0.00651),"")</f>
        <v>5.2080000000000001E-2</v>
      </c>
      <c r="AA268" s="56"/>
      <c r="AB268" s="57"/>
      <c r="AC268" s="323" t="s">
        <v>435</v>
      </c>
      <c r="AG268" s="64"/>
      <c r="AJ268" s="68"/>
      <c r="AK268" s="68">
        <v>0</v>
      </c>
      <c r="BB268" s="324" t="s">
        <v>1</v>
      </c>
      <c r="BM268" s="64">
        <f>IFERROR(X268*I268/H268,"0")</f>
        <v>20.425000000000001</v>
      </c>
      <c r="BN268" s="64">
        <f>IFERROR(Y268*I268/H268,"0")</f>
        <v>20.64</v>
      </c>
      <c r="BO268" s="64">
        <f>IFERROR(1/J268*(X268/H268),"0")</f>
        <v>4.3498168498168503E-2</v>
      </c>
      <c r="BP268" s="64">
        <f>IFERROR(1/J268*(Y268/H268),"0")</f>
        <v>4.3956043956043959E-2</v>
      </c>
    </row>
    <row r="269" spans="1:68" x14ac:dyDescent="0.2">
      <c r="A269" s="590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91"/>
      <c r="P269" s="583" t="s">
        <v>71</v>
      </c>
      <c r="Q269" s="584"/>
      <c r="R269" s="584"/>
      <c r="S269" s="584"/>
      <c r="T269" s="584"/>
      <c r="U269" s="584"/>
      <c r="V269" s="585"/>
      <c r="W269" s="37" t="s">
        <v>72</v>
      </c>
      <c r="X269" s="569">
        <f>IFERROR(X266/H266,"0")+IFERROR(X267/H267,"0")+IFERROR(X268/H268,"0")</f>
        <v>7.916666666666667</v>
      </c>
      <c r="Y269" s="569">
        <f>IFERROR(Y266/H266,"0")+IFERROR(Y267/H267,"0")+IFERROR(Y268/H268,"0")</f>
        <v>8</v>
      </c>
      <c r="Z269" s="569">
        <f>IFERROR(IF(Z266="",0,Z266),"0")+IFERROR(IF(Z267="",0,Z267),"0")+IFERROR(IF(Z268="",0,Z268),"0")</f>
        <v>5.2080000000000001E-2</v>
      </c>
      <c r="AA269" s="570"/>
      <c r="AB269" s="570"/>
      <c r="AC269" s="570"/>
    </row>
    <row r="270" spans="1:68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91"/>
      <c r="P270" s="583" t="s">
        <v>71</v>
      </c>
      <c r="Q270" s="584"/>
      <c r="R270" s="584"/>
      <c r="S270" s="584"/>
      <c r="T270" s="584"/>
      <c r="U270" s="584"/>
      <c r="V270" s="585"/>
      <c r="W270" s="37" t="s">
        <v>69</v>
      </c>
      <c r="X270" s="569">
        <f>IFERROR(SUM(X266:X268),"0")</f>
        <v>19</v>
      </c>
      <c r="Y270" s="569">
        <f>IFERROR(SUM(Y266:Y268),"0")</f>
        <v>19.2</v>
      </c>
      <c r="Z270" s="37"/>
      <c r="AA270" s="570"/>
      <c r="AB270" s="570"/>
      <c r="AC270" s="570"/>
    </row>
    <row r="271" spans="1:68" ht="16.5" customHeight="1" x14ac:dyDescent="0.25">
      <c r="A271" s="600" t="s">
        <v>436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62"/>
      <c r="AB271" s="562"/>
      <c r="AC271" s="562"/>
    </row>
    <row r="272" spans="1:68" ht="14.25" customHeight="1" x14ac:dyDescent="0.25">
      <c r="A272" s="581" t="s">
        <v>63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63"/>
      <c r="AB272" s="563"/>
      <c r="AC272" s="563"/>
    </row>
    <row r="273" spans="1:68" ht="27" customHeight="1" x14ac:dyDescent="0.25">
      <c r="A273" s="54" t="s">
        <v>437</v>
      </c>
      <c r="B273" s="54" t="s">
        <v>438</v>
      </c>
      <c r="C273" s="31">
        <v>4301031307</v>
      </c>
      <c r="D273" s="575">
        <v>4680115880344</v>
      </c>
      <c r="E273" s="576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2"/>
      <c r="R273" s="572"/>
      <c r="S273" s="572"/>
      <c r="T273" s="573"/>
      <c r="U273" s="34"/>
      <c r="V273" s="34"/>
      <c r="W273" s="35" t="s">
        <v>69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439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90"/>
      <c r="B274" s="582"/>
      <c r="C274" s="582"/>
      <c r="D274" s="582"/>
      <c r="E274" s="582"/>
      <c r="F274" s="582"/>
      <c r="G274" s="582"/>
      <c r="H274" s="582"/>
      <c r="I274" s="582"/>
      <c r="J274" s="582"/>
      <c r="K274" s="582"/>
      <c r="L274" s="582"/>
      <c r="M274" s="582"/>
      <c r="N274" s="582"/>
      <c r="O274" s="591"/>
      <c r="P274" s="583" t="s">
        <v>71</v>
      </c>
      <c r="Q274" s="584"/>
      <c r="R274" s="584"/>
      <c r="S274" s="584"/>
      <c r="T274" s="584"/>
      <c r="U274" s="584"/>
      <c r="V274" s="585"/>
      <c r="W274" s="37" t="s">
        <v>72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x14ac:dyDescent="0.2">
      <c r="A275" s="582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591"/>
      <c r="P275" s="583" t="s">
        <v>71</v>
      </c>
      <c r="Q275" s="584"/>
      <c r="R275" s="584"/>
      <c r="S275" s="584"/>
      <c r="T275" s="584"/>
      <c r="U275" s="584"/>
      <c r="V275" s="585"/>
      <c r="W275" s="37" t="s">
        <v>69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customHeight="1" x14ac:dyDescent="0.25">
      <c r="A276" s="581" t="s">
        <v>73</v>
      </c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2"/>
      <c r="P276" s="582"/>
      <c r="Q276" s="582"/>
      <c r="R276" s="582"/>
      <c r="S276" s="582"/>
      <c r="T276" s="582"/>
      <c r="U276" s="582"/>
      <c r="V276" s="582"/>
      <c r="W276" s="582"/>
      <c r="X276" s="582"/>
      <c r="Y276" s="582"/>
      <c r="Z276" s="582"/>
      <c r="AA276" s="563"/>
      <c r="AB276" s="563"/>
      <c r="AC276" s="563"/>
    </row>
    <row r="277" spans="1:68" ht="27" customHeight="1" x14ac:dyDescent="0.25">
      <c r="A277" s="54" t="s">
        <v>440</v>
      </c>
      <c r="B277" s="54" t="s">
        <v>441</v>
      </c>
      <c r="C277" s="31">
        <v>4301051782</v>
      </c>
      <c r="D277" s="575">
        <v>4680115884618</v>
      </c>
      <c r="E277" s="576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110</v>
      </c>
      <c r="L277" s="32"/>
      <c r="M277" s="33" t="s">
        <v>77</v>
      </c>
      <c r="N277" s="33"/>
      <c r="O277" s="32">
        <v>45</v>
      </c>
      <c r="P277" s="7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2"/>
      <c r="R277" s="572"/>
      <c r="S277" s="572"/>
      <c r="T277" s="573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442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0"/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91"/>
      <c r="P278" s="583" t="s">
        <v>71</v>
      </c>
      <c r="Q278" s="584"/>
      <c r="R278" s="584"/>
      <c r="S278" s="584"/>
      <c r="T278" s="584"/>
      <c r="U278" s="584"/>
      <c r="V278" s="585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2"/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91"/>
      <c r="P279" s="583" t="s">
        <v>71</v>
      </c>
      <c r="Q279" s="584"/>
      <c r="R279" s="584"/>
      <c r="S279" s="584"/>
      <c r="T279" s="584"/>
      <c r="U279" s="584"/>
      <c r="V279" s="585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customHeight="1" x14ac:dyDescent="0.25">
      <c r="A280" s="600" t="s">
        <v>443</v>
      </c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582"/>
      <c r="P280" s="582"/>
      <c r="Q280" s="582"/>
      <c r="R280" s="582"/>
      <c r="S280" s="582"/>
      <c r="T280" s="582"/>
      <c r="U280" s="582"/>
      <c r="V280" s="582"/>
      <c r="W280" s="582"/>
      <c r="X280" s="582"/>
      <c r="Y280" s="582"/>
      <c r="Z280" s="582"/>
      <c r="AA280" s="562"/>
      <c r="AB280" s="562"/>
      <c r="AC280" s="562"/>
    </row>
    <row r="281" spans="1:68" ht="14.25" customHeight="1" x14ac:dyDescent="0.25">
      <c r="A281" s="581" t="s">
        <v>102</v>
      </c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2"/>
      <c r="P281" s="582"/>
      <c r="Q281" s="582"/>
      <c r="R281" s="582"/>
      <c r="S281" s="582"/>
      <c r="T281" s="582"/>
      <c r="U281" s="582"/>
      <c r="V281" s="582"/>
      <c r="W281" s="582"/>
      <c r="X281" s="582"/>
      <c r="Y281" s="582"/>
      <c r="Z281" s="582"/>
      <c r="AA281" s="563"/>
      <c r="AB281" s="563"/>
      <c r="AC281" s="563"/>
    </row>
    <row r="282" spans="1:68" ht="27" customHeight="1" x14ac:dyDescent="0.25">
      <c r="A282" s="54" t="s">
        <v>444</v>
      </c>
      <c r="B282" s="54" t="s">
        <v>445</v>
      </c>
      <c r="C282" s="31">
        <v>4301011662</v>
      </c>
      <c r="D282" s="575">
        <v>4680115883703</v>
      </c>
      <c r="E282" s="576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105</v>
      </c>
      <c r="L282" s="32"/>
      <c r="M282" s="33" t="s">
        <v>106</v>
      </c>
      <c r="N282" s="33"/>
      <c r="O282" s="32">
        <v>55</v>
      </c>
      <c r="P282" s="8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2"/>
      <c r="R282" s="572"/>
      <c r="S282" s="572"/>
      <c r="T282" s="573"/>
      <c r="U282" s="34"/>
      <c r="V282" s="34"/>
      <c r="W282" s="35" t="s">
        <v>69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446</v>
      </c>
      <c r="AB282" s="57"/>
      <c r="AC282" s="329" t="s">
        <v>447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90"/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91"/>
      <c r="P283" s="583" t="s">
        <v>71</v>
      </c>
      <c r="Q283" s="584"/>
      <c r="R283" s="584"/>
      <c r="S283" s="584"/>
      <c r="T283" s="584"/>
      <c r="U283" s="584"/>
      <c r="V283" s="585"/>
      <c r="W283" s="37" t="s">
        <v>72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x14ac:dyDescent="0.2">
      <c r="A284" s="582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591"/>
      <c r="P284" s="583" t="s">
        <v>71</v>
      </c>
      <c r="Q284" s="584"/>
      <c r="R284" s="584"/>
      <c r="S284" s="584"/>
      <c r="T284" s="584"/>
      <c r="U284" s="584"/>
      <c r="V284" s="585"/>
      <c r="W284" s="37" t="s">
        <v>69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customHeight="1" x14ac:dyDescent="0.25">
      <c r="A285" s="600" t="s">
        <v>448</v>
      </c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2"/>
      <c r="P285" s="582"/>
      <c r="Q285" s="582"/>
      <c r="R285" s="582"/>
      <c r="S285" s="582"/>
      <c r="T285" s="582"/>
      <c r="U285" s="582"/>
      <c r="V285" s="582"/>
      <c r="W285" s="582"/>
      <c r="X285" s="582"/>
      <c r="Y285" s="582"/>
      <c r="Z285" s="582"/>
      <c r="AA285" s="562"/>
      <c r="AB285" s="562"/>
      <c r="AC285" s="562"/>
    </row>
    <row r="286" spans="1:68" ht="14.25" customHeight="1" x14ac:dyDescent="0.25">
      <c r="A286" s="581" t="s">
        <v>102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63"/>
      <c r="AB286" s="563"/>
      <c r="AC286" s="563"/>
    </row>
    <row r="287" spans="1:68" ht="27" customHeight="1" x14ac:dyDescent="0.25">
      <c r="A287" s="54" t="s">
        <v>449</v>
      </c>
      <c r="B287" s="54" t="s">
        <v>450</v>
      </c>
      <c r="C287" s="31">
        <v>4301012024</v>
      </c>
      <c r="D287" s="575">
        <v>4680115885615</v>
      </c>
      <c r="E287" s="576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2"/>
      <c r="R287" s="572"/>
      <c r="S287" s="572"/>
      <c r="T287" s="573"/>
      <c r="U287" s="34"/>
      <c r="V287" s="34"/>
      <c r="W287" s="35" t="s">
        <v>69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451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customHeight="1" x14ac:dyDescent="0.25">
      <c r="A288" s="54" t="s">
        <v>452</v>
      </c>
      <c r="B288" s="54" t="s">
        <v>453</v>
      </c>
      <c r="C288" s="31">
        <v>4301012016</v>
      </c>
      <c r="D288" s="575">
        <v>4680115885554</v>
      </c>
      <c r="E288" s="576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105</v>
      </c>
      <c r="L288" s="32"/>
      <c r="M288" s="33" t="s">
        <v>77</v>
      </c>
      <c r="N288" s="33"/>
      <c r="O288" s="32">
        <v>55</v>
      </c>
      <c r="P288" s="8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2"/>
      <c r="R288" s="572"/>
      <c r="S288" s="572"/>
      <c r="T288" s="573"/>
      <c r="U288" s="34"/>
      <c r="V288" s="34"/>
      <c r="W288" s="35" t="s">
        <v>69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454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452</v>
      </c>
      <c r="B289" s="54" t="s">
        <v>455</v>
      </c>
      <c r="C289" s="31">
        <v>4301011911</v>
      </c>
      <c r="D289" s="575">
        <v>4680115885554</v>
      </c>
      <c r="E289" s="576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105</v>
      </c>
      <c r="L289" s="32"/>
      <c r="M289" s="33" t="s">
        <v>456</v>
      </c>
      <c r="N289" s="33"/>
      <c r="O289" s="32">
        <v>55</v>
      </c>
      <c r="P289" s="7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2"/>
      <c r="R289" s="572"/>
      <c r="S289" s="572"/>
      <c r="T289" s="573"/>
      <c r="U289" s="34"/>
      <c r="V289" s="34"/>
      <c r="W289" s="35" t="s">
        <v>69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457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customHeight="1" x14ac:dyDescent="0.25">
      <c r="A290" s="54" t="s">
        <v>458</v>
      </c>
      <c r="B290" s="54" t="s">
        <v>459</v>
      </c>
      <c r="C290" s="31">
        <v>4301011858</v>
      </c>
      <c r="D290" s="575">
        <v>4680115885646</v>
      </c>
      <c r="E290" s="576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2"/>
      <c r="R290" s="572"/>
      <c r="S290" s="572"/>
      <c r="T290" s="573"/>
      <c r="U290" s="34"/>
      <c r="V290" s="34"/>
      <c r="W290" s="35" t="s">
        <v>69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460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4301011857</v>
      </c>
      <c r="D291" s="575">
        <v>4680115885622</v>
      </c>
      <c r="E291" s="576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2"/>
      <c r="R291" s="572"/>
      <c r="S291" s="572"/>
      <c r="T291" s="573"/>
      <c r="U291" s="34"/>
      <c r="V291" s="34"/>
      <c r="W291" s="35" t="s">
        <v>69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451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customHeight="1" x14ac:dyDescent="0.25">
      <c r="A292" s="54" t="s">
        <v>463</v>
      </c>
      <c r="B292" s="54" t="s">
        <v>464</v>
      </c>
      <c r="C292" s="31">
        <v>4301011859</v>
      </c>
      <c r="D292" s="575">
        <v>4680115885608</v>
      </c>
      <c r="E292" s="576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2"/>
      <c r="R292" s="572"/>
      <c r="S292" s="572"/>
      <c r="T292" s="573"/>
      <c r="U292" s="34"/>
      <c r="V292" s="34"/>
      <c r="W292" s="35" t="s">
        <v>69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465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x14ac:dyDescent="0.2">
      <c r="A293" s="590"/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91"/>
      <c r="P293" s="583" t="s">
        <v>71</v>
      </c>
      <c r="Q293" s="584"/>
      <c r="R293" s="584"/>
      <c r="S293" s="584"/>
      <c r="T293" s="584"/>
      <c r="U293" s="584"/>
      <c r="V293" s="585"/>
      <c r="W293" s="37" t="s">
        <v>72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x14ac:dyDescent="0.2">
      <c r="A294" s="582"/>
      <c r="B294" s="582"/>
      <c r="C294" s="582"/>
      <c r="D294" s="582"/>
      <c r="E294" s="582"/>
      <c r="F294" s="582"/>
      <c r="G294" s="582"/>
      <c r="H294" s="582"/>
      <c r="I294" s="582"/>
      <c r="J294" s="582"/>
      <c r="K294" s="582"/>
      <c r="L294" s="582"/>
      <c r="M294" s="582"/>
      <c r="N294" s="582"/>
      <c r="O294" s="591"/>
      <c r="P294" s="583" t="s">
        <v>71</v>
      </c>
      <c r="Q294" s="584"/>
      <c r="R294" s="584"/>
      <c r="S294" s="584"/>
      <c r="T294" s="584"/>
      <c r="U294" s="584"/>
      <c r="V294" s="585"/>
      <c r="W294" s="37" t="s">
        <v>69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customHeight="1" x14ac:dyDescent="0.25">
      <c r="A295" s="581" t="s">
        <v>63</v>
      </c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2"/>
      <c r="P295" s="582"/>
      <c r="Q295" s="582"/>
      <c r="R295" s="582"/>
      <c r="S295" s="582"/>
      <c r="T295" s="582"/>
      <c r="U295" s="582"/>
      <c r="V295" s="582"/>
      <c r="W295" s="582"/>
      <c r="X295" s="582"/>
      <c r="Y295" s="582"/>
      <c r="Z295" s="582"/>
      <c r="AA295" s="563"/>
      <c r="AB295" s="563"/>
      <c r="AC295" s="563"/>
    </row>
    <row r="296" spans="1:68" ht="27" customHeight="1" x14ac:dyDescent="0.25">
      <c r="A296" s="54" t="s">
        <v>466</v>
      </c>
      <c r="B296" s="54" t="s">
        <v>467</v>
      </c>
      <c r="C296" s="31">
        <v>4301030878</v>
      </c>
      <c r="D296" s="575">
        <v>4607091387193</v>
      </c>
      <c r="E296" s="576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2"/>
      <c r="R296" s="572"/>
      <c r="S296" s="572"/>
      <c r="T296" s="573"/>
      <c r="U296" s="34"/>
      <c r="V296" s="34"/>
      <c r="W296" s="35" t="s">
        <v>69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customHeight="1" x14ac:dyDescent="0.25">
      <c r="A297" s="54" t="s">
        <v>469</v>
      </c>
      <c r="B297" s="54" t="s">
        <v>470</v>
      </c>
      <c r="C297" s="31">
        <v>4301031153</v>
      </c>
      <c r="D297" s="575">
        <v>4607091387230</v>
      </c>
      <c r="E297" s="576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2"/>
      <c r="R297" s="572"/>
      <c r="S297" s="572"/>
      <c r="T297" s="573"/>
      <c r="U297" s="34"/>
      <c r="V297" s="34"/>
      <c r="W297" s="35" t="s">
        <v>69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4301031154</v>
      </c>
      <c r="D298" s="575">
        <v>4607091387292</v>
      </c>
      <c r="E298" s="576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2"/>
      <c r="R298" s="572"/>
      <c r="S298" s="572"/>
      <c r="T298" s="573"/>
      <c r="U298" s="34"/>
      <c r="V298" s="34"/>
      <c r="W298" s="35" t="s">
        <v>69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474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475</v>
      </c>
      <c r="B299" s="54" t="s">
        <v>476</v>
      </c>
      <c r="C299" s="31">
        <v>4301031152</v>
      </c>
      <c r="D299" s="575">
        <v>4607091387285</v>
      </c>
      <c r="E299" s="576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2"/>
      <c r="R299" s="572"/>
      <c r="S299" s="572"/>
      <c r="T299" s="573"/>
      <c r="U299" s="34"/>
      <c r="V299" s="34"/>
      <c r="W299" s="35" t="s">
        <v>69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575">
        <v>4607091389845</v>
      </c>
      <c r="E300" s="576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2"/>
      <c r="R300" s="572"/>
      <c r="S300" s="572"/>
      <c r="T300" s="573"/>
      <c r="U300" s="34"/>
      <c r="V300" s="34"/>
      <c r="W300" s="35" t="s">
        <v>69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4301031306</v>
      </c>
      <c r="D301" s="575">
        <v>4680115882881</v>
      </c>
      <c r="E301" s="576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2"/>
      <c r="R301" s="572"/>
      <c r="S301" s="572"/>
      <c r="T301" s="573"/>
      <c r="U301" s="34"/>
      <c r="V301" s="34"/>
      <c r="W301" s="35" t="s">
        <v>69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4301031066</v>
      </c>
      <c r="D302" s="575">
        <v>4607091383836</v>
      </c>
      <c r="E302" s="576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76</v>
      </c>
      <c r="L302" s="32"/>
      <c r="M302" s="33" t="s">
        <v>67</v>
      </c>
      <c r="N302" s="33"/>
      <c r="O302" s="32">
        <v>40</v>
      </c>
      <c r="P302" s="5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2"/>
      <c r="R302" s="572"/>
      <c r="S302" s="572"/>
      <c r="T302" s="573"/>
      <c r="U302" s="34"/>
      <c r="V302" s="34"/>
      <c r="W302" s="35" t="s">
        <v>69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484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90"/>
      <c r="B303" s="582"/>
      <c r="C303" s="582"/>
      <c r="D303" s="582"/>
      <c r="E303" s="582"/>
      <c r="F303" s="582"/>
      <c r="G303" s="582"/>
      <c r="H303" s="582"/>
      <c r="I303" s="582"/>
      <c r="J303" s="582"/>
      <c r="K303" s="582"/>
      <c r="L303" s="582"/>
      <c r="M303" s="582"/>
      <c r="N303" s="582"/>
      <c r="O303" s="591"/>
      <c r="P303" s="583" t="s">
        <v>71</v>
      </c>
      <c r="Q303" s="584"/>
      <c r="R303" s="584"/>
      <c r="S303" s="584"/>
      <c r="T303" s="584"/>
      <c r="U303" s="584"/>
      <c r="V303" s="585"/>
      <c r="W303" s="37" t="s">
        <v>72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x14ac:dyDescent="0.2">
      <c r="A304" s="582"/>
      <c r="B304" s="582"/>
      <c r="C304" s="582"/>
      <c r="D304" s="582"/>
      <c r="E304" s="582"/>
      <c r="F304" s="582"/>
      <c r="G304" s="582"/>
      <c r="H304" s="582"/>
      <c r="I304" s="582"/>
      <c r="J304" s="582"/>
      <c r="K304" s="582"/>
      <c r="L304" s="582"/>
      <c r="M304" s="582"/>
      <c r="N304" s="582"/>
      <c r="O304" s="591"/>
      <c r="P304" s="583" t="s">
        <v>71</v>
      </c>
      <c r="Q304" s="584"/>
      <c r="R304" s="584"/>
      <c r="S304" s="584"/>
      <c r="T304" s="584"/>
      <c r="U304" s="584"/>
      <c r="V304" s="585"/>
      <c r="W304" s="37" t="s">
        <v>69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customHeight="1" x14ac:dyDescent="0.25">
      <c r="A305" s="581" t="s">
        <v>73</v>
      </c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2"/>
      <c r="P305" s="582"/>
      <c r="Q305" s="582"/>
      <c r="R305" s="582"/>
      <c r="S305" s="582"/>
      <c r="T305" s="582"/>
      <c r="U305" s="582"/>
      <c r="V305" s="582"/>
      <c r="W305" s="582"/>
      <c r="X305" s="582"/>
      <c r="Y305" s="582"/>
      <c r="Z305" s="582"/>
      <c r="AA305" s="563"/>
      <c r="AB305" s="563"/>
      <c r="AC305" s="563"/>
    </row>
    <row r="306" spans="1:68" ht="27" customHeight="1" x14ac:dyDescent="0.25">
      <c r="A306" s="54" t="s">
        <v>485</v>
      </c>
      <c r="B306" s="54" t="s">
        <v>486</v>
      </c>
      <c r="C306" s="31">
        <v>4301051100</v>
      </c>
      <c r="D306" s="575">
        <v>4607091387766</v>
      </c>
      <c r="E306" s="576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2"/>
      <c r="R306" s="572"/>
      <c r="S306" s="572"/>
      <c r="T306" s="573"/>
      <c r="U306" s="34"/>
      <c r="V306" s="34"/>
      <c r="W306" s="35" t="s">
        <v>69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487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4301051818</v>
      </c>
      <c r="D307" s="575">
        <v>4607091387957</v>
      </c>
      <c r="E307" s="576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2"/>
      <c r="R307" s="572"/>
      <c r="S307" s="572"/>
      <c r="T307" s="573"/>
      <c r="U307" s="34"/>
      <c r="V307" s="34"/>
      <c r="W307" s="35" t="s">
        <v>69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4301051819</v>
      </c>
      <c r="D308" s="575">
        <v>4607091387964</v>
      </c>
      <c r="E308" s="576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2"/>
      <c r="R308" s="572"/>
      <c r="S308" s="572"/>
      <c r="T308" s="573"/>
      <c r="U308" s="34"/>
      <c r="V308" s="34"/>
      <c r="W308" s="35" t="s">
        <v>69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493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4301051734</v>
      </c>
      <c r="D309" s="575">
        <v>4680115884588</v>
      </c>
      <c r="E309" s="576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2"/>
      <c r="R309" s="572"/>
      <c r="S309" s="572"/>
      <c r="T309" s="573"/>
      <c r="U309" s="34"/>
      <c r="V309" s="34"/>
      <c r="W309" s="35" t="s">
        <v>69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496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4301051578</v>
      </c>
      <c r="D310" s="575">
        <v>4607091387513</v>
      </c>
      <c r="E310" s="576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76</v>
      </c>
      <c r="L310" s="32"/>
      <c r="M310" s="33" t="s">
        <v>92</v>
      </c>
      <c r="N310" s="33"/>
      <c r="O310" s="32">
        <v>40</v>
      </c>
      <c r="P310" s="7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2"/>
      <c r="R310" s="572"/>
      <c r="S310" s="572"/>
      <c r="T310" s="573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499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90"/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91"/>
      <c r="P311" s="583" t="s">
        <v>71</v>
      </c>
      <c r="Q311" s="584"/>
      <c r="R311" s="584"/>
      <c r="S311" s="584"/>
      <c r="T311" s="584"/>
      <c r="U311" s="584"/>
      <c r="V311" s="585"/>
      <c r="W311" s="37" t="s">
        <v>72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x14ac:dyDescent="0.2">
      <c r="A312" s="582"/>
      <c r="B312" s="582"/>
      <c r="C312" s="582"/>
      <c r="D312" s="582"/>
      <c r="E312" s="582"/>
      <c r="F312" s="582"/>
      <c r="G312" s="582"/>
      <c r="H312" s="582"/>
      <c r="I312" s="582"/>
      <c r="J312" s="582"/>
      <c r="K312" s="582"/>
      <c r="L312" s="582"/>
      <c r="M312" s="582"/>
      <c r="N312" s="582"/>
      <c r="O312" s="591"/>
      <c r="P312" s="583" t="s">
        <v>71</v>
      </c>
      <c r="Q312" s="584"/>
      <c r="R312" s="584"/>
      <c r="S312" s="584"/>
      <c r="T312" s="584"/>
      <c r="U312" s="584"/>
      <c r="V312" s="585"/>
      <c r="W312" s="37" t="s">
        <v>69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customHeight="1" x14ac:dyDescent="0.25">
      <c r="A313" s="581" t="s">
        <v>169</v>
      </c>
      <c r="B313" s="582"/>
      <c r="C313" s="582"/>
      <c r="D313" s="582"/>
      <c r="E313" s="582"/>
      <c r="F313" s="582"/>
      <c r="G313" s="582"/>
      <c r="H313" s="582"/>
      <c r="I313" s="582"/>
      <c r="J313" s="582"/>
      <c r="K313" s="582"/>
      <c r="L313" s="582"/>
      <c r="M313" s="582"/>
      <c r="N313" s="582"/>
      <c r="O313" s="582"/>
      <c r="P313" s="582"/>
      <c r="Q313" s="582"/>
      <c r="R313" s="582"/>
      <c r="S313" s="582"/>
      <c r="T313" s="582"/>
      <c r="U313" s="582"/>
      <c r="V313" s="582"/>
      <c r="W313" s="582"/>
      <c r="X313" s="582"/>
      <c r="Y313" s="582"/>
      <c r="Z313" s="582"/>
      <c r="AA313" s="563"/>
      <c r="AB313" s="563"/>
      <c r="AC313" s="563"/>
    </row>
    <row r="314" spans="1:68" ht="27" customHeight="1" x14ac:dyDescent="0.25">
      <c r="A314" s="54" t="s">
        <v>500</v>
      </c>
      <c r="B314" s="54" t="s">
        <v>501</v>
      </c>
      <c r="C314" s="31">
        <v>4301060387</v>
      </c>
      <c r="D314" s="575">
        <v>4607091380880</v>
      </c>
      <c r="E314" s="576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2"/>
      <c r="R314" s="572"/>
      <c r="S314" s="572"/>
      <c r="T314" s="573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502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75">
        <v>4607091384482</v>
      </c>
      <c r="E315" s="576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30</v>
      </c>
      <c r="P315" s="5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2"/>
      <c r="R315" s="572"/>
      <c r="S315" s="572"/>
      <c r="T315" s="573"/>
      <c r="U315" s="34"/>
      <c r="V315" s="34"/>
      <c r="W315" s="35" t="s">
        <v>69</v>
      </c>
      <c r="X315" s="567">
        <v>0</v>
      </c>
      <c r="Y315" s="56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505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506</v>
      </c>
      <c r="B316" s="54" t="s">
        <v>507</v>
      </c>
      <c r="C316" s="31">
        <v>4301060484</v>
      </c>
      <c r="D316" s="575">
        <v>4607091380897</v>
      </c>
      <c r="E316" s="576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2"/>
      <c r="R316" s="572"/>
      <c r="S316" s="572"/>
      <c r="T316" s="573"/>
      <c r="U316" s="34"/>
      <c r="V316" s="34"/>
      <c r="W316" s="35" t="s">
        <v>69</v>
      </c>
      <c r="X316" s="567">
        <v>13</v>
      </c>
      <c r="Y316" s="568">
        <f>IFERROR(IF(X316="",0,CEILING((X316/$H316),1)*$H316),"")</f>
        <v>16.8</v>
      </c>
      <c r="Z316" s="36">
        <f>IFERROR(IF(Y316=0,"",ROUNDUP(Y316/H316,0)*0.01898),"")</f>
        <v>3.7960000000000001E-2</v>
      </c>
      <c r="AA316" s="56"/>
      <c r="AB316" s="57"/>
      <c r="AC316" s="371" t="s">
        <v>508</v>
      </c>
      <c r="AG316" s="64"/>
      <c r="AJ316" s="68"/>
      <c r="AK316" s="68">
        <v>0</v>
      </c>
      <c r="BB316" s="372" t="s">
        <v>1</v>
      </c>
      <c r="BM316" s="64">
        <f>IFERROR(X316*I316/H316,"0")</f>
        <v>13.803214285714285</v>
      </c>
      <c r="BN316" s="64">
        <f>IFERROR(Y316*I316/H316,"0")</f>
        <v>17.838000000000001</v>
      </c>
      <c r="BO316" s="64">
        <f>IFERROR(1/J316*(X316/H316),"0")</f>
        <v>2.4181547619047616E-2</v>
      </c>
      <c r="BP316" s="64">
        <f>IFERROR(1/J316*(Y316/H316),"0")</f>
        <v>3.125E-2</v>
      </c>
    </row>
    <row r="317" spans="1:68" x14ac:dyDescent="0.2">
      <c r="A317" s="590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91"/>
      <c r="P317" s="583" t="s">
        <v>71</v>
      </c>
      <c r="Q317" s="584"/>
      <c r="R317" s="584"/>
      <c r="S317" s="584"/>
      <c r="T317" s="584"/>
      <c r="U317" s="584"/>
      <c r="V317" s="585"/>
      <c r="W317" s="37" t="s">
        <v>72</v>
      </c>
      <c r="X317" s="569">
        <f>IFERROR(X314/H314,"0")+IFERROR(X315/H315,"0")+IFERROR(X316/H316,"0")</f>
        <v>1.5476190476190474</v>
      </c>
      <c r="Y317" s="569">
        <f>IFERROR(Y314/H314,"0")+IFERROR(Y315/H315,"0")+IFERROR(Y316/H316,"0")</f>
        <v>2</v>
      </c>
      <c r="Z317" s="569">
        <f>IFERROR(IF(Z314="",0,Z314),"0")+IFERROR(IF(Z315="",0,Z315),"0")+IFERROR(IF(Z316="",0,Z316),"0")</f>
        <v>3.7960000000000001E-2</v>
      </c>
      <c r="AA317" s="570"/>
      <c r="AB317" s="570"/>
      <c r="AC317" s="570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591"/>
      <c r="P318" s="583" t="s">
        <v>71</v>
      </c>
      <c r="Q318" s="584"/>
      <c r="R318" s="584"/>
      <c r="S318" s="584"/>
      <c r="T318" s="584"/>
      <c r="U318" s="584"/>
      <c r="V318" s="585"/>
      <c r="W318" s="37" t="s">
        <v>69</v>
      </c>
      <c r="X318" s="569">
        <f>IFERROR(SUM(X314:X316),"0")</f>
        <v>13</v>
      </c>
      <c r="Y318" s="569">
        <f>IFERROR(SUM(Y314:Y316),"0")</f>
        <v>16.8</v>
      </c>
      <c r="Z318" s="37"/>
      <c r="AA318" s="570"/>
      <c r="AB318" s="570"/>
      <c r="AC318" s="570"/>
    </row>
    <row r="319" spans="1:68" ht="14.25" customHeight="1" x14ac:dyDescent="0.25">
      <c r="A319" s="581" t="s">
        <v>94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63"/>
      <c r="AB319" s="563"/>
      <c r="AC319" s="563"/>
    </row>
    <row r="320" spans="1:68" ht="27" customHeight="1" x14ac:dyDescent="0.25">
      <c r="A320" s="54" t="s">
        <v>509</v>
      </c>
      <c r="B320" s="54" t="s">
        <v>510</v>
      </c>
      <c r="C320" s="31">
        <v>4301030235</v>
      </c>
      <c r="D320" s="575">
        <v>4607091388381</v>
      </c>
      <c r="E320" s="576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5" t="s">
        <v>511</v>
      </c>
      <c r="Q320" s="572"/>
      <c r="R320" s="572"/>
      <c r="S320" s="572"/>
      <c r="T320" s="573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4301030232</v>
      </c>
      <c r="D321" s="575">
        <v>4607091388374</v>
      </c>
      <c r="E321" s="576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33" t="s">
        <v>515</v>
      </c>
      <c r="Q321" s="572"/>
      <c r="R321" s="572"/>
      <c r="S321" s="572"/>
      <c r="T321" s="573"/>
      <c r="U321" s="34"/>
      <c r="V321" s="34"/>
      <c r="W321" s="35" t="s">
        <v>69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4301032015</v>
      </c>
      <c r="D322" s="575">
        <v>4607091383102</v>
      </c>
      <c r="E322" s="576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2"/>
      <c r="R322" s="572"/>
      <c r="S322" s="572"/>
      <c r="T322" s="573"/>
      <c r="U322" s="34"/>
      <c r="V322" s="34"/>
      <c r="W322" s="35" t="s">
        <v>69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4301030233</v>
      </c>
      <c r="D323" s="575">
        <v>4607091388404</v>
      </c>
      <c r="E323" s="576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76</v>
      </c>
      <c r="L323" s="32"/>
      <c r="M323" s="33" t="s">
        <v>97</v>
      </c>
      <c r="N323" s="33"/>
      <c r="O323" s="32">
        <v>180</v>
      </c>
      <c r="P323" s="8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2"/>
      <c r="R323" s="572"/>
      <c r="S323" s="572"/>
      <c r="T323" s="573"/>
      <c r="U323" s="34"/>
      <c r="V323" s="34"/>
      <c r="W323" s="35" t="s">
        <v>69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512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0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91"/>
      <c r="P324" s="583" t="s">
        <v>71</v>
      </c>
      <c r="Q324" s="584"/>
      <c r="R324" s="584"/>
      <c r="S324" s="584"/>
      <c r="T324" s="584"/>
      <c r="U324" s="584"/>
      <c r="V324" s="585"/>
      <c r="W324" s="37" t="s">
        <v>72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x14ac:dyDescent="0.2">
      <c r="A325" s="582"/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91"/>
      <c r="P325" s="583" t="s">
        <v>71</v>
      </c>
      <c r="Q325" s="584"/>
      <c r="R325" s="584"/>
      <c r="S325" s="584"/>
      <c r="T325" s="584"/>
      <c r="U325" s="584"/>
      <c r="V325" s="585"/>
      <c r="W325" s="37" t="s">
        <v>69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customHeight="1" x14ac:dyDescent="0.25">
      <c r="A326" s="581" t="s">
        <v>521</v>
      </c>
      <c r="B326" s="582"/>
      <c r="C326" s="582"/>
      <c r="D326" s="582"/>
      <c r="E326" s="582"/>
      <c r="F326" s="582"/>
      <c r="G326" s="582"/>
      <c r="H326" s="582"/>
      <c r="I326" s="582"/>
      <c r="J326" s="582"/>
      <c r="K326" s="582"/>
      <c r="L326" s="582"/>
      <c r="M326" s="582"/>
      <c r="N326" s="582"/>
      <c r="O326" s="582"/>
      <c r="P326" s="582"/>
      <c r="Q326" s="582"/>
      <c r="R326" s="582"/>
      <c r="S326" s="582"/>
      <c r="T326" s="582"/>
      <c r="U326" s="582"/>
      <c r="V326" s="582"/>
      <c r="W326" s="582"/>
      <c r="X326" s="582"/>
      <c r="Y326" s="582"/>
      <c r="Z326" s="582"/>
      <c r="AA326" s="563"/>
      <c r="AB326" s="563"/>
      <c r="AC326" s="563"/>
    </row>
    <row r="327" spans="1:68" ht="16.5" customHeight="1" x14ac:dyDescent="0.25">
      <c r="A327" s="54" t="s">
        <v>522</v>
      </c>
      <c r="B327" s="54" t="s">
        <v>523</v>
      </c>
      <c r="C327" s="31">
        <v>4301180007</v>
      </c>
      <c r="D327" s="575">
        <v>4680115881808</v>
      </c>
      <c r="E327" s="576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2"/>
      <c r="R327" s="572"/>
      <c r="S327" s="572"/>
      <c r="T327" s="573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526</v>
      </c>
      <c r="B328" s="54" t="s">
        <v>527</v>
      </c>
      <c r="C328" s="31">
        <v>4301180006</v>
      </c>
      <c r="D328" s="575">
        <v>4680115881822</v>
      </c>
      <c r="E328" s="576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2"/>
      <c r="R328" s="572"/>
      <c r="S328" s="572"/>
      <c r="T328" s="573"/>
      <c r="U328" s="34"/>
      <c r="V328" s="34"/>
      <c r="W328" s="35" t="s">
        <v>69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4301180001</v>
      </c>
      <c r="D329" s="575">
        <v>4680115880016</v>
      </c>
      <c r="E329" s="576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2"/>
      <c r="R329" s="572"/>
      <c r="S329" s="572"/>
      <c r="T329" s="573"/>
      <c r="U329" s="34"/>
      <c r="V329" s="34"/>
      <c r="W329" s="35" t="s">
        <v>69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525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90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91"/>
      <c r="P330" s="583" t="s">
        <v>71</v>
      </c>
      <c r="Q330" s="584"/>
      <c r="R330" s="584"/>
      <c r="S330" s="584"/>
      <c r="T330" s="584"/>
      <c r="U330" s="584"/>
      <c r="V330" s="585"/>
      <c r="W330" s="37" t="s">
        <v>72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x14ac:dyDescent="0.2">
      <c r="A331" s="582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91"/>
      <c r="P331" s="583" t="s">
        <v>71</v>
      </c>
      <c r="Q331" s="584"/>
      <c r="R331" s="584"/>
      <c r="S331" s="584"/>
      <c r="T331" s="584"/>
      <c r="U331" s="584"/>
      <c r="V331" s="585"/>
      <c r="W331" s="37" t="s">
        <v>69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customHeight="1" x14ac:dyDescent="0.25">
      <c r="A332" s="600" t="s">
        <v>530</v>
      </c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582"/>
      <c r="P332" s="582"/>
      <c r="Q332" s="582"/>
      <c r="R332" s="582"/>
      <c r="S332" s="582"/>
      <c r="T332" s="582"/>
      <c r="U332" s="582"/>
      <c r="V332" s="582"/>
      <c r="W332" s="582"/>
      <c r="X332" s="582"/>
      <c r="Y332" s="582"/>
      <c r="Z332" s="582"/>
      <c r="AA332" s="562"/>
      <c r="AB332" s="562"/>
      <c r="AC332" s="562"/>
    </row>
    <row r="333" spans="1:68" ht="14.25" customHeight="1" x14ac:dyDescent="0.25">
      <c r="A333" s="581" t="s">
        <v>73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63"/>
      <c r="AB333" s="563"/>
      <c r="AC333" s="563"/>
    </row>
    <row r="334" spans="1:68" ht="27" customHeight="1" x14ac:dyDescent="0.25">
      <c r="A334" s="54" t="s">
        <v>531</v>
      </c>
      <c r="B334" s="54" t="s">
        <v>532</v>
      </c>
      <c r="C334" s="31">
        <v>4301051489</v>
      </c>
      <c r="D334" s="575">
        <v>4607091387919</v>
      </c>
      <c r="E334" s="576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2"/>
      <c r="R334" s="572"/>
      <c r="S334" s="572"/>
      <c r="T334" s="573"/>
      <c r="U334" s="34"/>
      <c r="V334" s="34"/>
      <c r="W334" s="35" t="s">
        <v>69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533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534</v>
      </c>
      <c r="B335" s="54" t="s">
        <v>535</v>
      </c>
      <c r="C335" s="31">
        <v>4301051461</v>
      </c>
      <c r="D335" s="575">
        <v>4680115883604</v>
      </c>
      <c r="E335" s="576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2"/>
      <c r="R335" s="572"/>
      <c r="S335" s="572"/>
      <c r="T335" s="573"/>
      <c r="U335" s="34"/>
      <c r="V335" s="34"/>
      <c r="W335" s="35" t="s">
        <v>69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536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4301051864</v>
      </c>
      <c r="D336" s="575">
        <v>4680115883567</v>
      </c>
      <c r="E336" s="576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76</v>
      </c>
      <c r="L336" s="32"/>
      <c r="M336" s="33" t="s">
        <v>92</v>
      </c>
      <c r="N336" s="33"/>
      <c r="O336" s="32">
        <v>40</v>
      </c>
      <c r="P336" s="8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2"/>
      <c r="R336" s="572"/>
      <c r="S336" s="572"/>
      <c r="T336" s="573"/>
      <c r="U336" s="34"/>
      <c r="V336" s="34"/>
      <c r="W336" s="35" t="s">
        <v>69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539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90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91"/>
      <c r="P337" s="583" t="s">
        <v>71</v>
      </c>
      <c r="Q337" s="584"/>
      <c r="R337" s="584"/>
      <c r="S337" s="584"/>
      <c r="T337" s="584"/>
      <c r="U337" s="584"/>
      <c r="V337" s="585"/>
      <c r="W337" s="37" t="s">
        <v>72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91"/>
      <c r="P338" s="583" t="s">
        <v>71</v>
      </c>
      <c r="Q338" s="584"/>
      <c r="R338" s="584"/>
      <c r="S338" s="584"/>
      <c r="T338" s="584"/>
      <c r="U338" s="584"/>
      <c r="V338" s="585"/>
      <c r="W338" s="37" t="s">
        <v>69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customHeight="1" x14ac:dyDescent="0.2">
      <c r="A339" s="632" t="s">
        <v>540</v>
      </c>
      <c r="B339" s="633"/>
      <c r="C339" s="633"/>
      <c r="D339" s="633"/>
      <c r="E339" s="633"/>
      <c r="F339" s="633"/>
      <c r="G339" s="633"/>
      <c r="H339" s="633"/>
      <c r="I339" s="633"/>
      <c r="J339" s="633"/>
      <c r="K339" s="633"/>
      <c r="L339" s="633"/>
      <c r="M339" s="633"/>
      <c r="N339" s="633"/>
      <c r="O339" s="633"/>
      <c r="P339" s="633"/>
      <c r="Q339" s="633"/>
      <c r="R339" s="633"/>
      <c r="S339" s="633"/>
      <c r="T339" s="633"/>
      <c r="U339" s="633"/>
      <c r="V339" s="633"/>
      <c r="W339" s="633"/>
      <c r="X339" s="633"/>
      <c r="Y339" s="633"/>
      <c r="Z339" s="633"/>
      <c r="AA339" s="48"/>
      <c r="AB339" s="48"/>
      <c r="AC339" s="48"/>
    </row>
    <row r="340" spans="1:68" ht="16.5" customHeight="1" x14ac:dyDescent="0.25">
      <c r="A340" s="600" t="s">
        <v>541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62"/>
      <c r="AB340" s="562"/>
      <c r="AC340" s="562"/>
    </row>
    <row r="341" spans="1:68" ht="14.25" customHeight="1" x14ac:dyDescent="0.25">
      <c r="A341" s="581" t="s">
        <v>102</v>
      </c>
      <c r="B341" s="582"/>
      <c r="C341" s="582"/>
      <c r="D341" s="582"/>
      <c r="E341" s="582"/>
      <c r="F341" s="582"/>
      <c r="G341" s="582"/>
      <c r="H341" s="582"/>
      <c r="I341" s="582"/>
      <c r="J341" s="582"/>
      <c r="K341" s="582"/>
      <c r="L341" s="582"/>
      <c r="M341" s="582"/>
      <c r="N341" s="582"/>
      <c r="O341" s="582"/>
      <c r="P341" s="582"/>
      <c r="Q341" s="582"/>
      <c r="R341" s="582"/>
      <c r="S341" s="582"/>
      <c r="T341" s="582"/>
      <c r="U341" s="582"/>
      <c r="V341" s="582"/>
      <c r="W341" s="582"/>
      <c r="X341" s="582"/>
      <c r="Y341" s="582"/>
      <c r="Z341" s="582"/>
      <c r="AA341" s="563"/>
      <c r="AB341" s="563"/>
      <c r="AC341" s="563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75">
        <v>4680115884847</v>
      </c>
      <c r="E342" s="576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2"/>
      <c r="R342" s="572"/>
      <c r="S342" s="572"/>
      <c r="T342" s="573"/>
      <c r="U342" s="34"/>
      <c r="V342" s="34"/>
      <c r="W342" s="35" t="s">
        <v>69</v>
      </c>
      <c r="X342" s="567">
        <v>0</v>
      </c>
      <c r="Y342" s="568">
        <f t="shared" ref="Y342:Y348" si="5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93" t="s">
        <v>544</v>
      </c>
      <c r="AG342" s="64"/>
      <c r="AJ342" s="68"/>
      <c r="AK342" s="68">
        <v>0</v>
      </c>
      <c r="BB342" s="394" t="s">
        <v>1</v>
      </c>
      <c r="BM342" s="64">
        <f t="shared" ref="BM342:BM348" si="59">IFERROR(X342*I342/H342,"0")</f>
        <v>0</v>
      </c>
      <c r="BN342" s="64">
        <f t="shared" ref="BN342:BN348" si="60">IFERROR(Y342*I342/H342,"0")</f>
        <v>0</v>
      </c>
      <c r="BO342" s="64">
        <f t="shared" ref="BO342:BO348" si="61">IFERROR(1/J342*(X342/H342),"0")</f>
        <v>0</v>
      </c>
      <c r="BP342" s="64">
        <f t="shared" ref="BP342:BP348" si="62">IFERROR(1/J342*(Y342/H342),"0")</f>
        <v>0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75">
        <v>4680115884854</v>
      </c>
      <c r="E343" s="576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2"/>
      <c r="R343" s="572"/>
      <c r="S343" s="572"/>
      <c r="T343" s="573"/>
      <c r="U343" s="34"/>
      <c r="V343" s="34"/>
      <c r="W343" s="35" t="s">
        <v>69</v>
      </c>
      <c r="X343" s="567">
        <v>35</v>
      </c>
      <c r="Y343" s="568">
        <f t="shared" si="58"/>
        <v>45</v>
      </c>
      <c r="Z343" s="36">
        <f>IFERROR(IF(Y343=0,"",ROUNDUP(Y343/H343,0)*0.02175),"")</f>
        <v>6.5250000000000002E-2</v>
      </c>
      <c r="AA343" s="56"/>
      <c r="AB343" s="57"/>
      <c r="AC343" s="395" t="s">
        <v>547</v>
      </c>
      <c r="AG343" s="64"/>
      <c r="AJ343" s="68"/>
      <c r="AK343" s="68">
        <v>0</v>
      </c>
      <c r="BB343" s="396" t="s">
        <v>1</v>
      </c>
      <c r="BM343" s="64">
        <f t="shared" si="59"/>
        <v>36.120000000000005</v>
      </c>
      <c r="BN343" s="64">
        <f t="shared" si="60"/>
        <v>46.440000000000005</v>
      </c>
      <c r="BO343" s="64">
        <f t="shared" si="61"/>
        <v>4.8611111111111112E-2</v>
      </c>
      <c r="BP343" s="64">
        <f t="shared" si="62"/>
        <v>6.25E-2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75">
        <v>4607091383997</v>
      </c>
      <c r="E344" s="576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2"/>
      <c r="R344" s="572"/>
      <c r="S344" s="572"/>
      <c r="T344" s="573"/>
      <c r="U344" s="34"/>
      <c r="V344" s="34"/>
      <c r="W344" s="35" t="s">
        <v>69</v>
      </c>
      <c r="X344" s="567">
        <v>0</v>
      </c>
      <c r="Y344" s="568">
        <f t="shared" si="58"/>
        <v>0</v>
      </c>
      <c r="Z344" s="36" t="str">
        <f>IFERROR(IF(Y344=0,"",ROUNDUP(Y344/H344,0)*0.02175),"")</f>
        <v/>
      </c>
      <c r="AA344" s="56"/>
      <c r="AB344" s="57"/>
      <c r="AC344" s="397" t="s">
        <v>550</v>
      </c>
      <c r="AG344" s="64"/>
      <c r="AJ344" s="68"/>
      <c r="AK344" s="68">
        <v>0</v>
      </c>
      <c r="BB344" s="398" t="s">
        <v>1</v>
      </c>
      <c r="BM344" s="64">
        <f t="shared" si="59"/>
        <v>0</v>
      </c>
      <c r="BN344" s="64">
        <f t="shared" si="60"/>
        <v>0</v>
      </c>
      <c r="BO344" s="64">
        <f t="shared" si="61"/>
        <v>0</v>
      </c>
      <c r="BP344" s="64">
        <f t="shared" si="62"/>
        <v>0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75">
        <v>4680115884830</v>
      </c>
      <c r="E345" s="576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2"/>
      <c r="R345" s="572"/>
      <c r="S345" s="572"/>
      <c r="T345" s="573"/>
      <c r="U345" s="34"/>
      <c r="V345" s="34"/>
      <c r="W345" s="35" t="s">
        <v>69</v>
      </c>
      <c r="X345" s="567">
        <v>179</v>
      </c>
      <c r="Y345" s="568">
        <f t="shared" si="58"/>
        <v>180</v>
      </c>
      <c r="Z345" s="36">
        <f>IFERROR(IF(Y345=0,"",ROUNDUP(Y345/H345,0)*0.02175),"")</f>
        <v>0.26100000000000001</v>
      </c>
      <c r="AA345" s="56"/>
      <c r="AB345" s="57"/>
      <c r="AC345" s="399" t="s">
        <v>553</v>
      </c>
      <c r="AG345" s="64"/>
      <c r="AJ345" s="68"/>
      <c r="AK345" s="68">
        <v>0</v>
      </c>
      <c r="BB345" s="400" t="s">
        <v>1</v>
      </c>
      <c r="BM345" s="64">
        <f t="shared" si="59"/>
        <v>184.72800000000001</v>
      </c>
      <c r="BN345" s="64">
        <f t="shared" si="60"/>
        <v>185.76000000000002</v>
      </c>
      <c r="BO345" s="64">
        <f t="shared" si="61"/>
        <v>0.24861111111111112</v>
      </c>
      <c r="BP345" s="64">
        <f t="shared" si="62"/>
        <v>0.25</v>
      </c>
    </row>
    <row r="346" spans="1:68" ht="27" customHeight="1" x14ac:dyDescent="0.25">
      <c r="A346" s="54" t="s">
        <v>554</v>
      </c>
      <c r="B346" s="54" t="s">
        <v>555</v>
      </c>
      <c r="C346" s="31">
        <v>4301011433</v>
      </c>
      <c r="D346" s="575">
        <v>4680115882638</v>
      </c>
      <c r="E346" s="576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2"/>
      <c r="R346" s="572"/>
      <c r="S346" s="572"/>
      <c r="T346" s="573"/>
      <c r="U346" s="34"/>
      <c r="V346" s="34"/>
      <c r="W346" s="35" t="s">
        <v>69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556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4301011952</v>
      </c>
      <c r="D347" s="575">
        <v>4680115884922</v>
      </c>
      <c r="E347" s="576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2"/>
      <c r="R347" s="572"/>
      <c r="S347" s="572"/>
      <c r="T347" s="573"/>
      <c r="U347" s="34"/>
      <c r="V347" s="34"/>
      <c r="W347" s="35" t="s">
        <v>69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547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4301011868</v>
      </c>
      <c r="D348" s="575">
        <v>4680115884861</v>
      </c>
      <c r="E348" s="576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2"/>
      <c r="R348" s="572"/>
      <c r="S348" s="572"/>
      <c r="T348" s="573"/>
      <c r="U348" s="34"/>
      <c r="V348" s="34"/>
      <c r="W348" s="35" t="s">
        <v>69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553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90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91"/>
      <c r="P349" s="583" t="s">
        <v>71</v>
      </c>
      <c r="Q349" s="584"/>
      <c r="R349" s="584"/>
      <c r="S349" s="584"/>
      <c r="T349" s="584"/>
      <c r="U349" s="584"/>
      <c r="V349" s="585"/>
      <c r="W349" s="37" t="s">
        <v>72</v>
      </c>
      <c r="X349" s="569">
        <f>IFERROR(X342/H342,"0")+IFERROR(X343/H343,"0")+IFERROR(X344/H344,"0")+IFERROR(X345/H345,"0")+IFERROR(X346/H346,"0")+IFERROR(X347/H347,"0")+IFERROR(X348/H348,"0")</f>
        <v>14.266666666666667</v>
      </c>
      <c r="Y349" s="569">
        <f>IFERROR(Y342/H342,"0")+IFERROR(Y343/H343,"0")+IFERROR(Y344/H344,"0")+IFERROR(Y345/H345,"0")+IFERROR(Y346/H346,"0")+IFERROR(Y347/H347,"0")+IFERROR(Y348/H348,"0")</f>
        <v>15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0.32625000000000004</v>
      </c>
      <c r="AA349" s="570"/>
      <c r="AB349" s="570"/>
      <c r="AC349" s="57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91"/>
      <c r="P350" s="583" t="s">
        <v>71</v>
      </c>
      <c r="Q350" s="584"/>
      <c r="R350" s="584"/>
      <c r="S350" s="584"/>
      <c r="T350" s="584"/>
      <c r="U350" s="584"/>
      <c r="V350" s="585"/>
      <c r="W350" s="37" t="s">
        <v>69</v>
      </c>
      <c r="X350" s="569">
        <f>IFERROR(SUM(X342:X348),"0")</f>
        <v>214</v>
      </c>
      <c r="Y350" s="569">
        <f>IFERROR(SUM(Y342:Y348),"0")</f>
        <v>225</v>
      </c>
      <c r="Z350" s="37"/>
      <c r="AA350" s="570"/>
      <c r="AB350" s="570"/>
      <c r="AC350" s="570"/>
    </row>
    <row r="351" spans="1:68" ht="14.25" customHeight="1" x14ac:dyDescent="0.25">
      <c r="A351" s="581" t="s">
        <v>134</v>
      </c>
      <c r="B351" s="582"/>
      <c r="C351" s="582"/>
      <c r="D351" s="582"/>
      <c r="E351" s="582"/>
      <c r="F351" s="582"/>
      <c r="G351" s="582"/>
      <c r="H351" s="582"/>
      <c r="I351" s="582"/>
      <c r="J351" s="582"/>
      <c r="K351" s="582"/>
      <c r="L351" s="582"/>
      <c r="M351" s="582"/>
      <c r="N351" s="582"/>
      <c r="O351" s="582"/>
      <c r="P351" s="582"/>
      <c r="Q351" s="582"/>
      <c r="R351" s="582"/>
      <c r="S351" s="582"/>
      <c r="T351" s="582"/>
      <c r="U351" s="582"/>
      <c r="V351" s="582"/>
      <c r="W351" s="582"/>
      <c r="X351" s="582"/>
      <c r="Y351" s="582"/>
      <c r="Z351" s="582"/>
      <c r="AA351" s="563"/>
      <c r="AB351" s="563"/>
      <c r="AC351" s="563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75">
        <v>4607091383980</v>
      </c>
      <c r="E352" s="576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2"/>
      <c r="R352" s="572"/>
      <c r="S352" s="572"/>
      <c r="T352" s="573"/>
      <c r="U352" s="34"/>
      <c r="V352" s="34"/>
      <c r="W352" s="35" t="s">
        <v>69</v>
      </c>
      <c r="X352" s="567">
        <v>540</v>
      </c>
      <c r="Y352" s="568">
        <f>IFERROR(IF(X352="",0,CEILING((X352/$H352),1)*$H352),"")</f>
        <v>540</v>
      </c>
      <c r="Z352" s="36">
        <f>IFERROR(IF(Y352=0,"",ROUNDUP(Y352/H352,0)*0.02175),"")</f>
        <v>0.78299999999999992</v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>IFERROR(X352*I352/H352,"0")</f>
        <v>557.28000000000009</v>
      </c>
      <c r="BN352" s="64">
        <f>IFERROR(Y352*I352/H352,"0")</f>
        <v>557.28000000000009</v>
      </c>
      <c r="BO352" s="64">
        <f>IFERROR(1/J352*(X352/H352),"0")</f>
        <v>0.75</v>
      </c>
      <c r="BP352" s="64">
        <f>IFERROR(1/J352*(Y352/H352),"0")</f>
        <v>0.75</v>
      </c>
    </row>
    <row r="353" spans="1:68" ht="16.5" customHeight="1" x14ac:dyDescent="0.25">
      <c r="A353" s="54" t="s">
        <v>564</v>
      </c>
      <c r="B353" s="54" t="s">
        <v>565</v>
      </c>
      <c r="C353" s="31">
        <v>4301020179</v>
      </c>
      <c r="D353" s="575">
        <v>4607091384178</v>
      </c>
      <c r="E353" s="576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2"/>
      <c r="R353" s="572"/>
      <c r="S353" s="572"/>
      <c r="T353" s="573"/>
      <c r="U353" s="34"/>
      <c r="V353" s="34"/>
      <c r="W353" s="35" t="s">
        <v>69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90"/>
      <c r="B354" s="582"/>
      <c r="C354" s="582"/>
      <c r="D354" s="582"/>
      <c r="E354" s="582"/>
      <c r="F354" s="582"/>
      <c r="G354" s="582"/>
      <c r="H354" s="582"/>
      <c r="I354" s="582"/>
      <c r="J354" s="582"/>
      <c r="K354" s="582"/>
      <c r="L354" s="582"/>
      <c r="M354" s="582"/>
      <c r="N354" s="582"/>
      <c r="O354" s="591"/>
      <c r="P354" s="583" t="s">
        <v>71</v>
      </c>
      <c r="Q354" s="584"/>
      <c r="R354" s="584"/>
      <c r="S354" s="584"/>
      <c r="T354" s="584"/>
      <c r="U354" s="584"/>
      <c r="V354" s="585"/>
      <c r="W354" s="37" t="s">
        <v>72</v>
      </c>
      <c r="X354" s="569">
        <f>IFERROR(X352/H352,"0")+IFERROR(X353/H353,"0")</f>
        <v>36</v>
      </c>
      <c r="Y354" s="569">
        <f>IFERROR(Y352/H352,"0")+IFERROR(Y353/H353,"0")</f>
        <v>36</v>
      </c>
      <c r="Z354" s="569">
        <f>IFERROR(IF(Z352="",0,Z352),"0")+IFERROR(IF(Z353="",0,Z353),"0")</f>
        <v>0.78299999999999992</v>
      </c>
      <c r="AA354" s="570"/>
      <c r="AB354" s="570"/>
      <c r="AC354" s="570"/>
    </row>
    <row r="355" spans="1:68" x14ac:dyDescent="0.2">
      <c r="A355" s="582"/>
      <c r="B355" s="582"/>
      <c r="C355" s="582"/>
      <c r="D355" s="582"/>
      <c r="E355" s="582"/>
      <c r="F355" s="582"/>
      <c r="G355" s="582"/>
      <c r="H355" s="582"/>
      <c r="I355" s="582"/>
      <c r="J355" s="582"/>
      <c r="K355" s="582"/>
      <c r="L355" s="582"/>
      <c r="M355" s="582"/>
      <c r="N355" s="582"/>
      <c r="O355" s="591"/>
      <c r="P355" s="583" t="s">
        <v>71</v>
      </c>
      <c r="Q355" s="584"/>
      <c r="R355" s="584"/>
      <c r="S355" s="584"/>
      <c r="T355" s="584"/>
      <c r="U355" s="584"/>
      <c r="V355" s="585"/>
      <c r="W355" s="37" t="s">
        <v>69</v>
      </c>
      <c r="X355" s="569">
        <f>IFERROR(SUM(X352:X353),"0")</f>
        <v>540</v>
      </c>
      <c r="Y355" s="569">
        <f>IFERROR(SUM(Y352:Y353),"0")</f>
        <v>540</v>
      </c>
      <c r="Z355" s="37"/>
      <c r="AA355" s="570"/>
      <c r="AB355" s="570"/>
      <c r="AC355" s="570"/>
    </row>
    <row r="356" spans="1:68" ht="14.25" customHeight="1" x14ac:dyDescent="0.25">
      <c r="A356" s="581" t="s">
        <v>73</v>
      </c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582"/>
      <c r="P356" s="582"/>
      <c r="Q356" s="582"/>
      <c r="R356" s="582"/>
      <c r="S356" s="582"/>
      <c r="T356" s="582"/>
      <c r="U356" s="582"/>
      <c r="V356" s="582"/>
      <c r="W356" s="582"/>
      <c r="X356" s="582"/>
      <c r="Y356" s="582"/>
      <c r="Z356" s="582"/>
      <c r="AA356" s="563"/>
      <c r="AB356" s="563"/>
      <c r="AC356" s="563"/>
    </row>
    <row r="357" spans="1:68" ht="27" customHeight="1" x14ac:dyDescent="0.25">
      <c r="A357" s="54" t="s">
        <v>566</v>
      </c>
      <c r="B357" s="54" t="s">
        <v>567</v>
      </c>
      <c r="C357" s="31">
        <v>4301051903</v>
      </c>
      <c r="D357" s="575">
        <v>4607091383928</v>
      </c>
      <c r="E357" s="576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2"/>
      <c r="R357" s="572"/>
      <c r="S357" s="572"/>
      <c r="T357" s="573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568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569</v>
      </c>
      <c r="B358" s="54" t="s">
        <v>570</v>
      </c>
      <c r="C358" s="31">
        <v>4301051897</v>
      </c>
      <c r="D358" s="575">
        <v>4607091384260</v>
      </c>
      <c r="E358" s="576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105</v>
      </c>
      <c r="L358" s="32"/>
      <c r="M358" s="33" t="s">
        <v>77</v>
      </c>
      <c r="N358" s="33"/>
      <c r="O358" s="32">
        <v>40</v>
      </c>
      <c r="P358" s="7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2"/>
      <c r="R358" s="572"/>
      <c r="S358" s="572"/>
      <c r="T358" s="573"/>
      <c r="U358" s="34"/>
      <c r="V358" s="34"/>
      <c r="W358" s="35" t="s">
        <v>69</v>
      </c>
      <c r="X358" s="567">
        <v>11</v>
      </c>
      <c r="Y358" s="568">
        <f>IFERROR(IF(X358="",0,CEILING((X358/$H358),1)*$H358),"")</f>
        <v>18</v>
      </c>
      <c r="Z358" s="36">
        <f>IFERROR(IF(Y358=0,"",ROUNDUP(Y358/H358,0)*0.01898),"")</f>
        <v>3.7960000000000001E-2</v>
      </c>
      <c r="AA358" s="56"/>
      <c r="AB358" s="57"/>
      <c r="AC358" s="413" t="s">
        <v>571</v>
      </c>
      <c r="AG358" s="64"/>
      <c r="AJ358" s="68"/>
      <c r="AK358" s="68">
        <v>0</v>
      </c>
      <c r="BB358" s="414" t="s">
        <v>1</v>
      </c>
      <c r="BM358" s="64">
        <f>IFERROR(X358*I358/H358,"0")</f>
        <v>11.634333333333334</v>
      </c>
      <c r="BN358" s="64">
        <f>IFERROR(Y358*I358/H358,"0")</f>
        <v>19.038</v>
      </c>
      <c r="BO358" s="64">
        <f>IFERROR(1/J358*(X358/H358),"0")</f>
        <v>1.9097222222222224E-2</v>
      </c>
      <c r="BP358" s="64">
        <f>IFERROR(1/J358*(Y358/H358),"0")</f>
        <v>3.125E-2</v>
      </c>
    </row>
    <row r="359" spans="1:68" x14ac:dyDescent="0.2">
      <c r="A359" s="590"/>
      <c r="B359" s="582"/>
      <c r="C359" s="582"/>
      <c r="D359" s="582"/>
      <c r="E359" s="582"/>
      <c r="F359" s="582"/>
      <c r="G359" s="582"/>
      <c r="H359" s="582"/>
      <c r="I359" s="582"/>
      <c r="J359" s="582"/>
      <c r="K359" s="582"/>
      <c r="L359" s="582"/>
      <c r="M359" s="582"/>
      <c r="N359" s="582"/>
      <c r="O359" s="591"/>
      <c r="P359" s="583" t="s">
        <v>71</v>
      </c>
      <c r="Q359" s="584"/>
      <c r="R359" s="584"/>
      <c r="S359" s="584"/>
      <c r="T359" s="584"/>
      <c r="U359" s="584"/>
      <c r="V359" s="585"/>
      <c r="W359" s="37" t="s">
        <v>72</v>
      </c>
      <c r="X359" s="569">
        <f>IFERROR(X357/H357,"0")+IFERROR(X358/H358,"0")</f>
        <v>1.2222222222222223</v>
      </c>
      <c r="Y359" s="569">
        <f>IFERROR(Y357/H357,"0")+IFERROR(Y358/H358,"0")</f>
        <v>2</v>
      </c>
      <c r="Z359" s="569">
        <f>IFERROR(IF(Z357="",0,Z357),"0")+IFERROR(IF(Z358="",0,Z358),"0")</f>
        <v>3.7960000000000001E-2</v>
      </c>
      <c r="AA359" s="570"/>
      <c r="AB359" s="570"/>
      <c r="AC359" s="570"/>
    </row>
    <row r="360" spans="1:68" x14ac:dyDescent="0.2">
      <c r="A360" s="582"/>
      <c r="B360" s="582"/>
      <c r="C360" s="582"/>
      <c r="D360" s="582"/>
      <c r="E360" s="582"/>
      <c r="F360" s="582"/>
      <c r="G360" s="582"/>
      <c r="H360" s="582"/>
      <c r="I360" s="582"/>
      <c r="J360" s="582"/>
      <c r="K360" s="582"/>
      <c r="L360" s="582"/>
      <c r="M360" s="582"/>
      <c r="N360" s="582"/>
      <c r="O360" s="591"/>
      <c r="P360" s="583" t="s">
        <v>71</v>
      </c>
      <c r="Q360" s="584"/>
      <c r="R360" s="584"/>
      <c r="S360" s="584"/>
      <c r="T360" s="584"/>
      <c r="U360" s="584"/>
      <c r="V360" s="585"/>
      <c r="W360" s="37" t="s">
        <v>69</v>
      </c>
      <c r="X360" s="569">
        <f>IFERROR(SUM(X357:X358),"0")</f>
        <v>11</v>
      </c>
      <c r="Y360" s="569">
        <f>IFERROR(SUM(Y357:Y358),"0")</f>
        <v>18</v>
      </c>
      <c r="Z360" s="37"/>
      <c r="AA360" s="570"/>
      <c r="AB360" s="570"/>
      <c r="AC360" s="570"/>
    </row>
    <row r="361" spans="1:68" ht="14.25" customHeight="1" x14ac:dyDescent="0.25">
      <c r="A361" s="581" t="s">
        <v>169</v>
      </c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2"/>
      <c r="P361" s="582"/>
      <c r="Q361" s="582"/>
      <c r="R361" s="582"/>
      <c r="S361" s="582"/>
      <c r="T361" s="582"/>
      <c r="U361" s="582"/>
      <c r="V361" s="582"/>
      <c r="W361" s="582"/>
      <c r="X361" s="582"/>
      <c r="Y361" s="582"/>
      <c r="Z361" s="582"/>
      <c r="AA361" s="563"/>
      <c r="AB361" s="563"/>
      <c r="AC361" s="563"/>
    </row>
    <row r="362" spans="1:68" ht="27" customHeight="1" x14ac:dyDescent="0.25">
      <c r="A362" s="54" t="s">
        <v>572</v>
      </c>
      <c r="B362" s="54" t="s">
        <v>573</v>
      </c>
      <c r="C362" s="31">
        <v>4301060439</v>
      </c>
      <c r="D362" s="575">
        <v>4607091384673</v>
      </c>
      <c r="E362" s="576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30</v>
      </c>
      <c r="P362" s="8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2"/>
      <c r="R362" s="572"/>
      <c r="S362" s="572"/>
      <c r="T362" s="573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574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0"/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91"/>
      <c r="P363" s="583" t="s">
        <v>71</v>
      </c>
      <c r="Q363" s="584"/>
      <c r="R363" s="584"/>
      <c r="S363" s="584"/>
      <c r="T363" s="584"/>
      <c r="U363" s="584"/>
      <c r="V363" s="585"/>
      <c r="W363" s="37" t="s">
        <v>72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x14ac:dyDescent="0.2">
      <c r="A364" s="582"/>
      <c r="B364" s="582"/>
      <c r="C364" s="582"/>
      <c r="D364" s="582"/>
      <c r="E364" s="582"/>
      <c r="F364" s="582"/>
      <c r="G364" s="582"/>
      <c r="H364" s="582"/>
      <c r="I364" s="582"/>
      <c r="J364" s="582"/>
      <c r="K364" s="582"/>
      <c r="L364" s="582"/>
      <c r="M364" s="582"/>
      <c r="N364" s="582"/>
      <c r="O364" s="591"/>
      <c r="P364" s="583" t="s">
        <v>71</v>
      </c>
      <c r="Q364" s="584"/>
      <c r="R364" s="584"/>
      <c r="S364" s="584"/>
      <c r="T364" s="584"/>
      <c r="U364" s="584"/>
      <c r="V364" s="585"/>
      <c r="W364" s="37" t="s">
        <v>69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customHeight="1" x14ac:dyDescent="0.25">
      <c r="A365" s="600" t="s">
        <v>575</v>
      </c>
      <c r="B365" s="582"/>
      <c r="C365" s="582"/>
      <c r="D365" s="582"/>
      <c r="E365" s="582"/>
      <c r="F365" s="582"/>
      <c r="G365" s="582"/>
      <c r="H365" s="582"/>
      <c r="I365" s="582"/>
      <c r="J365" s="582"/>
      <c r="K365" s="582"/>
      <c r="L365" s="582"/>
      <c r="M365" s="582"/>
      <c r="N365" s="582"/>
      <c r="O365" s="582"/>
      <c r="P365" s="582"/>
      <c r="Q365" s="582"/>
      <c r="R365" s="582"/>
      <c r="S365" s="582"/>
      <c r="T365" s="582"/>
      <c r="U365" s="582"/>
      <c r="V365" s="582"/>
      <c r="W365" s="582"/>
      <c r="X365" s="582"/>
      <c r="Y365" s="582"/>
      <c r="Z365" s="582"/>
      <c r="AA365" s="562"/>
      <c r="AB365" s="562"/>
      <c r="AC365" s="562"/>
    </row>
    <row r="366" spans="1:68" ht="14.25" customHeight="1" x14ac:dyDescent="0.25">
      <c r="A366" s="581" t="s">
        <v>102</v>
      </c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2"/>
      <c r="P366" s="582"/>
      <c r="Q366" s="582"/>
      <c r="R366" s="582"/>
      <c r="S366" s="582"/>
      <c r="T366" s="582"/>
      <c r="U366" s="582"/>
      <c r="V366" s="582"/>
      <c r="W366" s="582"/>
      <c r="X366" s="582"/>
      <c r="Y366" s="582"/>
      <c r="Z366" s="582"/>
      <c r="AA366" s="563"/>
      <c r="AB366" s="563"/>
      <c r="AC366" s="563"/>
    </row>
    <row r="367" spans="1:68" ht="37.5" customHeight="1" x14ac:dyDescent="0.25">
      <c r="A367" s="54" t="s">
        <v>576</v>
      </c>
      <c r="B367" s="54" t="s">
        <v>577</v>
      </c>
      <c r="C367" s="31">
        <v>4301011873</v>
      </c>
      <c r="D367" s="575">
        <v>4680115881907</v>
      </c>
      <c r="E367" s="576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2"/>
      <c r="R367" s="572"/>
      <c r="S367" s="572"/>
      <c r="T367" s="573"/>
      <c r="U367" s="34"/>
      <c r="V367" s="34"/>
      <c r="W367" s="35" t="s">
        <v>69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578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579</v>
      </c>
      <c r="B368" s="54" t="s">
        <v>580</v>
      </c>
      <c r="C368" s="31">
        <v>4301011874</v>
      </c>
      <c r="D368" s="575">
        <v>4680115884892</v>
      </c>
      <c r="E368" s="576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2"/>
      <c r="R368" s="572"/>
      <c r="S368" s="572"/>
      <c r="T368" s="573"/>
      <c r="U368" s="34"/>
      <c r="V368" s="34"/>
      <c r="W368" s="35" t="s">
        <v>69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581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582</v>
      </c>
      <c r="B369" s="54" t="s">
        <v>583</v>
      </c>
      <c r="C369" s="31">
        <v>4301011875</v>
      </c>
      <c r="D369" s="575">
        <v>4680115884885</v>
      </c>
      <c r="E369" s="576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2"/>
      <c r="R369" s="572"/>
      <c r="S369" s="572"/>
      <c r="T369" s="573"/>
      <c r="U369" s="34"/>
      <c r="V369" s="34"/>
      <c r="W369" s="35" t="s">
        <v>69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581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4301011871</v>
      </c>
      <c r="D370" s="575">
        <v>4680115884908</v>
      </c>
      <c r="E370" s="576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2"/>
      <c r="R370" s="572"/>
      <c r="S370" s="572"/>
      <c r="T370" s="573"/>
      <c r="U370" s="34"/>
      <c r="V370" s="34"/>
      <c r="W370" s="35" t="s">
        <v>69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581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0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91"/>
      <c r="P371" s="583" t="s">
        <v>71</v>
      </c>
      <c r="Q371" s="584"/>
      <c r="R371" s="584"/>
      <c r="S371" s="584"/>
      <c r="T371" s="584"/>
      <c r="U371" s="584"/>
      <c r="V371" s="585"/>
      <c r="W371" s="37" t="s">
        <v>72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91"/>
      <c r="P372" s="583" t="s">
        <v>71</v>
      </c>
      <c r="Q372" s="584"/>
      <c r="R372" s="584"/>
      <c r="S372" s="584"/>
      <c r="T372" s="584"/>
      <c r="U372" s="584"/>
      <c r="V372" s="585"/>
      <c r="W372" s="37" t="s">
        <v>69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customHeight="1" x14ac:dyDescent="0.25">
      <c r="A373" s="581" t="s">
        <v>63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63"/>
      <c r="AB373" s="563"/>
      <c r="AC373" s="563"/>
    </row>
    <row r="374" spans="1:68" ht="27" customHeight="1" x14ac:dyDescent="0.25">
      <c r="A374" s="54" t="s">
        <v>586</v>
      </c>
      <c r="B374" s="54" t="s">
        <v>587</v>
      </c>
      <c r="C374" s="31">
        <v>4301031303</v>
      </c>
      <c r="D374" s="575">
        <v>4607091384802</v>
      </c>
      <c r="E374" s="576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2"/>
      <c r="R374" s="572"/>
      <c r="S374" s="572"/>
      <c r="T374" s="573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0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91"/>
      <c r="P375" s="583" t="s">
        <v>71</v>
      </c>
      <c r="Q375" s="584"/>
      <c r="R375" s="584"/>
      <c r="S375" s="584"/>
      <c r="T375" s="584"/>
      <c r="U375" s="584"/>
      <c r="V375" s="585"/>
      <c r="W375" s="37" t="s">
        <v>72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91"/>
      <c r="P376" s="583" t="s">
        <v>71</v>
      </c>
      <c r="Q376" s="584"/>
      <c r="R376" s="584"/>
      <c r="S376" s="584"/>
      <c r="T376" s="584"/>
      <c r="U376" s="584"/>
      <c r="V376" s="585"/>
      <c r="W376" s="37" t="s">
        <v>69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customHeight="1" x14ac:dyDescent="0.25">
      <c r="A377" s="581" t="s">
        <v>73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63"/>
      <c r="AB377" s="563"/>
      <c r="AC377" s="563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75">
        <v>4607091384246</v>
      </c>
      <c r="E378" s="576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105</v>
      </c>
      <c r="L378" s="32"/>
      <c r="M378" s="33" t="s">
        <v>77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2"/>
      <c r="R378" s="572"/>
      <c r="S378" s="572"/>
      <c r="T378" s="573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7" t="s">
        <v>591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592</v>
      </c>
      <c r="B379" s="54" t="s">
        <v>593</v>
      </c>
      <c r="C379" s="31">
        <v>4301051660</v>
      </c>
      <c r="D379" s="575">
        <v>4607091384253</v>
      </c>
      <c r="E379" s="576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2"/>
      <c r="R379" s="572"/>
      <c r="S379" s="572"/>
      <c r="T379" s="573"/>
      <c r="U379" s="34"/>
      <c r="V379" s="34"/>
      <c r="W379" s="35" t="s">
        <v>69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591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0"/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91"/>
      <c r="P380" s="583" t="s">
        <v>71</v>
      </c>
      <c r="Q380" s="584"/>
      <c r="R380" s="584"/>
      <c r="S380" s="584"/>
      <c r="T380" s="584"/>
      <c r="U380" s="584"/>
      <c r="V380" s="585"/>
      <c r="W380" s="37" t="s">
        <v>72</v>
      </c>
      <c r="X380" s="569">
        <f>IFERROR(X378/H378,"0")+IFERROR(X379/H379,"0")</f>
        <v>0</v>
      </c>
      <c r="Y380" s="569">
        <f>IFERROR(Y378/H378,"0")+IFERROR(Y379/H379,"0")</f>
        <v>0</v>
      </c>
      <c r="Z380" s="569">
        <f>IFERROR(IF(Z378="",0,Z378),"0")+IFERROR(IF(Z379="",0,Z379),"0")</f>
        <v>0</v>
      </c>
      <c r="AA380" s="570"/>
      <c r="AB380" s="570"/>
      <c r="AC380" s="570"/>
    </row>
    <row r="381" spans="1:68" x14ac:dyDescent="0.2">
      <c r="A381" s="582"/>
      <c r="B381" s="582"/>
      <c r="C381" s="582"/>
      <c r="D381" s="582"/>
      <c r="E381" s="582"/>
      <c r="F381" s="582"/>
      <c r="G381" s="582"/>
      <c r="H381" s="582"/>
      <c r="I381" s="582"/>
      <c r="J381" s="582"/>
      <c r="K381" s="582"/>
      <c r="L381" s="582"/>
      <c r="M381" s="582"/>
      <c r="N381" s="582"/>
      <c r="O381" s="591"/>
      <c r="P381" s="583" t="s">
        <v>71</v>
      </c>
      <c r="Q381" s="584"/>
      <c r="R381" s="584"/>
      <c r="S381" s="584"/>
      <c r="T381" s="584"/>
      <c r="U381" s="584"/>
      <c r="V381" s="585"/>
      <c r="W381" s="37" t="s">
        <v>69</v>
      </c>
      <c r="X381" s="569">
        <f>IFERROR(SUM(X378:X379),"0")</f>
        <v>0</v>
      </c>
      <c r="Y381" s="569">
        <f>IFERROR(SUM(Y378:Y379),"0")</f>
        <v>0</v>
      </c>
      <c r="Z381" s="37"/>
      <c r="AA381" s="570"/>
      <c r="AB381" s="570"/>
      <c r="AC381" s="570"/>
    </row>
    <row r="382" spans="1:68" ht="14.25" customHeight="1" x14ac:dyDescent="0.25">
      <c r="A382" s="581" t="s">
        <v>169</v>
      </c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582"/>
      <c r="P382" s="582"/>
      <c r="Q382" s="582"/>
      <c r="R382" s="582"/>
      <c r="S382" s="582"/>
      <c r="T382" s="582"/>
      <c r="U382" s="582"/>
      <c r="V382" s="582"/>
      <c r="W382" s="582"/>
      <c r="X382" s="582"/>
      <c r="Y382" s="582"/>
      <c r="Z382" s="582"/>
      <c r="AA382" s="563"/>
      <c r="AB382" s="563"/>
      <c r="AC382" s="563"/>
    </row>
    <row r="383" spans="1:68" ht="27" customHeight="1" x14ac:dyDescent="0.25">
      <c r="A383" s="54" t="s">
        <v>594</v>
      </c>
      <c r="B383" s="54" t="s">
        <v>595</v>
      </c>
      <c r="C383" s="31">
        <v>4301060441</v>
      </c>
      <c r="D383" s="575">
        <v>4607091389357</v>
      </c>
      <c r="E383" s="576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105</v>
      </c>
      <c r="L383" s="32"/>
      <c r="M383" s="33" t="s">
        <v>77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2"/>
      <c r="R383" s="572"/>
      <c r="S383" s="572"/>
      <c r="T383" s="573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596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0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91"/>
      <c r="P384" s="583" t="s">
        <v>71</v>
      </c>
      <c r="Q384" s="584"/>
      <c r="R384" s="584"/>
      <c r="S384" s="584"/>
      <c r="T384" s="584"/>
      <c r="U384" s="584"/>
      <c r="V384" s="585"/>
      <c r="W384" s="37" t="s">
        <v>72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x14ac:dyDescent="0.2">
      <c r="A385" s="582"/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91"/>
      <c r="P385" s="583" t="s">
        <v>71</v>
      </c>
      <c r="Q385" s="584"/>
      <c r="R385" s="584"/>
      <c r="S385" s="584"/>
      <c r="T385" s="584"/>
      <c r="U385" s="584"/>
      <c r="V385" s="585"/>
      <c r="W385" s="37" t="s">
        <v>69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customHeight="1" x14ac:dyDescent="0.2">
      <c r="A386" s="632" t="s">
        <v>597</v>
      </c>
      <c r="B386" s="633"/>
      <c r="C386" s="633"/>
      <c r="D386" s="633"/>
      <c r="E386" s="633"/>
      <c r="F386" s="633"/>
      <c r="G386" s="633"/>
      <c r="H386" s="633"/>
      <c r="I386" s="633"/>
      <c r="J386" s="633"/>
      <c r="K386" s="633"/>
      <c r="L386" s="633"/>
      <c r="M386" s="633"/>
      <c r="N386" s="633"/>
      <c r="O386" s="633"/>
      <c r="P386" s="633"/>
      <c r="Q386" s="633"/>
      <c r="R386" s="633"/>
      <c r="S386" s="633"/>
      <c r="T386" s="633"/>
      <c r="U386" s="633"/>
      <c r="V386" s="633"/>
      <c r="W386" s="633"/>
      <c r="X386" s="633"/>
      <c r="Y386" s="633"/>
      <c r="Z386" s="633"/>
      <c r="AA386" s="48"/>
      <c r="AB386" s="48"/>
      <c r="AC386" s="48"/>
    </row>
    <row r="387" spans="1:68" ht="16.5" customHeight="1" x14ac:dyDescent="0.25">
      <c r="A387" s="600" t="s">
        <v>598</v>
      </c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2"/>
      <c r="P387" s="582"/>
      <c r="Q387" s="582"/>
      <c r="R387" s="582"/>
      <c r="S387" s="582"/>
      <c r="T387" s="582"/>
      <c r="U387" s="582"/>
      <c r="V387" s="582"/>
      <c r="W387" s="582"/>
      <c r="X387" s="582"/>
      <c r="Y387" s="582"/>
      <c r="Z387" s="582"/>
      <c r="AA387" s="562"/>
      <c r="AB387" s="562"/>
      <c r="AC387" s="562"/>
    </row>
    <row r="388" spans="1:68" ht="14.25" customHeight="1" x14ac:dyDescent="0.25">
      <c r="A388" s="581" t="s">
        <v>63</v>
      </c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2"/>
      <c r="P388" s="582"/>
      <c r="Q388" s="582"/>
      <c r="R388" s="582"/>
      <c r="S388" s="582"/>
      <c r="T388" s="582"/>
      <c r="U388" s="582"/>
      <c r="V388" s="582"/>
      <c r="W388" s="582"/>
      <c r="X388" s="582"/>
      <c r="Y388" s="582"/>
      <c r="Z388" s="582"/>
      <c r="AA388" s="563"/>
      <c r="AB388" s="563"/>
      <c r="AC388" s="563"/>
    </row>
    <row r="389" spans="1:68" ht="27" customHeight="1" x14ac:dyDescent="0.25">
      <c r="A389" s="54" t="s">
        <v>599</v>
      </c>
      <c r="B389" s="54" t="s">
        <v>600</v>
      </c>
      <c r="C389" s="31">
        <v>4301031405</v>
      </c>
      <c r="D389" s="575">
        <v>4680115886100</v>
      </c>
      <c r="E389" s="576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2"/>
      <c r="R389" s="572"/>
      <c r="S389" s="572"/>
      <c r="T389" s="573"/>
      <c r="U389" s="34"/>
      <c r="V389" s="34"/>
      <c r="W389" s="35" t="s">
        <v>69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601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customHeight="1" x14ac:dyDescent="0.25">
      <c r="A390" s="54" t="s">
        <v>602</v>
      </c>
      <c r="B390" s="54" t="s">
        <v>603</v>
      </c>
      <c r="C390" s="31">
        <v>4301031382</v>
      </c>
      <c r="D390" s="575">
        <v>4680115886117</v>
      </c>
      <c r="E390" s="576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2"/>
      <c r="R390" s="572"/>
      <c r="S390" s="572"/>
      <c r="T390" s="573"/>
      <c r="U390" s="34"/>
      <c r="V390" s="34"/>
      <c r="W390" s="35" t="s">
        <v>69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604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customHeight="1" x14ac:dyDescent="0.25">
      <c r="A391" s="54" t="s">
        <v>602</v>
      </c>
      <c r="B391" s="54" t="s">
        <v>605</v>
      </c>
      <c r="C391" s="31">
        <v>4301031406</v>
      </c>
      <c r="D391" s="575">
        <v>4680115886117</v>
      </c>
      <c r="E391" s="576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2"/>
      <c r="R391" s="572"/>
      <c r="S391" s="572"/>
      <c r="T391" s="573"/>
      <c r="U391" s="34"/>
      <c r="V391" s="34"/>
      <c r="W391" s="35" t="s">
        <v>69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604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4301031402</v>
      </c>
      <c r="D392" s="575">
        <v>4680115886124</v>
      </c>
      <c r="E392" s="576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60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2"/>
      <c r="R392" s="572"/>
      <c r="S392" s="572"/>
      <c r="T392" s="573"/>
      <c r="U392" s="34"/>
      <c r="V392" s="34"/>
      <c r="W392" s="35" t="s">
        <v>69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customHeight="1" x14ac:dyDescent="0.25">
      <c r="A393" s="54" t="s">
        <v>609</v>
      </c>
      <c r="B393" s="54" t="s">
        <v>610</v>
      </c>
      <c r="C393" s="31">
        <v>4301031366</v>
      </c>
      <c r="D393" s="575">
        <v>4680115883147</v>
      </c>
      <c r="E393" s="576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2"/>
      <c r="R393" s="572"/>
      <c r="S393" s="572"/>
      <c r="T393" s="573"/>
      <c r="U393" s="34"/>
      <c r="V393" s="34"/>
      <c r="W393" s="35" t="s">
        <v>69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601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4301031362</v>
      </c>
      <c r="D394" s="575">
        <v>4607091384338</v>
      </c>
      <c r="E394" s="576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2"/>
      <c r="R394" s="572"/>
      <c r="S394" s="572"/>
      <c r="T394" s="573"/>
      <c r="U394" s="34"/>
      <c r="V394" s="34"/>
      <c r="W394" s="35" t="s">
        <v>69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601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customHeight="1" x14ac:dyDescent="0.25">
      <c r="A395" s="54" t="s">
        <v>613</v>
      </c>
      <c r="B395" s="54" t="s">
        <v>614</v>
      </c>
      <c r="C395" s="31">
        <v>4301031361</v>
      </c>
      <c r="D395" s="575">
        <v>4607091389524</v>
      </c>
      <c r="E395" s="576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2"/>
      <c r="R395" s="572"/>
      <c r="S395" s="572"/>
      <c r="T395" s="573"/>
      <c r="U395" s="34"/>
      <c r="V395" s="34"/>
      <c r="W395" s="35" t="s">
        <v>69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615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customHeight="1" x14ac:dyDescent="0.25">
      <c r="A396" s="54" t="s">
        <v>616</v>
      </c>
      <c r="B396" s="54" t="s">
        <v>617</v>
      </c>
      <c r="C396" s="31">
        <v>4301031364</v>
      </c>
      <c r="D396" s="575">
        <v>4680115883161</v>
      </c>
      <c r="E396" s="576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2"/>
      <c r="R396" s="572"/>
      <c r="S396" s="572"/>
      <c r="T396" s="573"/>
      <c r="U396" s="34"/>
      <c r="V396" s="34"/>
      <c r="W396" s="35" t="s">
        <v>69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618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4301031358</v>
      </c>
      <c r="D397" s="575">
        <v>4607091389531</v>
      </c>
      <c r="E397" s="576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2"/>
      <c r="R397" s="572"/>
      <c r="S397" s="572"/>
      <c r="T397" s="573"/>
      <c r="U397" s="34"/>
      <c r="V397" s="34"/>
      <c r="W397" s="35" t="s">
        <v>69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621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customHeight="1" x14ac:dyDescent="0.25">
      <c r="A398" s="54" t="s">
        <v>622</v>
      </c>
      <c r="B398" s="54" t="s">
        <v>623</v>
      </c>
      <c r="C398" s="31">
        <v>4301031360</v>
      </c>
      <c r="D398" s="575">
        <v>4607091384345</v>
      </c>
      <c r="E398" s="576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2"/>
      <c r="R398" s="572"/>
      <c r="S398" s="572"/>
      <c r="T398" s="573"/>
      <c r="U398" s="34"/>
      <c r="V398" s="34"/>
      <c r="W398" s="35" t="s">
        <v>69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618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0"/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91"/>
      <c r="P399" s="583" t="s">
        <v>71</v>
      </c>
      <c r="Q399" s="584"/>
      <c r="R399" s="584"/>
      <c r="S399" s="584"/>
      <c r="T399" s="584"/>
      <c r="U399" s="584"/>
      <c r="V399" s="585"/>
      <c r="W399" s="37" t="s">
        <v>72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x14ac:dyDescent="0.2">
      <c r="A400" s="582"/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91"/>
      <c r="P400" s="583" t="s">
        <v>71</v>
      </c>
      <c r="Q400" s="584"/>
      <c r="R400" s="584"/>
      <c r="S400" s="584"/>
      <c r="T400" s="584"/>
      <c r="U400" s="584"/>
      <c r="V400" s="585"/>
      <c r="W400" s="37" t="s">
        <v>69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customHeight="1" x14ac:dyDescent="0.25">
      <c r="A401" s="581" t="s">
        <v>73</v>
      </c>
      <c r="B401" s="582"/>
      <c r="C401" s="582"/>
      <c r="D401" s="582"/>
      <c r="E401" s="582"/>
      <c r="F401" s="582"/>
      <c r="G401" s="582"/>
      <c r="H401" s="582"/>
      <c r="I401" s="582"/>
      <c r="J401" s="582"/>
      <c r="K401" s="582"/>
      <c r="L401" s="582"/>
      <c r="M401" s="582"/>
      <c r="N401" s="582"/>
      <c r="O401" s="582"/>
      <c r="P401" s="582"/>
      <c r="Q401" s="582"/>
      <c r="R401" s="582"/>
      <c r="S401" s="582"/>
      <c r="T401" s="582"/>
      <c r="U401" s="582"/>
      <c r="V401" s="582"/>
      <c r="W401" s="582"/>
      <c r="X401" s="582"/>
      <c r="Y401" s="582"/>
      <c r="Z401" s="582"/>
      <c r="AA401" s="563"/>
      <c r="AB401" s="563"/>
      <c r="AC401" s="563"/>
    </row>
    <row r="402" spans="1:68" ht="27" customHeight="1" x14ac:dyDescent="0.25">
      <c r="A402" s="54" t="s">
        <v>624</v>
      </c>
      <c r="B402" s="54" t="s">
        <v>625</v>
      </c>
      <c r="C402" s="31">
        <v>4301051284</v>
      </c>
      <c r="D402" s="575">
        <v>4607091384352</v>
      </c>
      <c r="E402" s="576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110</v>
      </c>
      <c r="L402" s="32"/>
      <c r="M402" s="33" t="s">
        <v>77</v>
      </c>
      <c r="N402" s="33"/>
      <c r="O402" s="32">
        <v>45</v>
      </c>
      <c r="P402" s="6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2"/>
      <c r="R402" s="572"/>
      <c r="S402" s="572"/>
      <c r="T402" s="573"/>
      <c r="U402" s="34"/>
      <c r="V402" s="34"/>
      <c r="W402" s="35" t="s">
        <v>69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626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627</v>
      </c>
      <c r="B403" s="54" t="s">
        <v>628</v>
      </c>
      <c r="C403" s="31">
        <v>4301051431</v>
      </c>
      <c r="D403" s="575">
        <v>4607091389654</v>
      </c>
      <c r="E403" s="576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2"/>
      <c r="R403" s="572"/>
      <c r="S403" s="572"/>
      <c r="T403" s="573"/>
      <c r="U403" s="34"/>
      <c r="V403" s="34"/>
      <c r="W403" s="35" t="s">
        <v>69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629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90"/>
      <c r="B404" s="582"/>
      <c r="C404" s="582"/>
      <c r="D404" s="582"/>
      <c r="E404" s="582"/>
      <c r="F404" s="582"/>
      <c r="G404" s="582"/>
      <c r="H404" s="582"/>
      <c r="I404" s="582"/>
      <c r="J404" s="582"/>
      <c r="K404" s="582"/>
      <c r="L404" s="582"/>
      <c r="M404" s="582"/>
      <c r="N404" s="582"/>
      <c r="O404" s="591"/>
      <c r="P404" s="583" t="s">
        <v>71</v>
      </c>
      <c r="Q404" s="584"/>
      <c r="R404" s="584"/>
      <c r="S404" s="584"/>
      <c r="T404" s="584"/>
      <c r="U404" s="584"/>
      <c r="V404" s="585"/>
      <c r="W404" s="37" t="s">
        <v>72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x14ac:dyDescent="0.2">
      <c r="A405" s="582"/>
      <c r="B405" s="582"/>
      <c r="C405" s="582"/>
      <c r="D405" s="582"/>
      <c r="E405" s="582"/>
      <c r="F405" s="582"/>
      <c r="G405" s="582"/>
      <c r="H405" s="582"/>
      <c r="I405" s="582"/>
      <c r="J405" s="582"/>
      <c r="K405" s="582"/>
      <c r="L405" s="582"/>
      <c r="M405" s="582"/>
      <c r="N405" s="582"/>
      <c r="O405" s="591"/>
      <c r="P405" s="583" t="s">
        <v>71</v>
      </c>
      <c r="Q405" s="584"/>
      <c r="R405" s="584"/>
      <c r="S405" s="584"/>
      <c r="T405" s="584"/>
      <c r="U405" s="584"/>
      <c r="V405" s="585"/>
      <c r="W405" s="37" t="s">
        <v>69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customHeight="1" x14ac:dyDescent="0.25">
      <c r="A406" s="600" t="s">
        <v>630</v>
      </c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582"/>
      <c r="P406" s="582"/>
      <c r="Q406" s="582"/>
      <c r="R406" s="582"/>
      <c r="S406" s="582"/>
      <c r="T406" s="582"/>
      <c r="U406" s="582"/>
      <c r="V406" s="582"/>
      <c r="W406" s="582"/>
      <c r="X406" s="582"/>
      <c r="Y406" s="582"/>
      <c r="Z406" s="582"/>
      <c r="AA406" s="562"/>
      <c r="AB406" s="562"/>
      <c r="AC406" s="562"/>
    </row>
    <row r="407" spans="1:68" ht="14.25" customHeight="1" x14ac:dyDescent="0.25">
      <c r="A407" s="581" t="s">
        <v>134</v>
      </c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582"/>
      <c r="P407" s="582"/>
      <c r="Q407" s="582"/>
      <c r="R407" s="582"/>
      <c r="S407" s="582"/>
      <c r="T407" s="582"/>
      <c r="U407" s="582"/>
      <c r="V407" s="582"/>
      <c r="W407" s="582"/>
      <c r="X407" s="582"/>
      <c r="Y407" s="582"/>
      <c r="Z407" s="582"/>
      <c r="AA407" s="563"/>
      <c r="AB407" s="563"/>
      <c r="AC407" s="563"/>
    </row>
    <row r="408" spans="1:68" ht="27" customHeight="1" x14ac:dyDescent="0.25">
      <c r="A408" s="54" t="s">
        <v>631</v>
      </c>
      <c r="B408" s="54" t="s">
        <v>632</v>
      </c>
      <c r="C408" s="31">
        <v>4301020319</v>
      </c>
      <c r="D408" s="575">
        <v>4680115885240</v>
      </c>
      <c r="E408" s="576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76</v>
      </c>
      <c r="L408" s="32"/>
      <c r="M408" s="33" t="s">
        <v>67</v>
      </c>
      <c r="N408" s="33"/>
      <c r="O408" s="32">
        <v>40</v>
      </c>
      <c r="P408" s="87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2"/>
      <c r="R408" s="572"/>
      <c r="S408" s="572"/>
      <c r="T408" s="573"/>
      <c r="U408" s="34"/>
      <c r="V408" s="34"/>
      <c r="W408" s="35" t="s">
        <v>69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633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634</v>
      </c>
      <c r="B409" s="54" t="s">
        <v>635</v>
      </c>
      <c r="C409" s="31">
        <v>4301020315</v>
      </c>
      <c r="D409" s="575">
        <v>4607091389364</v>
      </c>
      <c r="E409" s="576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8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2"/>
      <c r="R409" s="572"/>
      <c r="S409" s="572"/>
      <c r="T409" s="573"/>
      <c r="U409" s="34"/>
      <c r="V409" s="34"/>
      <c r="W409" s="35" t="s">
        <v>69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636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90"/>
      <c r="B410" s="582"/>
      <c r="C410" s="582"/>
      <c r="D410" s="582"/>
      <c r="E410" s="582"/>
      <c r="F410" s="582"/>
      <c r="G410" s="582"/>
      <c r="H410" s="582"/>
      <c r="I410" s="582"/>
      <c r="J410" s="582"/>
      <c r="K410" s="582"/>
      <c r="L410" s="582"/>
      <c r="M410" s="582"/>
      <c r="N410" s="582"/>
      <c r="O410" s="591"/>
      <c r="P410" s="583" t="s">
        <v>71</v>
      </c>
      <c r="Q410" s="584"/>
      <c r="R410" s="584"/>
      <c r="S410" s="584"/>
      <c r="T410" s="584"/>
      <c r="U410" s="584"/>
      <c r="V410" s="585"/>
      <c r="W410" s="37" t="s">
        <v>72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x14ac:dyDescent="0.2">
      <c r="A411" s="582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91"/>
      <c r="P411" s="583" t="s">
        <v>71</v>
      </c>
      <c r="Q411" s="584"/>
      <c r="R411" s="584"/>
      <c r="S411" s="584"/>
      <c r="T411" s="584"/>
      <c r="U411" s="584"/>
      <c r="V411" s="585"/>
      <c r="W411" s="37" t="s">
        <v>69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customHeight="1" x14ac:dyDescent="0.25">
      <c r="A412" s="581" t="s">
        <v>63</v>
      </c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2"/>
      <c r="P412" s="582"/>
      <c r="Q412" s="582"/>
      <c r="R412" s="582"/>
      <c r="S412" s="582"/>
      <c r="T412" s="582"/>
      <c r="U412" s="582"/>
      <c r="V412" s="582"/>
      <c r="W412" s="582"/>
      <c r="X412" s="582"/>
      <c r="Y412" s="582"/>
      <c r="Z412" s="582"/>
      <c r="AA412" s="563"/>
      <c r="AB412" s="563"/>
      <c r="AC412" s="563"/>
    </row>
    <row r="413" spans="1:68" ht="27" customHeight="1" x14ac:dyDescent="0.25">
      <c r="A413" s="54" t="s">
        <v>637</v>
      </c>
      <c r="B413" s="54" t="s">
        <v>638</v>
      </c>
      <c r="C413" s="31">
        <v>4301031403</v>
      </c>
      <c r="D413" s="575">
        <v>4680115886094</v>
      </c>
      <c r="E413" s="576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2"/>
      <c r="R413" s="572"/>
      <c r="S413" s="572"/>
      <c r="T413" s="573"/>
      <c r="U413" s="34"/>
      <c r="V413" s="34"/>
      <c r="W413" s="35" t="s">
        <v>69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639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640</v>
      </c>
      <c r="B414" s="54" t="s">
        <v>641</v>
      </c>
      <c r="C414" s="31">
        <v>4301031363</v>
      </c>
      <c r="D414" s="575">
        <v>4607091389425</v>
      </c>
      <c r="E414" s="576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2"/>
      <c r="R414" s="572"/>
      <c r="S414" s="572"/>
      <c r="T414" s="573"/>
      <c r="U414" s="34"/>
      <c r="V414" s="34"/>
      <c r="W414" s="35" t="s">
        <v>69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642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643</v>
      </c>
      <c r="B415" s="54" t="s">
        <v>644</v>
      </c>
      <c r="C415" s="31">
        <v>4301031373</v>
      </c>
      <c r="D415" s="575">
        <v>4680115880771</v>
      </c>
      <c r="E415" s="576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2"/>
      <c r="R415" s="572"/>
      <c r="S415" s="572"/>
      <c r="T415" s="573"/>
      <c r="U415" s="34"/>
      <c r="V415" s="34"/>
      <c r="W415" s="35" t="s">
        <v>69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645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4301031359</v>
      </c>
      <c r="D416" s="575">
        <v>4607091389500</v>
      </c>
      <c r="E416" s="576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2"/>
      <c r="R416" s="572"/>
      <c r="S416" s="572"/>
      <c r="T416" s="573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90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91"/>
      <c r="P417" s="583" t="s">
        <v>71</v>
      </c>
      <c r="Q417" s="584"/>
      <c r="R417" s="584"/>
      <c r="S417" s="584"/>
      <c r="T417" s="584"/>
      <c r="U417" s="584"/>
      <c r="V417" s="585"/>
      <c r="W417" s="37" t="s">
        <v>72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91"/>
      <c r="P418" s="583" t="s">
        <v>71</v>
      </c>
      <c r="Q418" s="584"/>
      <c r="R418" s="584"/>
      <c r="S418" s="584"/>
      <c r="T418" s="584"/>
      <c r="U418" s="584"/>
      <c r="V418" s="585"/>
      <c r="W418" s="37" t="s">
        <v>69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customHeight="1" x14ac:dyDescent="0.25">
      <c r="A419" s="600" t="s">
        <v>648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62"/>
      <c r="AB419" s="562"/>
      <c r="AC419" s="562"/>
    </row>
    <row r="420" spans="1:68" ht="14.25" customHeight="1" x14ac:dyDescent="0.25">
      <c r="A420" s="581" t="s">
        <v>63</v>
      </c>
      <c r="B420" s="582"/>
      <c r="C420" s="582"/>
      <c r="D420" s="582"/>
      <c r="E420" s="582"/>
      <c r="F420" s="582"/>
      <c r="G420" s="582"/>
      <c r="H420" s="582"/>
      <c r="I420" s="582"/>
      <c r="J420" s="582"/>
      <c r="K420" s="582"/>
      <c r="L420" s="582"/>
      <c r="M420" s="582"/>
      <c r="N420" s="582"/>
      <c r="O420" s="582"/>
      <c r="P420" s="582"/>
      <c r="Q420" s="582"/>
      <c r="R420" s="582"/>
      <c r="S420" s="582"/>
      <c r="T420" s="582"/>
      <c r="U420" s="582"/>
      <c r="V420" s="582"/>
      <c r="W420" s="582"/>
      <c r="X420" s="582"/>
      <c r="Y420" s="582"/>
      <c r="Z420" s="582"/>
      <c r="AA420" s="563"/>
      <c r="AB420" s="563"/>
      <c r="AC420" s="563"/>
    </row>
    <row r="421" spans="1:68" ht="27" customHeight="1" x14ac:dyDescent="0.25">
      <c r="A421" s="54" t="s">
        <v>649</v>
      </c>
      <c r="B421" s="54" t="s">
        <v>650</v>
      </c>
      <c r="C421" s="31">
        <v>4301031347</v>
      </c>
      <c r="D421" s="575">
        <v>4680115885110</v>
      </c>
      <c r="E421" s="576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7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2"/>
      <c r="R421" s="572"/>
      <c r="S421" s="572"/>
      <c r="T421" s="573"/>
      <c r="U421" s="34"/>
      <c r="V421" s="34"/>
      <c r="W421" s="35" t="s">
        <v>69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651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90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91"/>
      <c r="P422" s="583" t="s">
        <v>71</v>
      </c>
      <c r="Q422" s="584"/>
      <c r="R422" s="584"/>
      <c r="S422" s="584"/>
      <c r="T422" s="584"/>
      <c r="U422" s="584"/>
      <c r="V422" s="585"/>
      <c r="W422" s="37" t="s">
        <v>72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91"/>
      <c r="P423" s="583" t="s">
        <v>71</v>
      </c>
      <c r="Q423" s="584"/>
      <c r="R423" s="584"/>
      <c r="S423" s="584"/>
      <c r="T423" s="584"/>
      <c r="U423" s="584"/>
      <c r="V423" s="585"/>
      <c r="W423" s="37" t="s">
        <v>69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customHeight="1" x14ac:dyDescent="0.25">
      <c r="A424" s="600" t="s">
        <v>652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62"/>
      <c r="AB424" s="562"/>
      <c r="AC424" s="562"/>
    </row>
    <row r="425" spans="1:68" ht="14.25" customHeight="1" x14ac:dyDescent="0.25">
      <c r="A425" s="581" t="s">
        <v>63</v>
      </c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582"/>
      <c r="P425" s="582"/>
      <c r="Q425" s="582"/>
      <c r="R425" s="582"/>
      <c r="S425" s="582"/>
      <c r="T425" s="582"/>
      <c r="U425" s="582"/>
      <c r="V425" s="582"/>
      <c r="W425" s="582"/>
      <c r="X425" s="582"/>
      <c r="Y425" s="582"/>
      <c r="Z425" s="582"/>
      <c r="AA425" s="563"/>
      <c r="AB425" s="563"/>
      <c r="AC425" s="563"/>
    </row>
    <row r="426" spans="1:68" ht="27" customHeight="1" x14ac:dyDescent="0.25">
      <c r="A426" s="54" t="s">
        <v>653</v>
      </c>
      <c r="B426" s="54" t="s">
        <v>654</v>
      </c>
      <c r="C426" s="31">
        <v>4301031261</v>
      </c>
      <c r="D426" s="575">
        <v>4680115885103</v>
      </c>
      <c r="E426" s="576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2"/>
      <c r="R426" s="572"/>
      <c r="S426" s="572"/>
      <c r="T426" s="573"/>
      <c r="U426" s="34"/>
      <c r="V426" s="34"/>
      <c r="W426" s="35" t="s">
        <v>69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655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90"/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91"/>
      <c r="P427" s="583" t="s">
        <v>71</v>
      </c>
      <c r="Q427" s="584"/>
      <c r="R427" s="584"/>
      <c r="S427" s="584"/>
      <c r="T427" s="584"/>
      <c r="U427" s="584"/>
      <c r="V427" s="585"/>
      <c r="W427" s="37" t="s">
        <v>72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x14ac:dyDescent="0.2">
      <c r="A428" s="582"/>
      <c r="B428" s="582"/>
      <c r="C428" s="582"/>
      <c r="D428" s="582"/>
      <c r="E428" s="582"/>
      <c r="F428" s="582"/>
      <c r="G428" s="582"/>
      <c r="H428" s="582"/>
      <c r="I428" s="582"/>
      <c r="J428" s="582"/>
      <c r="K428" s="582"/>
      <c r="L428" s="582"/>
      <c r="M428" s="582"/>
      <c r="N428" s="582"/>
      <c r="O428" s="591"/>
      <c r="P428" s="583" t="s">
        <v>71</v>
      </c>
      <c r="Q428" s="584"/>
      <c r="R428" s="584"/>
      <c r="S428" s="584"/>
      <c r="T428" s="584"/>
      <c r="U428" s="584"/>
      <c r="V428" s="585"/>
      <c r="W428" s="37" t="s">
        <v>69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customHeight="1" x14ac:dyDescent="0.2">
      <c r="A429" s="632" t="s">
        <v>656</v>
      </c>
      <c r="B429" s="633"/>
      <c r="C429" s="633"/>
      <c r="D429" s="633"/>
      <c r="E429" s="633"/>
      <c r="F429" s="633"/>
      <c r="G429" s="633"/>
      <c r="H429" s="633"/>
      <c r="I429" s="633"/>
      <c r="J429" s="633"/>
      <c r="K429" s="633"/>
      <c r="L429" s="633"/>
      <c r="M429" s="633"/>
      <c r="N429" s="633"/>
      <c r="O429" s="633"/>
      <c r="P429" s="633"/>
      <c r="Q429" s="633"/>
      <c r="R429" s="633"/>
      <c r="S429" s="633"/>
      <c r="T429" s="633"/>
      <c r="U429" s="633"/>
      <c r="V429" s="633"/>
      <c r="W429" s="633"/>
      <c r="X429" s="633"/>
      <c r="Y429" s="633"/>
      <c r="Z429" s="633"/>
      <c r="AA429" s="48"/>
      <c r="AB429" s="48"/>
      <c r="AC429" s="48"/>
    </row>
    <row r="430" spans="1:68" ht="16.5" customHeight="1" x14ac:dyDescent="0.25">
      <c r="A430" s="600" t="s">
        <v>656</v>
      </c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2"/>
      <c r="P430" s="582"/>
      <c r="Q430" s="582"/>
      <c r="R430" s="582"/>
      <c r="S430" s="582"/>
      <c r="T430" s="582"/>
      <c r="U430" s="582"/>
      <c r="V430" s="582"/>
      <c r="W430" s="582"/>
      <c r="X430" s="582"/>
      <c r="Y430" s="582"/>
      <c r="Z430" s="582"/>
      <c r="AA430" s="562"/>
      <c r="AB430" s="562"/>
      <c r="AC430" s="562"/>
    </row>
    <row r="431" spans="1:68" ht="14.25" customHeight="1" x14ac:dyDescent="0.25">
      <c r="A431" s="581" t="s">
        <v>102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63"/>
      <c r="AB431" s="563"/>
      <c r="AC431" s="563"/>
    </row>
    <row r="432" spans="1:68" ht="27" customHeight="1" x14ac:dyDescent="0.25">
      <c r="A432" s="54" t="s">
        <v>657</v>
      </c>
      <c r="B432" s="54" t="s">
        <v>658</v>
      </c>
      <c r="C432" s="31">
        <v>4301011795</v>
      </c>
      <c r="D432" s="575">
        <v>4607091389067</v>
      </c>
      <c r="E432" s="576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2"/>
      <c r="R432" s="572"/>
      <c r="S432" s="572"/>
      <c r="T432" s="573"/>
      <c r="U432" s="34"/>
      <c r="V432" s="34"/>
      <c r="W432" s="35" t="s">
        <v>69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659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customHeight="1" x14ac:dyDescent="0.25">
      <c r="A433" s="54" t="s">
        <v>660</v>
      </c>
      <c r="B433" s="54" t="s">
        <v>661</v>
      </c>
      <c r="C433" s="31">
        <v>4301011961</v>
      </c>
      <c r="D433" s="575">
        <v>4680115885271</v>
      </c>
      <c r="E433" s="576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2"/>
      <c r="R433" s="572"/>
      <c r="S433" s="572"/>
      <c r="T433" s="573"/>
      <c r="U433" s="34"/>
      <c r="V433" s="34"/>
      <c r="W433" s="35" t="s">
        <v>69</v>
      </c>
      <c r="X433" s="567">
        <v>12</v>
      </c>
      <c r="Y433" s="568">
        <f t="shared" si="69"/>
        <v>15.84</v>
      </c>
      <c r="Z433" s="36">
        <f t="shared" si="70"/>
        <v>3.5880000000000002E-2</v>
      </c>
      <c r="AA433" s="56"/>
      <c r="AB433" s="57"/>
      <c r="AC433" s="475" t="s">
        <v>662</v>
      </c>
      <c r="AG433" s="64"/>
      <c r="AJ433" s="68"/>
      <c r="AK433" s="68">
        <v>0</v>
      </c>
      <c r="BB433" s="476" t="s">
        <v>1</v>
      </c>
      <c r="BM433" s="64">
        <f t="shared" si="71"/>
        <v>12.818181818181817</v>
      </c>
      <c r="BN433" s="64">
        <f t="shared" si="72"/>
        <v>16.919999999999998</v>
      </c>
      <c r="BO433" s="64">
        <f t="shared" si="73"/>
        <v>2.1853146853146852E-2</v>
      </c>
      <c r="BP433" s="64">
        <f t="shared" si="74"/>
        <v>2.8846153846153848E-2</v>
      </c>
    </row>
    <row r="434" spans="1:68" ht="27" customHeight="1" x14ac:dyDescent="0.25">
      <c r="A434" s="54" t="s">
        <v>663</v>
      </c>
      <c r="B434" s="54" t="s">
        <v>664</v>
      </c>
      <c r="C434" s="31">
        <v>4301011376</v>
      </c>
      <c r="D434" s="575">
        <v>4680115885226</v>
      </c>
      <c r="E434" s="576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2"/>
      <c r="R434" s="572"/>
      <c r="S434" s="572"/>
      <c r="T434" s="573"/>
      <c r="U434" s="34"/>
      <c r="V434" s="34"/>
      <c r="W434" s="35" t="s">
        <v>69</v>
      </c>
      <c r="X434" s="567">
        <v>33</v>
      </c>
      <c r="Y434" s="568">
        <f t="shared" si="69"/>
        <v>36.96</v>
      </c>
      <c r="Z434" s="36">
        <f t="shared" si="70"/>
        <v>8.3720000000000003E-2</v>
      </c>
      <c r="AA434" s="56"/>
      <c r="AB434" s="57"/>
      <c r="AC434" s="477" t="s">
        <v>665</v>
      </c>
      <c r="AG434" s="64"/>
      <c r="AJ434" s="68"/>
      <c r="AK434" s="68">
        <v>0</v>
      </c>
      <c r="BB434" s="478" t="s">
        <v>1</v>
      </c>
      <c r="BM434" s="64">
        <f t="shared" si="71"/>
        <v>35.249999999999993</v>
      </c>
      <c r="BN434" s="64">
        <f t="shared" si="72"/>
        <v>39.479999999999997</v>
      </c>
      <c r="BO434" s="64">
        <f t="shared" si="73"/>
        <v>6.0096153846153848E-2</v>
      </c>
      <c r="BP434" s="64">
        <f t="shared" si="74"/>
        <v>6.7307692307692318E-2</v>
      </c>
    </row>
    <row r="435" spans="1:68" ht="27" customHeight="1" x14ac:dyDescent="0.25">
      <c r="A435" s="54" t="s">
        <v>666</v>
      </c>
      <c r="B435" s="54" t="s">
        <v>667</v>
      </c>
      <c r="C435" s="31">
        <v>4301012145</v>
      </c>
      <c r="D435" s="575">
        <v>4607091383522</v>
      </c>
      <c r="E435" s="576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85" t="s">
        <v>668</v>
      </c>
      <c r="Q435" s="572"/>
      <c r="R435" s="572"/>
      <c r="S435" s="572"/>
      <c r="T435" s="573"/>
      <c r="U435" s="34"/>
      <c r="V435" s="34"/>
      <c r="W435" s="35" t="s">
        <v>69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669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670</v>
      </c>
      <c r="B436" s="54" t="s">
        <v>671</v>
      </c>
      <c r="C436" s="31">
        <v>4301011774</v>
      </c>
      <c r="D436" s="575">
        <v>4680115884502</v>
      </c>
      <c r="E436" s="576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2"/>
      <c r="R436" s="572"/>
      <c r="S436" s="572"/>
      <c r="T436" s="573"/>
      <c r="U436" s="34"/>
      <c r="V436" s="34"/>
      <c r="W436" s="35" t="s">
        <v>69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672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75">
        <v>4607091389104</v>
      </c>
      <c r="E437" s="576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2"/>
      <c r="R437" s="572"/>
      <c r="S437" s="572"/>
      <c r="T437" s="573"/>
      <c r="U437" s="34"/>
      <c r="V437" s="34"/>
      <c r="W437" s="35" t="s">
        <v>69</v>
      </c>
      <c r="X437" s="567">
        <v>99</v>
      </c>
      <c r="Y437" s="568">
        <f t="shared" si="69"/>
        <v>100.32000000000001</v>
      </c>
      <c r="Z437" s="36">
        <f t="shared" si="70"/>
        <v>0.22724</v>
      </c>
      <c r="AA437" s="56"/>
      <c r="AB437" s="57"/>
      <c r="AC437" s="483" t="s">
        <v>675</v>
      </c>
      <c r="AG437" s="64"/>
      <c r="AJ437" s="68"/>
      <c r="AK437" s="68">
        <v>0</v>
      </c>
      <c r="BB437" s="484" t="s">
        <v>1</v>
      </c>
      <c r="BM437" s="64">
        <f t="shared" si="71"/>
        <v>105.75</v>
      </c>
      <c r="BN437" s="64">
        <f t="shared" si="72"/>
        <v>107.16</v>
      </c>
      <c r="BO437" s="64">
        <f t="shared" si="73"/>
        <v>0.18028846153846154</v>
      </c>
      <c r="BP437" s="64">
        <f t="shared" si="74"/>
        <v>0.18269230769230771</v>
      </c>
    </row>
    <row r="438" spans="1:68" ht="16.5" customHeight="1" x14ac:dyDescent="0.25">
      <c r="A438" s="54" t="s">
        <v>676</v>
      </c>
      <c r="B438" s="54" t="s">
        <v>677</v>
      </c>
      <c r="C438" s="31">
        <v>4301011799</v>
      </c>
      <c r="D438" s="575">
        <v>4680115884519</v>
      </c>
      <c r="E438" s="576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2"/>
      <c r="R438" s="572"/>
      <c r="S438" s="572"/>
      <c r="T438" s="573"/>
      <c r="U438" s="34"/>
      <c r="V438" s="34"/>
      <c r="W438" s="35" t="s">
        <v>69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678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customHeight="1" x14ac:dyDescent="0.25">
      <c r="A439" s="54" t="s">
        <v>679</v>
      </c>
      <c r="B439" s="54" t="s">
        <v>680</v>
      </c>
      <c r="C439" s="31">
        <v>4301012125</v>
      </c>
      <c r="D439" s="575">
        <v>4680115886391</v>
      </c>
      <c r="E439" s="576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2"/>
      <c r="R439" s="572"/>
      <c r="S439" s="572"/>
      <c r="T439" s="573"/>
      <c r="U439" s="34"/>
      <c r="V439" s="34"/>
      <c r="W439" s="35" t="s">
        <v>69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659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681</v>
      </c>
      <c r="B440" s="54" t="s">
        <v>682</v>
      </c>
      <c r="C440" s="31">
        <v>4301011778</v>
      </c>
      <c r="D440" s="575">
        <v>4680115880603</v>
      </c>
      <c r="E440" s="576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2"/>
      <c r="R440" s="572"/>
      <c r="S440" s="572"/>
      <c r="T440" s="573"/>
      <c r="U440" s="34"/>
      <c r="V440" s="34"/>
      <c r="W440" s="35" t="s">
        <v>69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659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681</v>
      </c>
      <c r="B441" s="54" t="s">
        <v>683</v>
      </c>
      <c r="C441" s="31">
        <v>4301012035</v>
      </c>
      <c r="D441" s="575">
        <v>4680115880603</v>
      </c>
      <c r="E441" s="576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2"/>
      <c r="R441" s="572"/>
      <c r="S441" s="572"/>
      <c r="T441" s="573"/>
      <c r="U441" s="34"/>
      <c r="V441" s="34"/>
      <c r="W441" s="35" t="s">
        <v>69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659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684</v>
      </c>
      <c r="B442" s="54" t="s">
        <v>685</v>
      </c>
      <c r="C442" s="31">
        <v>4301012146</v>
      </c>
      <c r="D442" s="575">
        <v>4607091389999</v>
      </c>
      <c r="E442" s="576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713" t="s">
        <v>686</v>
      </c>
      <c r="Q442" s="572"/>
      <c r="R442" s="572"/>
      <c r="S442" s="572"/>
      <c r="T442" s="573"/>
      <c r="U442" s="34"/>
      <c r="V442" s="34"/>
      <c r="W442" s="35" t="s">
        <v>69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669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4301012036</v>
      </c>
      <c r="D443" s="575">
        <v>4680115882782</v>
      </c>
      <c r="E443" s="576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2"/>
      <c r="R443" s="572"/>
      <c r="S443" s="572"/>
      <c r="T443" s="573"/>
      <c r="U443" s="34"/>
      <c r="V443" s="34"/>
      <c r="W443" s="35" t="s">
        <v>69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662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689</v>
      </c>
      <c r="B444" s="54" t="s">
        <v>690</v>
      </c>
      <c r="C444" s="31">
        <v>4301012050</v>
      </c>
      <c r="D444" s="575">
        <v>4680115885479</v>
      </c>
      <c r="E444" s="576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2"/>
      <c r="R444" s="572"/>
      <c r="S444" s="572"/>
      <c r="T444" s="573"/>
      <c r="U444" s="34"/>
      <c r="V444" s="34"/>
      <c r="W444" s="35" t="s">
        <v>69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675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691</v>
      </c>
      <c r="B445" s="54" t="s">
        <v>692</v>
      </c>
      <c r="C445" s="31">
        <v>4301011784</v>
      </c>
      <c r="D445" s="575">
        <v>4607091389982</v>
      </c>
      <c r="E445" s="576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2"/>
      <c r="R445" s="572"/>
      <c r="S445" s="572"/>
      <c r="T445" s="573"/>
      <c r="U445" s="34"/>
      <c r="V445" s="34"/>
      <c r="W445" s="35" t="s">
        <v>69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675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691</v>
      </c>
      <c r="B446" s="54" t="s">
        <v>693</v>
      </c>
      <c r="C446" s="31">
        <v>4301012034</v>
      </c>
      <c r="D446" s="575">
        <v>4607091389982</v>
      </c>
      <c r="E446" s="576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2"/>
      <c r="R446" s="572"/>
      <c r="S446" s="572"/>
      <c r="T446" s="573"/>
      <c r="U446" s="34"/>
      <c r="V446" s="34"/>
      <c r="W446" s="35" t="s">
        <v>69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675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0"/>
      <c r="B447" s="582"/>
      <c r="C447" s="582"/>
      <c r="D447" s="582"/>
      <c r="E447" s="582"/>
      <c r="F447" s="582"/>
      <c r="G447" s="582"/>
      <c r="H447" s="582"/>
      <c r="I447" s="582"/>
      <c r="J447" s="582"/>
      <c r="K447" s="582"/>
      <c r="L447" s="582"/>
      <c r="M447" s="582"/>
      <c r="N447" s="582"/>
      <c r="O447" s="591"/>
      <c r="P447" s="583" t="s">
        <v>71</v>
      </c>
      <c r="Q447" s="584"/>
      <c r="R447" s="584"/>
      <c r="S447" s="584"/>
      <c r="T447" s="584"/>
      <c r="U447" s="584"/>
      <c r="V447" s="585"/>
      <c r="W447" s="37" t="s">
        <v>72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27.272727272727273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29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0.34684000000000004</v>
      </c>
      <c r="AA447" s="570"/>
      <c r="AB447" s="570"/>
      <c r="AC447" s="570"/>
    </row>
    <row r="448" spans="1:68" x14ac:dyDescent="0.2">
      <c r="A448" s="582"/>
      <c r="B448" s="582"/>
      <c r="C448" s="582"/>
      <c r="D448" s="582"/>
      <c r="E448" s="582"/>
      <c r="F448" s="582"/>
      <c r="G448" s="582"/>
      <c r="H448" s="582"/>
      <c r="I448" s="582"/>
      <c r="J448" s="582"/>
      <c r="K448" s="582"/>
      <c r="L448" s="582"/>
      <c r="M448" s="582"/>
      <c r="N448" s="582"/>
      <c r="O448" s="591"/>
      <c r="P448" s="583" t="s">
        <v>71</v>
      </c>
      <c r="Q448" s="584"/>
      <c r="R448" s="584"/>
      <c r="S448" s="584"/>
      <c r="T448" s="584"/>
      <c r="U448" s="584"/>
      <c r="V448" s="585"/>
      <c r="W448" s="37" t="s">
        <v>69</v>
      </c>
      <c r="X448" s="569">
        <f>IFERROR(SUM(X432:X446),"0")</f>
        <v>144</v>
      </c>
      <c r="Y448" s="569">
        <f>IFERROR(SUM(Y432:Y446),"0")</f>
        <v>153.12</v>
      </c>
      <c r="Z448" s="37"/>
      <c r="AA448" s="570"/>
      <c r="AB448" s="570"/>
      <c r="AC448" s="570"/>
    </row>
    <row r="449" spans="1:68" ht="14.25" customHeight="1" x14ac:dyDescent="0.25">
      <c r="A449" s="581" t="s">
        <v>134</v>
      </c>
      <c r="B449" s="582"/>
      <c r="C449" s="582"/>
      <c r="D449" s="582"/>
      <c r="E449" s="582"/>
      <c r="F449" s="582"/>
      <c r="G449" s="582"/>
      <c r="H449" s="582"/>
      <c r="I449" s="582"/>
      <c r="J449" s="582"/>
      <c r="K449" s="582"/>
      <c r="L449" s="582"/>
      <c r="M449" s="582"/>
      <c r="N449" s="582"/>
      <c r="O449" s="582"/>
      <c r="P449" s="582"/>
      <c r="Q449" s="582"/>
      <c r="R449" s="582"/>
      <c r="S449" s="582"/>
      <c r="T449" s="582"/>
      <c r="U449" s="582"/>
      <c r="V449" s="582"/>
      <c r="W449" s="582"/>
      <c r="X449" s="582"/>
      <c r="Y449" s="582"/>
      <c r="Z449" s="582"/>
      <c r="AA449" s="563"/>
      <c r="AB449" s="563"/>
      <c r="AC449" s="563"/>
    </row>
    <row r="450" spans="1:68" ht="16.5" customHeight="1" x14ac:dyDescent="0.25">
      <c r="A450" s="54" t="s">
        <v>694</v>
      </c>
      <c r="B450" s="54" t="s">
        <v>695</v>
      </c>
      <c r="C450" s="31">
        <v>4301020334</v>
      </c>
      <c r="D450" s="575">
        <v>4607091388930</v>
      </c>
      <c r="E450" s="576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2"/>
      <c r="R450" s="572"/>
      <c r="S450" s="572"/>
      <c r="T450" s="573"/>
      <c r="U450" s="34"/>
      <c r="V450" s="34"/>
      <c r="W450" s="35" t="s">
        <v>69</v>
      </c>
      <c r="X450" s="567">
        <v>0</v>
      </c>
      <c r="Y450" s="568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503" t="s">
        <v>696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697</v>
      </c>
      <c r="B451" s="54" t="s">
        <v>698</v>
      </c>
      <c r="C451" s="31">
        <v>4301020384</v>
      </c>
      <c r="D451" s="575">
        <v>4680115886407</v>
      </c>
      <c r="E451" s="576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5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2"/>
      <c r="R451" s="572"/>
      <c r="S451" s="572"/>
      <c r="T451" s="573"/>
      <c r="U451" s="34"/>
      <c r="V451" s="34"/>
      <c r="W451" s="35" t="s">
        <v>69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696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699</v>
      </c>
      <c r="B452" s="54" t="s">
        <v>700</v>
      </c>
      <c r="C452" s="31">
        <v>4301020385</v>
      </c>
      <c r="D452" s="575">
        <v>4680115880054</v>
      </c>
      <c r="E452" s="576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2"/>
      <c r="R452" s="572"/>
      <c r="S452" s="572"/>
      <c r="T452" s="573"/>
      <c r="U452" s="34"/>
      <c r="V452" s="34"/>
      <c r="W452" s="35" t="s">
        <v>69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696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0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591"/>
      <c r="P453" s="583" t="s">
        <v>71</v>
      </c>
      <c r="Q453" s="584"/>
      <c r="R453" s="584"/>
      <c r="S453" s="584"/>
      <c r="T453" s="584"/>
      <c r="U453" s="584"/>
      <c r="V453" s="585"/>
      <c r="W453" s="37" t="s">
        <v>72</v>
      </c>
      <c r="X453" s="569">
        <f>IFERROR(X450/H450,"0")+IFERROR(X451/H451,"0")+IFERROR(X452/H452,"0")</f>
        <v>0</v>
      </c>
      <c r="Y453" s="569">
        <f>IFERROR(Y450/H450,"0")+IFERROR(Y451/H451,"0")+IFERROR(Y452/H452,"0")</f>
        <v>0</v>
      </c>
      <c r="Z453" s="569">
        <f>IFERROR(IF(Z450="",0,Z450),"0")+IFERROR(IF(Z451="",0,Z451),"0")+IFERROR(IF(Z452="",0,Z452),"0")</f>
        <v>0</v>
      </c>
      <c r="AA453" s="570"/>
      <c r="AB453" s="570"/>
      <c r="AC453" s="570"/>
    </row>
    <row r="454" spans="1:68" x14ac:dyDescent="0.2">
      <c r="A454" s="582"/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91"/>
      <c r="P454" s="583" t="s">
        <v>71</v>
      </c>
      <c r="Q454" s="584"/>
      <c r="R454" s="584"/>
      <c r="S454" s="584"/>
      <c r="T454" s="584"/>
      <c r="U454" s="584"/>
      <c r="V454" s="585"/>
      <c r="W454" s="37" t="s">
        <v>69</v>
      </c>
      <c r="X454" s="569">
        <f>IFERROR(SUM(X450:X452),"0")</f>
        <v>0</v>
      </c>
      <c r="Y454" s="569">
        <f>IFERROR(SUM(Y450:Y452),"0")</f>
        <v>0</v>
      </c>
      <c r="Z454" s="37"/>
      <c r="AA454" s="570"/>
      <c r="AB454" s="570"/>
      <c r="AC454" s="570"/>
    </row>
    <row r="455" spans="1:68" ht="14.25" customHeight="1" x14ac:dyDescent="0.25">
      <c r="A455" s="581" t="s">
        <v>63</v>
      </c>
      <c r="B455" s="582"/>
      <c r="C455" s="582"/>
      <c r="D455" s="582"/>
      <c r="E455" s="582"/>
      <c r="F455" s="582"/>
      <c r="G455" s="582"/>
      <c r="H455" s="582"/>
      <c r="I455" s="582"/>
      <c r="J455" s="582"/>
      <c r="K455" s="582"/>
      <c r="L455" s="582"/>
      <c r="M455" s="582"/>
      <c r="N455" s="582"/>
      <c r="O455" s="582"/>
      <c r="P455" s="582"/>
      <c r="Q455" s="582"/>
      <c r="R455" s="582"/>
      <c r="S455" s="582"/>
      <c r="T455" s="582"/>
      <c r="U455" s="582"/>
      <c r="V455" s="582"/>
      <c r="W455" s="582"/>
      <c r="X455" s="582"/>
      <c r="Y455" s="582"/>
      <c r="Z455" s="582"/>
      <c r="AA455" s="563"/>
      <c r="AB455" s="563"/>
      <c r="AC455" s="563"/>
    </row>
    <row r="456" spans="1:68" ht="27" customHeight="1" x14ac:dyDescent="0.25">
      <c r="A456" s="54" t="s">
        <v>701</v>
      </c>
      <c r="B456" s="54" t="s">
        <v>702</v>
      </c>
      <c r="C456" s="31">
        <v>4301031349</v>
      </c>
      <c r="D456" s="575">
        <v>4680115883116</v>
      </c>
      <c r="E456" s="576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2"/>
      <c r="R456" s="572"/>
      <c r="S456" s="572"/>
      <c r="T456" s="573"/>
      <c r="U456" s="34"/>
      <c r="V456" s="34"/>
      <c r="W456" s="35" t="s">
        <v>69</v>
      </c>
      <c r="X456" s="567">
        <v>20</v>
      </c>
      <c r="Y456" s="568">
        <f t="shared" ref="Y456:Y462" si="75">IFERROR(IF(X456="",0,CEILING((X456/$H456),1)*$H456),"")</f>
        <v>21.12</v>
      </c>
      <c r="Z456" s="36">
        <f>IFERROR(IF(Y456=0,"",ROUNDUP(Y456/H456,0)*0.01196),"")</f>
        <v>4.7840000000000001E-2</v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21.363636363636363</v>
      </c>
      <c r="BN456" s="64">
        <f t="shared" ref="BN456:BN462" si="77">IFERROR(Y456*I456/H456,"0")</f>
        <v>22.56</v>
      </c>
      <c r="BO456" s="64">
        <f t="shared" ref="BO456:BO462" si="78">IFERROR(1/J456*(X456/H456),"0")</f>
        <v>3.6421911421911424E-2</v>
      </c>
      <c r="BP456" s="64">
        <f t="shared" ref="BP456:BP462" si="79">IFERROR(1/J456*(Y456/H456),"0")</f>
        <v>3.8461538461538464E-2</v>
      </c>
    </row>
    <row r="457" spans="1:68" ht="27" customHeight="1" x14ac:dyDescent="0.25">
      <c r="A457" s="54" t="s">
        <v>704</v>
      </c>
      <c r="B457" s="54" t="s">
        <v>705</v>
      </c>
      <c r="C457" s="31">
        <v>4301031350</v>
      </c>
      <c r="D457" s="575">
        <v>4680115883093</v>
      </c>
      <c r="E457" s="576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2"/>
      <c r="R457" s="572"/>
      <c r="S457" s="572"/>
      <c r="T457" s="573"/>
      <c r="U457" s="34"/>
      <c r="V457" s="34"/>
      <c r="W457" s="35" t="s">
        <v>69</v>
      </c>
      <c r="X457" s="567">
        <v>6</v>
      </c>
      <c r="Y457" s="568">
        <f t="shared" si="75"/>
        <v>10.56</v>
      </c>
      <c r="Z457" s="36">
        <f>IFERROR(IF(Y457=0,"",ROUNDUP(Y457/H457,0)*0.01196),"")</f>
        <v>2.392E-2</v>
      </c>
      <c r="AA457" s="56"/>
      <c r="AB457" s="57"/>
      <c r="AC457" s="511" t="s">
        <v>706</v>
      </c>
      <c r="AG457" s="64"/>
      <c r="AJ457" s="68"/>
      <c r="AK457" s="68">
        <v>0</v>
      </c>
      <c r="BB457" s="512" t="s">
        <v>1</v>
      </c>
      <c r="BM457" s="64">
        <f t="shared" si="76"/>
        <v>6.4090909090909083</v>
      </c>
      <c r="BN457" s="64">
        <f t="shared" si="77"/>
        <v>11.28</v>
      </c>
      <c r="BO457" s="64">
        <f t="shared" si="78"/>
        <v>1.0926573426573426E-2</v>
      </c>
      <c r="BP457" s="64">
        <f t="shared" si="79"/>
        <v>1.9230769230769232E-2</v>
      </c>
    </row>
    <row r="458" spans="1:68" ht="27" customHeight="1" x14ac:dyDescent="0.25">
      <c r="A458" s="54" t="s">
        <v>707</v>
      </c>
      <c r="B458" s="54" t="s">
        <v>708</v>
      </c>
      <c r="C458" s="31">
        <v>4301031353</v>
      </c>
      <c r="D458" s="575">
        <v>4680115883109</v>
      </c>
      <c r="E458" s="576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2"/>
      <c r="R458" s="572"/>
      <c r="S458" s="572"/>
      <c r="T458" s="573"/>
      <c r="U458" s="34"/>
      <c r="V458" s="34"/>
      <c r="W458" s="35" t="s">
        <v>69</v>
      </c>
      <c r="X458" s="567">
        <v>25</v>
      </c>
      <c r="Y458" s="568">
        <f t="shared" si="75"/>
        <v>26.400000000000002</v>
      </c>
      <c r="Z458" s="36">
        <f>IFERROR(IF(Y458=0,"",ROUNDUP(Y458/H458,0)*0.01196),"")</f>
        <v>5.9799999999999999E-2</v>
      </c>
      <c r="AA458" s="56"/>
      <c r="AB458" s="57"/>
      <c r="AC458" s="513" t="s">
        <v>709</v>
      </c>
      <c r="AG458" s="64"/>
      <c r="AJ458" s="68"/>
      <c r="AK458" s="68">
        <v>0</v>
      </c>
      <c r="BB458" s="514" t="s">
        <v>1</v>
      </c>
      <c r="BM458" s="64">
        <f t="shared" si="76"/>
        <v>26.704545454545453</v>
      </c>
      <c r="BN458" s="64">
        <f t="shared" si="77"/>
        <v>28.200000000000003</v>
      </c>
      <c r="BO458" s="64">
        <f t="shared" si="78"/>
        <v>4.5527389277389273E-2</v>
      </c>
      <c r="BP458" s="64">
        <f t="shared" si="79"/>
        <v>4.807692307692308E-2</v>
      </c>
    </row>
    <row r="459" spans="1:68" ht="27" customHeight="1" x14ac:dyDescent="0.25">
      <c r="A459" s="54" t="s">
        <v>710</v>
      </c>
      <c r="B459" s="54" t="s">
        <v>711</v>
      </c>
      <c r="C459" s="31">
        <v>4301031351</v>
      </c>
      <c r="D459" s="575">
        <v>4680115882072</v>
      </c>
      <c r="E459" s="576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8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2"/>
      <c r="R459" s="572"/>
      <c r="S459" s="572"/>
      <c r="T459" s="573"/>
      <c r="U459" s="34"/>
      <c r="V459" s="34"/>
      <c r="W459" s="35" t="s">
        <v>69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703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customHeight="1" x14ac:dyDescent="0.25">
      <c r="A460" s="54" t="s">
        <v>710</v>
      </c>
      <c r="B460" s="54" t="s">
        <v>712</v>
      </c>
      <c r="C460" s="31">
        <v>4301031419</v>
      </c>
      <c r="D460" s="575">
        <v>4680115882072</v>
      </c>
      <c r="E460" s="576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1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2"/>
      <c r="R460" s="572"/>
      <c r="S460" s="572"/>
      <c r="T460" s="573"/>
      <c r="U460" s="34"/>
      <c r="V460" s="34"/>
      <c r="W460" s="35" t="s">
        <v>69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703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713</v>
      </c>
      <c r="B461" s="54" t="s">
        <v>714</v>
      </c>
      <c r="C461" s="31">
        <v>4301031418</v>
      </c>
      <c r="D461" s="575">
        <v>4680115882102</v>
      </c>
      <c r="E461" s="576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2"/>
      <c r="R461" s="572"/>
      <c r="S461" s="572"/>
      <c r="T461" s="573"/>
      <c r="U461" s="34"/>
      <c r="V461" s="34"/>
      <c r="W461" s="35" t="s">
        <v>69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706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customHeight="1" x14ac:dyDescent="0.25">
      <c r="A462" s="54" t="s">
        <v>715</v>
      </c>
      <c r="B462" s="54" t="s">
        <v>716</v>
      </c>
      <c r="C462" s="31">
        <v>4301031417</v>
      </c>
      <c r="D462" s="575">
        <v>4680115882096</v>
      </c>
      <c r="E462" s="576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2"/>
      <c r="R462" s="572"/>
      <c r="S462" s="572"/>
      <c r="T462" s="573"/>
      <c r="U462" s="34"/>
      <c r="V462" s="34"/>
      <c r="W462" s="35" t="s">
        <v>69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709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90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91"/>
      <c r="P463" s="583" t="s">
        <v>71</v>
      </c>
      <c r="Q463" s="584"/>
      <c r="R463" s="584"/>
      <c r="S463" s="584"/>
      <c r="T463" s="584"/>
      <c r="U463" s="584"/>
      <c r="V463" s="585"/>
      <c r="W463" s="37" t="s">
        <v>72</v>
      </c>
      <c r="X463" s="569">
        <f>IFERROR(X456/H456,"0")+IFERROR(X457/H457,"0")+IFERROR(X458/H458,"0")+IFERROR(X459/H459,"0")+IFERROR(X460/H460,"0")+IFERROR(X461/H461,"0")+IFERROR(X462/H462,"0")</f>
        <v>9.6590909090909083</v>
      </c>
      <c r="Y463" s="569">
        <f>IFERROR(Y456/H456,"0")+IFERROR(Y457/H457,"0")+IFERROR(Y458/H458,"0")+IFERROR(Y459/H459,"0")+IFERROR(Y460/H460,"0")+IFERROR(Y461/H461,"0")+IFERROR(Y462/H462,"0")</f>
        <v>11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0.13156000000000001</v>
      </c>
      <c r="AA463" s="570"/>
      <c r="AB463" s="570"/>
      <c r="AC463" s="57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91"/>
      <c r="P464" s="583" t="s">
        <v>71</v>
      </c>
      <c r="Q464" s="584"/>
      <c r="R464" s="584"/>
      <c r="S464" s="584"/>
      <c r="T464" s="584"/>
      <c r="U464" s="584"/>
      <c r="V464" s="585"/>
      <c r="W464" s="37" t="s">
        <v>69</v>
      </c>
      <c r="X464" s="569">
        <f>IFERROR(SUM(X456:X462),"0")</f>
        <v>51</v>
      </c>
      <c r="Y464" s="569">
        <f>IFERROR(SUM(Y456:Y462),"0")</f>
        <v>58.08</v>
      </c>
      <c r="Z464" s="37"/>
      <c r="AA464" s="570"/>
      <c r="AB464" s="570"/>
      <c r="AC464" s="570"/>
    </row>
    <row r="465" spans="1:68" ht="14.25" customHeight="1" x14ac:dyDescent="0.25">
      <c r="A465" s="581" t="s">
        <v>73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63"/>
      <c r="AB465" s="563"/>
      <c r="AC465" s="563"/>
    </row>
    <row r="466" spans="1:68" ht="16.5" customHeight="1" x14ac:dyDescent="0.25">
      <c r="A466" s="54" t="s">
        <v>717</v>
      </c>
      <c r="B466" s="54" t="s">
        <v>718</v>
      </c>
      <c r="C466" s="31">
        <v>4301051232</v>
      </c>
      <c r="D466" s="575">
        <v>4607091383409</v>
      </c>
      <c r="E466" s="576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2"/>
      <c r="R466" s="572"/>
      <c r="S466" s="572"/>
      <c r="T466" s="573"/>
      <c r="U466" s="34"/>
      <c r="V466" s="34"/>
      <c r="W466" s="35" t="s">
        <v>69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720</v>
      </c>
      <c r="B467" s="54" t="s">
        <v>721</v>
      </c>
      <c r="C467" s="31">
        <v>4301051233</v>
      </c>
      <c r="D467" s="575">
        <v>4607091383416</v>
      </c>
      <c r="E467" s="576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7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2"/>
      <c r="R467" s="572"/>
      <c r="S467" s="572"/>
      <c r="T467" s="573"/>
      <c r="U467" s="34"/>
      <c r="V467" s="34"/>
      <c r="W467" s="35" t="s">
        <v>69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722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4301051064</v>
      </c>
      <c r="D468" s="575">
        <v>4680115883536</v>
      </c>
      <c r="E468" s="576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2"/>
      <c r="R468" s="572"/>
      <c r="S468" s="572"/>
      <c r="T468" s="573"/>
      <c r="U468" s="34"/>
      <c r="V468" s="34"/>
      <c r="W468" s="35" t="s">
        <v>69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725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90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591"/>
      <c r="P469" s="583" t="s">
        <v>71</v>
      </c>
      <c r="Q469" s="584"/>
      <c r="R469" s="584"/>
      <c r="S469" s="584"/>
      <c r="T469" s="584"/>
      <c r="U469" s="584"/>
      <c r="V469" s="585"/>
      <c r="W469" s="37" t="s">
        <v>72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x14ac:dyDescent="0.2">
      <c r="A470" s="582"/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91"/>
      <c r="P470" s="583" t="s">
        <v>71</v>
      </c>
      <c r="Q470" s="584"/>
      <c r="R470" s="584"/>
      <c r="S470" s="584"/>
      <c r="T470" s="584"/>
      <c r="U470" s="584"/>
      <c r="V470" s="585"/>
      <c r="W470" s="37" t="s">
        <v>69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customHeight="1" x14ac:dyDescent="0.2">
      <c r="A471" s="632" t="s">
        <v>726</v>
      </c>
      <c r="B471" s="633"/>
      <c r="C471" s="633"/>
      <c r="D471" s="633"/>
      <c r="E471" s="633"/>
      <c r="F471" s="633"/>
      <c r="G471" s="633"/>
      <c r="H471" s="633"/>
      <c r="I471" s="633"/>
      <c r="J471" s="633"/>
      <c r="K471" s="633"/>
      <c r="L471" s="633"/>
      <c r="M471" s="633"/>
      <c r="N471" s="633"/>
      <c r="O471" s="633"/>
      <c r="P471" s="633"/>
      <c r="Q471" s="633"/>
      <c r="R471" s="633"/>
      <c r="S471" s="633"/>
      <c r="T471" s="633"/>
      <c r="U471" s="633"/>
      <c r="V471" s="633"/>
      <c r="W471" s="633"/>
      <c r="X471" s="633"/>
      <c r="Y471" s="633"/>
      <c r="Z471" s="633"/>
      <c r="AA471" s="48"/>
      <c r="AB471" s="48"/>
      <c r="AC471" s="48"/>
    </row>
    <row r="472" spans="1:68" ht="16.5" customHeight="1" x14ac:dyDescent="0.25">
      <c r="A472" s="600" t="s">
        <v>726</v>
      </c>
      <c r="B472" s="582"/>
      <c r="C472" s="582"/>
      <c r="D472" s="582"/>
      <c r="E472" s="582"/>
      <c r="F472" s="582"/>
      <c r="G472" s="582"/>
      <c r="H472" s="582"/>
      <c r="I472" s="582"/>
      <c r="J472" s="582"/>
      <c r="K472" s="582"/>
      <c r="L472" s="582"/>
      <c r="M472" s="582"/>
      <c r="N472" s="582"/>
      <c r="O472" s="582"/>
      <c r="P472" s="582"/>
      <c r="Q472" s="582"/>
      <c r="R472" s="582"/>
      <c r="S472" s="582"/>
      <c r="T472" s="582"/>
      <c r="U472" s="582"/>
      <c r="V472" s="582"/>
      <c r="W472" s="582"/>
      <c r="X472" s="582"/>
      <c r="Y472" s="582"/>
      <c r="Z472" s="582"/>
      <c r="AA472" s="562"/>
      <c r="AB472" s="562"/>
      <c r="AC472" s="562"/>
    </row>
    <row r="473" spans="1:68" ht="14.25" customHeight="1" x14ac:dyDescent="0.25">
      <c r="A473" s="581" t="s">
        <v>102</v>
      </c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2"/>
      <c r="P473" s="582"/>
      <c r="Q473" s="582"/>
      <c r="R473" s="582"/>
      <c r="S473" s="582"/>
      <c r="T473" s="582"/>
      <c r="U473" s="582"/>
      <c r="V473" s="582"/>
      <c r="W473" s="582"/>
      <c r="X473" s="582"/>
      <c r="Y473" s="582"/>
      <c r="Z473" s="582"/>
      <c r="AA473" s="563"/>
      <c r="AB473" s="563"/>
      <c r="AC473" s="563"/>
    </row>
    <row r="474" spans="1:68" ht="27" customHeight="1" x14ac:dyDescent="0.25">
      <c r="A474" s="54" t="s">
        <v>727</v>
      </c>
      <c r="B474" s="54" t="s">
        <v>728</v>
      </c>
      <c r="C474" s="31">
        <v>4301011763</v>
      </c>
      <c r="D474" s="575">
        <v>4640242181011</v>
      </c>
      <c r="E474" s="576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68" t="s">
        <v>729</v>
      </c>
      <c r="Q474" s="572"/>
      <c r="R474" s="572"/>
      <c r="S474" s="572"/>
      <c r="T474" s="573"/>
      <c r="U474" s="34"/>
      <c r="V474" s="34"/>
      <c r="W474" s="35" t="s">
        <v>69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730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731</v>
      </c>
      <c r="B475" s="54" t="s">
        <v>732</v>
      </c>
      <c r="C475" s="31">
        <v>4301011585</v>
      </c>
      <c r="D475" s="575">
        <v>4640242180441</v>
      </c>
      <c r="E475" s="576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20" t="s">
        <v>733</v>
      </c>
      <c r="Q475" s="572"/>
      <c r="R475" s="572"/>
      <c r="S475" s="572"/>
      <c r="T475" s="573"/>
      <c r="U475" s="34"/>
      <c r="V475" s="34"/>
      <c r="W475" s="35" t="s">
        <v>69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734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4301011584</v>
      </c>
      <c r="D476" s="575">
        <v>4640242180564</v>
      </c>
      <c r="E476" s="576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54" t="s">
        <v>737</v>
      </c>
      <c r="Q476" s="572"/>
      <c r="R476" s="572"/>
      <c r="S476" s="572"/>
      <c r="T476" s="573"/>
      <c r="U476" s="34"/>
      <c r="V476" s="34"/>
      <c r="W476" s="35" t="s">
        <v>69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738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4301011764</v>
      </c>
      <c r="D477" s="575">
        <v>4640242181189</v>
      </c>
      <c r="E477" s="576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72" t="s">
        <v>741</v>
      </c>
      <c r="Q477" s="572"/>
      <c r="R477" s="572"/>
      <c r="S477" s="572"/>
      <c r="T477" s="573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730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0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591"/>
      <c r="P478" s="583" t="s">
        <v>71</v>
      </c>
      <c r="Q478" s="584"/>
      <c r="R478" s="584"/>
      <c r="S478" s="584"/>
      <c r="T478" s="584"/>
      <c r="U478" s="584"/>
      <c r="V478" s="585"/>
      <c r="W478" s="37" t="s">
        <v>72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91"/>
      <c r="P479" s="583" t="s">
        <v>71</v>
      </c>
      <c r="Q479" s="584"/>
      <c r="R479" s="584"/>
      <c r="S479" s="584"/>
      <c r="T479" s="584"/>
      <c r="U479" s="584"/>
      <c r="V479" s="585"/>
      <c r="W479" s="37" t="s">
        <v>69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customHeight="1" x14ac:dyDescent="0.25">
      <c r="A480" s="581" t="s">
        <v>134</v>
      </c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2"/>
      <c r="P480" s="582"/>
      <c r="Q480" s="582"/>
      <c r="R480" s="582"/>
      <c r="S480" s="582"/>
      <c r="T480" s="582"/>
      <c r="U480" s="582"/>
      <c r="V480" s="582"/>
      <c r="W480" s="582"/>
      <c r="X480" s="582"/>
      <c r="Y480" s="582"/>
      <c r="Z480" s="582"/>
      <c r="AA480" s="563"/>
      <c r="AB480" s="563"/>
      <c r="AC480" s="563"/>
    </row>
    <row r="481" spans="1:68" ht="27" customHeight="1" x14ac:dyDescent="0.25">
      <c r="A481" s="54" t="s">
        <v>742</v>
      </c>
      <c r="B481" s="54" t="s">
        <v>743</v>
      </c>
      <c r="C481" s="31">
        <v>4301020269</v>
      </c>
      <c r="D481" s="575">
        <v>4640242180519</v>
      </c>
      <c r="E481" s="576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105</v>
      </c>
      <c r="L481" s="32"/>
      <c r="M481" s="33" t="s">
        <v>77</v>
      </c>
      <c r="N481" s="33"/>
      <c r="O481" s="32">
        <v>50</v>
      </c>
      <c r="P481" s="691" t="s">
        <v>744</v>
      </c>
      <c r="Q481" s="572"/>
      <c r="R481" s="572"/>
      <c r="S481" s="572"/>
      <c r="T481" s="573"/>
      <c r="U481" s="34"/>
      <c r="V481" s="34"/>
      <c r="W481" s="35" t="s">
        <v>69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745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742</v>
      </c>
      <c r="B482" s="54" t="s">
        <v>746</v>
      </c>
      <c r="C482" s="31">
        <v>4301020400</v>
      </c>
      <c r="D482" s="575">
        <v>4640242180519</v>
      </c>
      <c r="E482" s="576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64" t="s">
        <v>747</v>
      </c>
      <c r="Q482" s="572"/>
      <c r="R482" s="572"/>
      <c r="S482" s="572"/>
      <c r="T482" s="573"/>
      <c r="U482" s="34"/>
      <c r="V482" s="34"/>
      <c r="W482" s="35" t="s">
        <v>69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748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749</v>
      </c>
      <c r="B483" s="54" t="s">
        <v>750</v>
      </c>
      <c r="C483" s="31">
        <v>4301020260</v>
      </c>
      <c r="D483" s="575">
        <v>4640242180526</v>
      </c>
      <c r="E483" s="576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42" t="s">
        <v>751</v>
      </c>
      <c r="Q483" s="572"/>
      <c r="R483" s="572"/>
      <c r="S483" s="572"/>
      <c r="T483" s="573"/>
      <c r="U483" s="34"/>
      <c r="V483" s="34"/>
      <c r="W483" s="35" t="s">
        <v>69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745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752</v>
      </c>
      <c r="B484" s="54" t="s">
        <v>753</v>
      </c>
      <c r="C484" s="31">
        <v>4301020295</v>
      </c>
      <c r="D484" s="575">
        <v>4640242181363</v>
      </c>
      <c r="E484" s="576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110</v>
      </c>
      <c r="L484" s="32"/>
      <c r="M484" s="33" t="s">
        <v>106</v>
      </c>
      <c r="N484" s="33"/>
      <c r="O484" s="32">
        <v>50</v>
      </c>
      <c r="P484" s="887" t="s">
        <v>754</v>
      </c>
      <c r="Q484" s="572"/>
      <c r="R484" s="572"/>
      <c r="S484" s="572"/>
      <c r="T484" s="573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755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90"/>
      <c r="B485" s="582"/>
      <c r="C485" s="582"/>
      <c r="D485" s="582"/>
      <c r="E485" s="582"/>
      <c r="F485" s="582"/>
      <c r="G485" s="582"/>
      <c r="H485" s="582"/>
      <c r="I485" s="582"/>
      <c r="J485" s="582"/>
      <c r="K485" s="582"/>
      <c r="L485" s="582"/>
      <c r="M485" s="582"/>
      <c r="N485" s="582"/>
      <c r="O485" s="591"/>
      <c r="P485" s="583" t="s">
        <v>71</v>
      </c>
      <c r="Q485" s="584"/>
      <c r="R485" s="584"/>
      <c r="S485" s="584"/>
      <c r="T485" s="584"/>
      <c r="U485" s="584"/>
      <c r="V485" s="585"/>
      <c r="W485" s="37" t="s">
        <v>72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x14ac:dyDescent="0.2">
      <c r="A486" s="582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91"/>
      <c r="P486" s="583" t="s">
        <v>71</v>
      </c>
      <c r="Q486" s="584"/>
      <c r="R486" s="584"/>
      <c r="S486" s="584"/>
      <c r="T486" s="584"/>
      <c r="U486" s="584"/>
      <c r="V486" s="585"/>
      <c r="W486" s="37" t="s">
        <v>69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customHeight="1" x14ac:dyDescent="0.25">
      <c r="A487" s="581" t="s">
        <v>63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63"/>
      <c r="AB487" s="563"/>
      <c r="AC487" s="563"/>
    </row>
    <row r="488" spans="1:68" ht="27" customHeight="1" x14ac:dyDescent="0.25">
      <c r="A488" s="54" t="s">
        <v>756</v>
      </c>
      <c r="B488" s="54" t="s">
        <v>757</v>
      </c>
      <c r="C488" s="31">
        <v>4301031280</v>
      </c>
      <c r="D488" s="575">
        <v>4640242180816</v>
      </c>
      <c r="E488" s="576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26" t="s">
        <v>758</v>
      </c>
      <c r="Q488" s="572"/>
      <c r="R488" s="572"/>
      <c r="S488" s="572"/>
      <c r="T488" s="573"/>
      <c r="U488" s="34"/>
      <c r="V488" s="34"/>
      <c r="W488" s="35" t="s">
        <v>69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759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760</v>
      </c>
      <c r="B489" s="54" t="s">
        <v>761</v>
      </c>
      <c r="C489" s="31">
        <v>4301031244</v>
      </c>
      <c r="D489" s="575">
        <v>4640242180595</v>
      </c>
      <c r="E489" s="576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110</v>
      </c>
      <c r="L489" s="32"/>
      <c r="M489" s="33" t="s">
        <v>67</v>
      </c>
      <c r="N489" s="33"/>
      <c r="O489" s="32">
        <v>40</v>
      </c>
      <c r="P489" s="755" t="s">
        <v>762</v>
      </c>
      <c r="Q489" s="572"/>
      <c r="R489" s="572"/>
      <c r="S489" s="572"/>
      <c r="T489" s="573"/>
      <c r="U489" s="34"/>
      <c r="V489" s="34"/>
      <c r="W489" s="35" t="s">
        <v>69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763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0"/>
      <c r="B490" s="582"/>
      <c r="C490" s="582"/>
      <c r="D490" s="582"/>
      <c r="E490" s="582"/>
      <c r="F490" s="582"/>
      <c r="G490" s="582"/>
      <c r="H490" s="582"/>
      <c r="I490" s="582"/>
      <c r="J490" s="582"/>
      <c r="K490" s="582"/>
      <c r="L490" s="582"/>
      <c r="M490" s="582"/>
      <c r="N490" s="582"/>
      <c r="O490" s="591"/>
      <c r="P490" s="583" t="s">
        <v>71</v>
      </c>
      <c r="Q490" s="584"/>
      <c r="R490" s="584"/>
      <c r="S490" s="584"/>
      <c r="T490" s="584"/>
      <c r="U490" s="584"/>
      <c r="V490" s="585"/>
      <c r="W490" s="37" t="s">
        <v>72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x14ac:dyDescent="0.2">
      <c r="A491" s="582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91"/>
      <c r="P491" s="583" t="s">
        <v>71</v>
      </c>
      <c r="Q491" s="584"/>
      <c r="R491" s="584"/>
      <c r="S491" s="584"/>
      <c r="T491" s="584"/>
      <c r="U491" s="584"/>
      <c r="V491" s="585"/>
      <c r="W491" s="37" t="s">
        <v>69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customHeight="1" x14ac:dyDescent="0.25">
      <c r="A492" s="581" t="s">
        <v>73</v>
      </c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2"/>
      <c r="P492" s="582"/>
      <c r="Q492" s="582"/>
      <c r="R492" s="582"/>
      <c r="S492" s="582"/>
      <c r="T492" s="582"/>
      <c r="U492" s="582"/>
      <c r="V492" s="582"/>
      <c r="W492" s="582"/>
      <c r="X492" s="582"/>
      <c r="Y492" s="582"/>
      <c r="Z492" s="582"/>
      <c r="AA492" s="563"/>
      <c r="AB492" s="563"/>
      <c r="AC492" s="563"/>
    </row>
    <row r="493" spans="1:68" ht="27" customHeight="1" x14ac:dyDescent="0.25">
      <c r="A493" s="54" t="s">
        <v>764</v>
      </c>
      <c r="B493" s="54" t="s">
        <v>765</v>
      </c>
      <c r="C493" s="31">
        <v>4301052046</v>
      </c>
      <c r="D493" s="575">
        <v>4640242180533</v>
      </c>
      <c r="E493" s="576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105</v>
      </c>
      <c r="L493" s="32"/>
      <c r="M493" s="33" t="s">
        <v>92</v>
      </c>
      <c r="N493" s="33"/>
      <c r="O493" s="32">
        <v>45</v>
      </c>
      <c r="P493" s="717" t="s">
        <v>766</v>
      </c>
      <c r="Q493" s="572"/>
      <c r="R493" s="572"/>
      <c r="S493" s="572"/>
      <c r="T493" s="573"/>
      <c r="U493" s="34"/>
      <c r="V493" s="34"/>
      <c r="W493" s="35" t="s">
        <v>69</v>
      </c>
      <c r="X493" s="567">
        <v>44</v>
      </c>
      <c r="Y493" s="568">
        <f>IFERROR(IF(X493="",0,CEILING((X493/$H493),1)*$H493),"")</f>
        <v>45</v>
      </c>
      <c r="Z493" s="36">
        <f>IFERROR(IF(Y493=0,"",ROUNDUP(Y493/H493,0)*0.01898),"")</f>
        <v>9.4899999999999998E-2</v>
      </c>
      <c r="AA493" s="56"/>
      <c r="AB493" s="57"/>
      <c r="AC493" s="549" t="s">
        <v>767</v>
      </c>
      <c r="AG493" s="64"/>
      <c r="AJ493" s="68"/>
      <c r="AK493" s="68">
        <v>0</v>
      </c>
      <c r="BB493" s="550" t="s">
        <v>1</v>
      </c>
      <c r="BM493" s="64">
        <f>IFERROR(X493*I493/H493,"0")</f>
        <v>46.537333333333336</v>
      </c>
      <c r="BN493" s="64">
        <f>IFERROR(Y493*I493/H493,"0")</f>
        <v>47.594999999999999</v>
      </c>
      <c r="BO493" s="64">
        <f>IFERROR(1/J493*(X493/H493),"0")</f>
        <v>7.6388888888888895E-2</v>
      </c>
      <c r="BP493" s="64">
        <f>IFERROR(1/J493*(Y493/H493),"0")</f>
        <v>7.8125E-2</v>
      </c>
    </row>
    <row r="494" spans="1:68" ht="27" customHeight="1" x14ac:dyDescent="0.25">
      <c r="A494" s="54" t="s">
        <v>768</v>
      </c>
      <c r="B494" s="54" t="s">
        <v>769</v>
      </c>
      <c r="C494" s="31">
        <v>4301051920</v>
      </c>
      <c r="D494" s="575">
        <v>4640242181233</v>
      </c>
      <c r="E494" s="576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76</v>
      </c>
      <c r="L494" s="32"/>
      <c r="M494" s="33" t="s">
        <v>92</v>
      </c>
      <c r="N494" s="33"/>
      <c r="O494" s="32">
        <v>45</v>
      </c>
      <c r="P494" s="689" t="s">
        <v>770</v>
      </c>
      <c r="Q494" s="572"/>
      <c r="R494" s="572"/>
      <c r="S494" s="572"/>
      <c r="T494" s="573"/>
      <c r="U494" s="34"/>
      <c r="V494" s="34"/>
      <c r="W494" s="35" t="s">
        <v>69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0"/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91"/>
      <c r="P495" s="583" t="s">
        <v>71</v>
      </c>
      <c r="Q495" s="584"/>
      <c r="R495" s="584"/>
      <c r="S495" s="584"/>
      <c r="T495" s="584"/>
      <c r="U495" s="584"/>
      <c r="V495" s="585"/>
      <c r="W495" s="37" t="s">
        <v>72</v>
      </c>
      <c r="X495" s="569">
        <f>IFERROR(X493/H493,"0")+IFERROR(X494/H494,"0")</f>
        <v>4.8888888888888893</v>
      </c>
      <c r="Y495" s="569">
        <f>IFERROR(Y493/H493,"0")+IFERROR(Y494/H494,"0")</f>
        <v>5</v>
      </c>
      <c r="Z495" s="569">
        <f>IFERROR(IF(Z493="",0,Z493),"0")+IFERROR(IF(Z494="",0,Z494),"0")</f>
        <v>9.4899999999999998E-2</v>
      </c>
      <c r="AA495" s="570"/>
      <c r="AB495" s="570"/>
      <c r="AC495" s="570"/>
    </row>
    <row r="496" spans="1:68" x14ac:dyDescent="0.2">
      <c r="A496" s="582"/>
      <c r="B496" s="582"/>
      <c r="C496" s="582"/>
      <c r="D496" s="582"/>
      <c r="E496" s="582"/>
      <c r="F496" s="582"/>
      <c r="G496" s="582"/>
      <c r="H496" s="582"/>
      <c r="I496" s="582"/>
      <c r="J496" s="582"/>
      <c r="K496" s="582"/>
      <c r="L496" s="582"/>
      <c r="M496" s="582"/>
      <c r="N496" s="582"/>
      <c r="O496" s="591"/>
      <c r="P496" s="583" t="s">
        <v>71</v>
      </c>
      <c r="Q496" s="584"/>
      <c r="R496" s="584"/>
      <c r="S496" s="584"/>
      <c r="T496" s="584"/>
      <c r="U496" s="584"/>
      <c r="V496" s="585"/>
      <c r="W496" s="37" t="s">
        <v>69</v>
      </c>
      <c r="X496" s="569">
        <f>IFERROR(SUM(X493:X494),"0")</f>
        <v>44</v>
      </c>
      <c r="Y496" s="569">
        <f>IFERROR(SUM(Y493:Y494),"0")</f>
        <v>45</v>
      </c>
      <c r="Z496" s="37"/>
      <c r="AA496" s="570"/>
      <c r="AB496" s="570"/>
      <c r="AC496" s="570"/>
    </row>
    <row r="497" spans="1:68" ht="14.25" customHeight="1" x14ac:dyDescent="0.25">
      <c r="A497" s="581" t="s">
        <v>169</v>
      </c>
      <c r="B497" s="582"/>
      <c r="C497" s="582"/>
      <c r="D497" s="582"/>
      <c r="E497" s="582"/>
      <c r="F497" s="582"/>
      <c r="G497" s="582"/>
      <c r="H497" s="582"/>
      <c r="I497" s="582"/>
      <c r="J497" s="582"/>
      <c r="K497" s="582"/>
      <c r="L497" s="582"/>
      <c r="M497" s="582"/>
      <c r="N497" s="582"/>
      <c r="O497" s="582"/>
      <c r="P497" s="582"/>
      <c r="Q497" s="582"/>
      <c r="R497" s="582"/>
      <c r="S497" s="582"/>
      <c r="T497" s="582"/>
      <c r="U497" s="582"/>
      <c r="V497" s="582"/>
      <c r="W497" s="582"/>
      <c r="X497" s="582"/>
      <c r="Y497" s="582"/>
      <c r="Z497" s="582"/>
      <c r="AA497" s="563"/>
      <c r="AB497" s="563"/>
      <c r="AC497" s="563"/>
    </row>
    <row r="498" spans="1:68" ht="27" customHeight="1" x14ac:dyDescent="0.25">
      <c r="A498" s="54" t="s">
        <v>771</v>
      </c>
      <c r="B498" s="54" t="s">
        <v>772</v>
      </c>
      <c r="C498" s="31">
        <v>4301060491</v>
      </c>
      <c r="D498" s="575">
        <v>4640242180120</v>
      </c>
      <c r="E498" s="576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96" t="s">
        <v>773</v>
      </c>
      <c r="Q498" s="572"/>
      <c r="R498" s="572"/>
      <c r="S498" s="572"/>
      <c r="T498" s="573"/>
      <c r="U498" s="34"/>
      <c r="V498" s="34"/>
      <c r="W498" s="35" t="s">
        <v>69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775</v>
      </c>
      <c r="B499" s="54" t="s">
        <v>776</v>
      </c>
      <c r="C499" s="31">
        <v>4301060498</v>
      </c>
      <c r="D499" s="575">
        <v>4640242180137</v>
      </c>
      <c r="E499" s="576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105</v>
      </c>
      <c r="L499" s="32"/>
      <c r="M499" s="33" t="s">
        <v>92</v>
      </c>
      <c r="N499" s="33"/>
      <c r="O499" s="32">
        <v>40</v>
      </c>
      <c r="P499" s="892" t="s">
        <v>777</v>
      </c>
      <c r="Q499" s="572"/>
      <c r="R499" s="572"/>
      <c r="S499" s="572"/>
      <c r="T499" s="573"/>
      <c r="U499" s="34"/>
      <c r="V499" s="34"/>
      <c r="W499" s="35" t="s">
        <v>69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778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0"/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91"/>
      <c r="P500" s="583" t="s">
        <v>71</v>
      </c>
      <c r="Q500" s="584"/>
      <c r="R500" s="584"/>
      <c r="S500" s="584"/>
      <c r="T500" s="584"/>
      <c r="U500" s="584"/>
      <c r="V500" s="585"/>
      <c r="W500" s="37" t="s">
        <v>72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x14ac:dyDescent="0.2">
      <c r="A501" s="582"/>
      <c r="B501" s="582"/>
      <c r="C501" s="582"/>
      <c r="D501" s="582"/>
      <c r="E501" s="582"/>
      <c r="F501" s="582"/>
      <c r="G501" s="582"/>
      <c r="H501" s="582"/>
      <c r="I501" s="582"/>
      <c r="J501" s="582"/>
      <c r="K501" s="582"/>
      <c r="L501" s="582"/>
      <c r="M501" s="582"/>
      <c r="N501" s="582"/>
      <c r="O501" s="591"/>
      <c r="P501" s="583" t="s">
        <v>71</v>
      </c>
      <c r="Q501" s="584"/>
      <c r="R501" s="584"/>
      <c r="S501" s="584"/>
      <c r="T501" s="584"/>
      <c r="U501" s="584"/>
      <c r="V501" s="585"/>
      <c r="W501" s="37" t="s">
        <v>69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customHeight="1" x14ac:dyDescent="0.25">
      <c r="A502" s="600" t="s">
        <v>779</v>
      </c>
      <c r="B502" s="582"/>
      <c r="C502" s="582"/>
      <c r="D502" s="582"/>
      <c r="E502" s="582"/>
      <c r="F502" s="582"/>
      <c r="G502" s="582"/>
      <c r="H502" s="582"/>
      <c r="I502" s="582"/>
      <c r="J502" s="582"/>
      <c r="K502" s="582"/>
      <c r="L502" s="582"/>
      <c r="M502" s="582"/>
      <c r="N502" s="582"/>
      <c r="O502" s="582"/>
      <c r="P502" s="582"/>
      <c r="Q502" s="582"/>
      <c r="R502" s="582"/>
      <c r="S502" s="582"/>
      <c r="T502" s="582"/>
      <c r="U502" s="582"/>
      <c r="V502" s="582"/>
      <c r="W502" s="582"/>
      <c r="X502" s="582"/>
      <c r="Y502" s="582"/>
      <c r="Z502" s="582"/>
      <c r="AA502" s="562"/>
      <c r="AB502" s="562"/>
      <c r="AC502" s="562"/>
    </row>
    <row r="503" spans="1:68" ht="14.25" customHeight="1" x14ac:dyDescent="0.25">
      <c r="A503" s="581" t="s">
        <v>134</v>
      </c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2"/>
      <c r="P503" s="582"/>
      <c r="Q503" s="582"/>
      <c r="R503" s="582"/>
      <c r="S503" s="582"/>
      <c r="T503" s="582"/>
      <c r="U503" s="582"/>
      <c r="V503" s="582"/>
      <c r="W503" s="582"/>
      <c r="X503" s="582"/>
      <c r="Y503" s="582"/>
      <c r="Z503" s="582"/>
      <c r="AA503" s="563"/>
      <c r="AB503" s="563"/>
      <c r="AC503" s="563"/>
    </row>
    <row r="504" spans="1:68" ht="27" customHeight="1" x14ac:dyDescent="0.25">
      <c r="A504" s="54" t="s">
        <v>780</v>
      </c>
      <c r="B504" s="54" t="s">
        <v>781</v>
      </c>
      <c r="C504" s="31">
        <v>4301020314</v>
      </c>
      <c r="D504" s="575">
        <v>4640242180090</v>
      </c>
      <c r="E504" s="576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69" t="s">
        <v>782</v>
      </c>
      <c r="Q504" s="572"/>
      <c r="R504" s="572"/>
      <c r="S504" s="572"/>
      <c r="T504" s="573"/>
      <c r="U504" s="34"/>
      <c r="V504" s="34"/>
      <c r="W504" s="35" t="s">
        <v>69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783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90"/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91"/>
      <c r="P505" s="583" t="s">
        <v>71</v>
      </c>
      <c r="Q505" s="584"/>
      <c r="R505" s="584"/>
      <c r="S505" s="584"/>
      <c r="T505" s="584"/>
      <c r="U505" s="584"/>
      <c r="V505" s="585"/>
      <c r="W505" s="37" t="s">
        <v>72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x14ac:dyDescent="0.2">
      <c r="A506" s="582"/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91"/>
      <c r="P506" s="583" t="s">
        <v>71</v>
      </c>
      <c r="Q506" s="584"/>
      <c r="R506" s="584"/>
      <c r="S506" s="584"/>
      <c r="T506" s="584"/>
      <c r="U506" s="584"/>
      <c r="V506" s="585"/>
      <c r="W506" s="37" t="s">
        <v>69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9"/>
      <c r="B507" s="582"/>
      <c r="C507" s="582"/>
      <c r="D507" s="582"/>
      <c r="E507" s="582"/>
      <c r="F507" s="582"/>
      <c r="G507" s="582"/>
      <c r="H507" s="582"/>
      <c r="I507" s="582"/>
      <c r="J507" s="582"/>
      <c r="K507" s="582"/>
      <c r="L507" s="582"/>
      <c r="M507" s="582"/>
      <c r="N507" s="582"/>
      <c r="O507" s="610"/>
      <c r="P507" s="594" t="s">
        <v>784</v>
      </c>
      <c r="Q507" s="595"/>
      <c r="R507" s="595"/>
      <c r="S507" s="595"/>
      <c r="T507" s="595"/>
      <c r="U507" s="595"/>
      <c r="V507" s="596"/>
      <c r="W507" s="37" t="s">
        <v>69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1769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1869.3399999999997</v>
      </c>
      <c r="Z507" s="37"/>
      <c r="AA507" s="570"/>
      <c r="AB507" s="570"/>
      <c r="AC507" s="570"/>
    </row>
    <row r="508" spans="1:68" x14ac:dyDescent="0.2">
      <c r="A508" s="582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610"/>
      <c r="P508" s="594" t="s">
        <v>785</v>
      </c>
      <c r="Q508" s="595"/>
      <c r="R508" s="595"/>
      <c r="S508" s="595"/>
      <c r="T508" s="595"/>
      <c r="U508" s="595"/>
      <c r="V508" s="596"/>
      <c r="W508" s="37" t="s">
        <v>69</v>
      </c>
      <c r="X508" s="569">
        <f>IFERROR(SUM(BM22:BM504),"0")</f>
        <v>1867.6799137184655</v>
      </c>
      <c r="Y508" s="569">
        <f>IFERROR(SUM(BN22:BN504),"0")</f>
        <v>1973.6030000000005</v>
      </c>
      <c r="Z508" s="37"/>
      <c r="AA508" s="570"/>
      <c r="AB508" s="570"/>
      <c r="AC508" s="570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610"/>
      <c r="P509" s="594" t="s">
        <v>786</v>
      </c>
      <c r="Q509" s="595"/>
      <c r="R509" s="595"/>
      <c r="S509" s="595"/>
      <c r="T509" s="595"/>
      <c r="U509" s="595"/>
      <c r="V509" s="596"/>
      <c r="W509" s="37" t="s">
        <v>787</v>
      </c>
      <c r="X509" s="38">
        <f>ROUNDUP(SUM(BO22:BO504),0)</f>
        <v>4</v>
      </c>
      <c r="Y509" s="38">
        <f>ROUNDUP(SUM(BP22:BP504),0)</f>
        <v>4</v>
      </c>
      <c r="Z509" s="37"/>
      <c r="AA509" s="570"/>
      <c r="AB509" s="570"/>
      <c r="AC509" s="570"/>
    </row>
    <row r="510" spans="1:68" x14ac:dyDescent="0.2">
      <c r="A510" s="582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10"/>
      <c r="P510" s="594" t="s">
        <v>788</v>
      </c>
      <c r="Q510" s="595"/>
      <c r="R510" s="595"/>
      <c r="S510" s="595"/>
      <c r="T510" s="595"/>
      <c r="U510" s="595"/>
      <c r="V510" s="596"/>
      <c r="W510" s="37" t="s">
        <v>69</v>
      </c>
      <c r="X510" s="569">
        <f>GrossWeightTotal+PalletQtyTotal*25</f>
        <v>1967.6799137184655</v>
      </c>
      <c r="Y510" s="569">
        <f>GrossWeightTotalR+PalletQtyTotalR*25</f>
        <v>2073.6030000000005</v>
      </c>
      <c r="Z510" s="37"/>
      <c r="AA510" s="570"/>
      <c r="AB510" s="570"/>
      <c r="AC510" s="570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10"/>
      <c r="P511" s="594" t="s">
        <v>789</v>
      </c>
      <c r="Q511" s="595"/>
      <c r="R511" s="595"/>
      <c r="S511" s="595"/>
      <c r="T511" s="595"/>
      <c r="U511" s="595"/>
      <c r="V511" s="596"/>
      <c r="W511" s="37" t="s">
        <v>787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343.14379177655042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362</v>
      </c>
      <c r="Z511" s="37"/>
      <c r="AA511" s="570"/>
      <c r="AB511" s="570"/>
      <c r="AC511" s="570"/>
    </row>
    <row r="512" spans="1:68" ht="14.25" customHeight="1" x14ac:dyDescent="0.2">
      <c r="A512" s="582"/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610"/>
      <c r="P512" s="594" t="s">
        <v>790</v>
      </c>
      <c r="Q512" s="595"/>
      <c r="R512" s="595"/>
      <c r="S512" s="595"/>
      <c r="T512" s="595"/>
      <c r="U512" s="595"/>
      <c r="V512" s="596"/>
      <c r="W512" s="39" t="s">
        <v>791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3.6855899999999999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792</v>
      </c>
      <c r="B514" s="564" t="s">
        <v>62</v>
      </c>
      <c r="C514" s="588" t="s">
        <v>100</v>
      </c>
      <c r="D514" s="651"/>
      <c r="E514" s="651"/>
      <c r="F514" s="651"/>
      <c r="G514" s="651"/>
      <c r="H514" s="652"/>
      <c r="I514" s="588" t="s">
        <v>253</v>
      </c>
      <c r="J514" s="651"/>
      <c r="K514" s="651"/>
      <c r="L514" s="651"/>
      <c r="M514" s="651"/>
      <c r="N514" s="651"/>
      <c r="O514" s="651"/>
      <c r="P514" s="651"/>
      <c r="Q514" s="651"/>
      <c r="R514" s="651"/>
      <c r="S514" s="652"/>
      <c r="T514" s="588" t="s">
        <v>540</v>
      </c>
      <c r="U514" s="652"/>
      <c r="V514" s="588" t="s">
        <v>597</v>
      </c>
      <c r="W514" s="651"/>
      <c r="X514" s="651"/>
      <c r="Y514" s="652"/>
      <c r="Z514" s="564" t="s">
        <v>656</v>
      </c>
      <c r="AA514" s="588" t="s">
        <v>726</v>
      </c>
      <c r="AB514" s="652"/>
      <c r="AC514" s="52"/>
      <c r="AF514" s="565"/>
    </row>
    <row r="515" spans="1:32" ht="14.25" customHeight="1" thickTop="1" x14ac:dyDescent="0.2">
      <c r="A515" s="827" t="s">
        <v>793</v>
      </c>
      <c r="B515" s="588" t="s">
        <v>62</v>
      </c>
      <c r="C515" s="588" t="s">
        <v>101</v>
      </c>
      <c r="D515" s="588" t="s">
        <v>116</v>
      </c>
      <c r="E515" s="588" t="s">
        <v>176</v>
      </c>
      <c r="F515" s="588" t="s">
        <v>199</v>
      </c>
      <c r="G515" s="588" t="s">
        <v>232</v>
      </c>
      <c r="H515" s="588" t="s">
        <v>100</v>
      </c>
      <c r="I515" s="588" t="s">
        <v>254</v>
      </c>
      <c r="J515" s="588" t="s">
        <v>294</v>
      </c>
      <c r="K515" s="588" t="s">
        <v>355</v>
      </c>
      <c r="L515" s="588" t="s">
        <v>397</v>
      </c>
      <c r="M515" s="588" t="s">
        <v>413</v>
      </c>
      <c r="N515" s="565"/>
      <c r="O515" s="588" t="s">
        <v>426</v>
      </c>
      <c r="P515" s="588" t="s">
        <v>436</v>
      </c>
      <c r="Q515" s="588" t="s">
        <v>443</v>
      </c>
      <c r="R515" s="588" t="s">
        <v>448</v>
      </c>
      <c r="S515" s="588" t="s">
        <v>530</v>
      </c>
      <c r="T515" s="588" t="s">
        <v>541</v>
      </c>
      <c r="U515" s="588" t="s">
        <v>575</v>
      </c>
      <c r="V515" s="588" t="s">
        <v>598</v>
      </c>
      <c r="W515" s="588" t="s">
        <v>630</v>
      </c>
      <c r="X515" s="588" t="s">
        <v>648</v>
      </c>
      <c r="Y515" s="588" t="s">
        <v>652</v>
      </c>
      <c r="Z515" s="588" t="s">
        <v>656</v>
      </c>
      <c r="AA515" s="588" t="s">
        <v>726</v>
      </c>
      <c r="AB515" s="588" t="s">
        <v>779</v>
      </c>
      <c r="AC515" s="52"/>
      <c r="AF515" s="565"/>
    </row>
    <row r="516" spans="1:32" ht="13.5" customHeight="1" thickBot="1" x14ac:dyDescent="0.25">
      <c r="A516" s="828"/>
      <c r="B516" s="589"/>
      <c r="C516" s="589"/>
      <c r="D516" s="589"/>
      <c r="E516" s="589"/>
      <c r="F516" s="589"/>
      <c r="G516" s="589"/>
      <c r="H516" s="589"/>
      <c r="I516" s="589"/>
      <c r="J516" s="589"/>
      <c r="K516" s="589"/>
      <c r="L516" s="589"/>
      <c r="M516" s="589"/>
      <c r="N516" s="565"/>
      <c r="O516" s="589"/>
      <c r="P516" s="589"/>
      <c r="Q516" s="589"/>
      <c r="R516" s="589"/>
      <c r="S516" s="589"/>
      <c r="T516" s="589"/>
      <c r="U516" s="589"/>
      <c r="V516" s="589"/>
      <c r="W516" s="589"/>
      <c r="X516" s="589"/>
      <c r="Y516" s="589"/>
      <c r="Z516" s="589"/>
      <c r="AA516" s="589"/>
      <c r="AB516" s="589"/>
      <c r="AC516" s="52"/>
      <c r="AF516" s="565"/>
    </row>
    <row r="517" spans="1:32" ht="18" customHeight="1" thickTop="1" thickBot="1" x14ac:dyDescent="0.25">
      <c r="A517" s="40" t="s">
        <v>794</v>
      </c>
      <c r="B517" s="46">
        <f>IFERROR(Y22*1,"0")+IFERROR(Y26*1,"0")+IFERROR(Y27*1,"0")+IFERROR(Y28*1,"0")+IFERROR(Y29*1,"0")+IFERROR(Y30*1,"0")+IFERROR(Y31*1,"0")+IFERROR(Y35*1,"0")</f>
        <v>1.2</v>
      </c>
      <c r="C517" s="46">
        <f>IFERROR(Y41*1,"0")+IFERROR(Y42*1,"0")+IFERROR(Y43*1,"0")+IFERROR(Y47*1,"0")</f>
        <v>10.8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75.400000000000006</v>
      </c>
      <c r="E517" s="46">
        <f>IFERROR(Y89*1,"0")+IFERROR(Y90*1,"0")+IFERROR(Y91*1,"0")+IFERROR(Y95*1,"0")+IFERROR(Y96*1,"0")+IFERROR(Y97*1,"0")+IFERROR(Y98*1,"0")+IFERROR(Y99*1,"0")+IFERROR(Y100*1,"0")</f>
        <v>91.800000000000011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125.10000000000001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81.540000000000006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408.3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19.2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16.8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783</v>
      </c>
      <c r="U517" s="46">
        <f>IFERROR(Y367*1,"0")+IFERROR(Y368*1,"0")+IFERROR(Y369*1,"0")+IFERROR(Y370*1,"0")+IFERROR(Y374*1,"0")+IFERROR(Y378*1,"0")+IFERROR(Y379*1,"0")+IFERROR(Y383*1,"0")</f>
        <v>0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211.20000000000002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45</v>
      </c>
      <c r="AB517" s="46">
        <f>IFERROR(Y504*1,"0")</f>
        <v>0</v>
      </c>
      <c r="AC517" s="52"/>
      <c r="AF517" s="565"/>
    </row>
  </sheetData>
  <sheetProtection algorithmName="SHA-512" hashValue="3tVCHkC+rUm8JgG0fw/OMIR3qw00hYY6BSR2gQ3Dbc9wQqUSDS01xaeXSQsYTOZZh+X6cTdZXpzn19j2hhEPZQ==" saltValue="73g14kRDKHQVuh8b+04iG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P439:T439"/>
    <mergeCell ref="D249:E249"/>
    <mergeCell ref="P433:T433"/>
    <mergeCell ref="D105:E105"/>
    <mergeCell ref="A51:Z51"/>
    <mergeCell ref="D170:E170"/>
    <mergeCell ref="D468:E468"/>
    <mergeCell ref="P303:V303"/>
    <mergeCell ref="N17:N18"/>
    <mergeCell ref="A58:O59"/>
    <mergeCell ref="F5:G5"/>
    <mergeCell ref="P144:V144"/>
    <mergeCell ref="P411:V411"/>
    <mergeCell ref="A25:Z25"/>
    <mergeCell ref="P186:T186"/>
    <mergeCell ref="A36:O37"/>
    <mergeCell ref="P253:T253"/>
    <mergeCell ref="D392:E392"/>
    <mergeCell ref="P469:V469"/>
    <mergeCell ref="A465:Z465"/>
    <mergeCell ref="D221:E221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S515:S516"/>
    <mergeCell ref="U515:U516"/>
    <mergeCell ref="P415:T415"/>
    <mergeCell ref="P479:V479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P410:V410"/>
    <mergeCell ref="A247:Z247"/>
    <mergeCell ref="P189:V189"/>
    <mergeCell ref="A185:Z185"/>
    <mergeCell ref="P196:T196"/>
    <mergeCell ref="D226:E226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D84:E8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Z17:Z18"/>
    <mergeCell ref="P173:V173"/>
    <mergeCell ref="A388:Z388"/>
    <mergeCell ref="D446:E446"/>
    <mergeCell ref="P44:V4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P27:T27"/>
    <mergeCell ref="P154:T154"/>
    <mergeCell ref="D75:E75"/>
    <mergeCell ref="D206:E206"/>
    <mergeCell ref="P390:T39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504:T504"/>
    <mergeCell ref="D347:E347"/>
    <mergeCell ref="D176:E176"/>
    <mergeCell ref="P155:V155"/>
    <mergeCell ref="D114:E114"/>
    <mergeCell ref="D64:E64"/>
    <mergeCell ref="P441:T441"/>
    <mergeCell ref="D362:E362"/>
    <mergeCell ref="P235:T235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A67:Z67"/>
    <mergeCell ref="D374:E374"/>
    <mergeCell ref="D203:E203"/>
    <mergeCell ref="A127:O128"/>
    <mergeCell ref="P301:T301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A14:M14"/>
    <mergeCell ref="A111:Z111"/>
    <mergeCell ref="P163:T16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5:C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17:A18"/>
    <mergeCell ref="A487:Z487"/>
    <mergeCell ref="A238:Z238"/>
    <mergeCell ref="C17:C18"/>
    <mergeCell ref="K17:K18"/>
    <mergeCell ref="P358:T358"/>
    <mergeCell ref="D230:E230"/>
    <mergeCell ref="P380:V380"/>
    <mergeCell ref="D466:E466"/>
    <mergeCell ref="P137:T137"/>
    <mergeCell ref="D9:E9"/>
    <mergeCell ref="P197:T197"/>
    <mergeCell ref="A6:C6"/>
    <mergeCell ref="D309:E309"/>
    <mergeCell ref="D113:E113"/>
    <mergeCell ref="P118:T118"/>
    <mergeCell ref="P416:T416"/>
    <mergeCell ref="P142:T142"/>
    <mergeCell ref="A332:Z33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Q12:R12"/>
    <mergeCell ref="A274:O275"/>
    <mergeCell ref="D261:E261"/>
    <mergeCell ref="D90:E90"/>
    <mergeCell ref="P119:T119"/>
    <mergeCell ref="P354:V35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494:T494"/>
    <mergeCell ref="P52:T52"/>
    <mergeCell ref="D160:E160"/>
    <mergeCell ref="P481:T481"/>
    <mergeCell ref="P139:V139"/>
    <mergeCell ref="I17:I18"/>
    <mergeCell ref="A48:O49"/>
    <mergeCell ref="D306:E306"/>
    <mergeCell ref="P456:T456"/>
    <mergeCell ref="A417:O418"/>
    <mergeCell ref="P287:T287"/>
    <mergeCell ref="P414:T414"/>
    <mergeCell ref="P352:T352"/>
    <mergeCell ref="P470:V470"/>
    <mergeCell ref="A326:Z326"/>
    <mergeCell ref="A190:Z190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215:E215"/>
    <mergeCell ref="A201:Z201"/>
    <mergeCell ref="A257:Z25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P79:T79"/>
    <mergeCell ref="P244:T244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795</v>
      </c>
      <c r="H1" s="52"/>
    </row>
    <row r="3" spans="2:8" x14ac:dyDescent="0.2">
      <c r="B3" s="47" t="s">
        <v>796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797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14</v>
      </c>
      <c r="C9" s="47" t="s">
        <v>806</v>
      </c>
      <c r="D9" s="47" t="s">
        <v>807</v>
      </c>
      <c r="E9" s="47"/>
    </row>
    <row r="10" spans="2:8" x14ac:dyDescent="0.2">
      <c r="B10" s="47" t="s">
        <v>808</v>
      </c>
      <c r="C10" s="47" t="s">
        <v>809</v>
      </c>
      <c r="D10" s="47" t="s">
        <v>810</v>
      </c>
      <c r="E10" s="47"/>
    </row>
    <row r="11" spans="2:8" x14ac:dyDescent="0.2">
      <c r="B11" s="47" t="s">
        <v>811</v>
      </c>
      <c r="C11" s="47" t="s">
        <v>812</v>
      </c>
      <c r="D11" s="47" t="s">
        <v>813</v>
      </c>
      <c r="E11" s="47"/>
    </row>
    <row r="13" spans="2:8" x14ac:dyDescent="0.2">
      <c r="B13" s="47" t="s">
        <v>814</v>
      </c>
      <c r="C13" s="47" t="s">
        <v>798</v>
      </c>
      <c r="D13" s="47"/>
      <c r="E13" s="47"/>
    </row>
    <row r="15" spans="2:8" x14ac:dyDescent="0.2">
      <c r="B15" s="47" t="s">
        <v>815</v>
      </c>
      <c r="C15" s="47" t="s">
        <v>801</v>
      </c>
      <c r="D15" s="47"/>
      <c r="E15" s="47"/>
    </row>
    <row r="17" spans="2:5" x14ac:dyDescent="0.2">
      <c r="B17" s="47" t="s">
        <v>816</v>
      </c>
      <c r="C17" s="47" t="s">
        <v>804</v>
      </c>
      <c r="D17" s="47"/>
      <c r="E17" s="47"/>
    </row>
    <row r="19" spans="2:5" x14ac:dyDescent="0.2">
      <c r="B19" s="47" t="s">
        <v>817</v>
      </c>
      <c r="C19" s="47" t="s">
        <v>806</v>
      </c>
      <c r="D19" s="47"/>
      <c r="E19" s="47"/>
    </row>
    <row r="21" spans="2:5" x14ac:dyDescent="0.2">
      <c r="B21" s="47" t="s">
        <v>818</v>
      </c>
      <c r="C21" s="47" t="s">
        <v>809</v>
      </c>
      <c r="D21" s="47"/>
      <c r="E21" s="47"/>
    </row>
    <row r="23" spans="2:5" x14ac:dyDescent="0.2">
      <c r="B23" s="47" t="s">
        <v>819</v>
      </c>
      <c r="C23" s="47" t="s">
        <v>812</v>
      </c>
      <c r="D23" s="47"/>
      <c r="E23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  <row r="33" spans="2:5" x14ac:dyDescent="0.2">
      <c r="B33" s="47" t="s">
        <v>828</v>
      </c>
      <c r="C33" s="47"/>
      <c r="D33" s="47"/>
      <c r="E33" s="47"/>
    </row>
    <row r="34" spans="2:5" x14ac:dyDescent="0.2">
      <c r="B34" s="47" t="s">
        <v>829</v>
      </c>
      <c r="C34" s="47"/>
      <c r="D34" s="47"/>
      <c r="E34" s="47"/>
    </row>
    <row r="35" spans="2:5" x14ac:dyDescent="0.2">
      <c r="B35" s="47" t="s">
        <v>830</v>
      </c>
      <c r="C35" s="47"/>
      <c r="D35" s="47"/>
      <c r="E35" s="47"/>
    </row>
  </sheetData>
  <sheetProtection algorithmName="SHA-512" hashValue="OIp9hIQlwsDfm7Plh0pIt7Cqf4v7508Vw5mmjICcTkRXQX4iyjWb2eIqFSz0VTjSCUpDmviryux5JAjFoqozzQ==" saltValue="TT5cHmFPqO/pfeASdgP0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2025-07-11T07:14:27Z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