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Ост КИ филиалы\"/>
    </mc:Choice>
  </mc:AlternateContent>
  <xr:revisionPtr revIDLastSave="0" documentId="13_ncr:1_{6E42D661-350D-4DB9-8626-FAC5424C90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7" i="1" l="1"/>
  <c r="AG93" i="1"/>
  <c r="AG88" i="1"/>
  <c r="AG86" i="1"/>
  <c r="AG67" i="1"/>
  <c r="AG59" i="1"/>
  <c r="AG20" i="1"/>
  <c r="P100" i="1"/>
  <c r="U100" i="1" s="1"/>
  <c r="L100" i="1"/>
  <c r="P99" i="1"/>
  <c r="U99" i="1" s="1"/>
  <c r="L99" i="1"/>
  <c r="P98" i="1"/>
  <c r="L98" i="1"/>
  <c r="P97" i="1"/>
  <c r="U97" i="1" s="1"/>
  <c r="L97" i="1"/>
  <c r="P96" i="1"/>
  <c r="Q96" i="1" s="1"/>
  <c r="L96" i="1"/>
  <c r="P95" i="1"/>
  <c r="U95" i="1" s="1"/>
  <c r="L95" i="1"/>
  <c r="P94" i="1"/>
  <c r="L94" i="1"/>
  <c r="P93" i="1"/>
  <c r="U93" i="1" s="1"/>
  <c r="L93" i="1"/>
  <c r="P92" i="1"/>
  <c r="L92" i="1"/>
  <c r="P91" i="1"/>
  <c r="U91" i="1" s="1"/>
  <c r="L91" i="1"/>
  <c r="P90" i="1"/>
  <c r="L90" i="1"/>
  <c r="P89" i="1"/>
  <c r="T89" i="1" s="1"/>
  <c r="L89" i="1"/>
  <c r="P88" i="1"/>
  <c r="U88" i="1" s="1"/>
  <c r="L88" i="1"/>
  <c r="P87" i="1"/>
  <c r="L87" i="1"/>
  <c r="P86" i="1"/>
  <c r="U86" i="1" s="1"/>
  <c r="L86" i="1"/>
  <c r="P85" i="1"/>
  <c r="L85" i="1"/>
  <c r="P84" i="1"/>
  <c r="U84" i="1" s="1"/>
  <c r="L84" i="1"/>
  <c r="AG83" i="1"/>
  <c r="P83" i="1"/>
  <c r="L83" i="1"/>
  <c r="F83" i="1"/>
  <c r="P82" i="1"/>
  <c r="U82" i="1" s="1"/>
  <c r="L82" i="1"/>
  <c r="P81" i="1"/>
  <c r="Q81" i="1" s="1"/>
  <c r="L81" i="1"/>
  <c r="P80" i="1"/>
  <c r="U80" i="1" s="1"/>
  <c r="L80" i="1"/>
  <c r="P79" i="1"/>
  <c r="L79" i="1"/>
  <c r="P78" i="1"/>
  <c r="L78" i="1"/>
  <c r="P77" i="1"/>
  <c r="L77" i="1"/>
  <c r="P76" i="1"/>
  <c r="L76" i="1"/>
  <c r="P75" i="1"/>
  <c r="Q75" i="1" s="1"/>
  <c r="AG75" i="1" s="1"/>
  <c r="L75" i="1"/>
  <c r="P74" i="1"/>
  <c r="L74" i="1"/>
  <c r="P73" i="1"/>
  <c r="Q73" i="1" s="1"/>
  <c r="AG73" i="1" s="1"/>
  <c r="L73" i="1"/>
  <c r="P72" i="1"/>
  <c r="L72" i="1"/>
  <c r="P71" i="1"/>
  <c r="Q71" i="1" s="1"/>
  <c r="AG71" i="1" s="1"/>
  <c r="L71" i="1"/>
  <c r="F70" i="1"/>
  <c r="E70" i="1"/>
  <c r="P70" i="1" s="1"/>
  <c r="F69" i="1"/>
  <c r="E69" i="1"/>
  <c r="L69" i="1" s="1"/>
  <c r="P68" i="1"/>
  <c r="U68" i="1" s="1"/>
  <c r="L68" i="1"/>
  <c r="P67" i="1"/>
  <c r="L67" i="1"/>
  <c r="P66" i="1"/>
  <c r="L66" i="1"/>
  <c r="P65" i="1"/>
  <c r="Q65" i="1" s="1"/>
  <c r="AG65" i="1" s="1"/>
  <c r="L65" i="1"/>
  <c r="P64" i="1"/>
  <c r="U64" i="1" s="1"/>
  <c r="L64" i="1"/>
  <c r="P63" i="1"/>
  <c r="Q63" i="1" s="1"/>
  <c r="AG63" i="1" s="1"/>
  <c r="L63" i="1"/>
  <c r="AG62" i="1"/>
  <c r="P62" i="1"/>
  <c r="U62" i="1" s="1"/>
  <c r="L62" i="1"/>
  <c r="P61" i="1"/>
  <c r="L61" i="1"/>
  <c r="P60" i="1"/>
  <c r="T60" i="1" s="1"/>
  <c r="L60" i="1"/>
  <c r="P59" i="1"/>
  <c r="U59" i="1" s="1"/>
  <c r="L59" i="1"/>
  <c r="P58" i="1"/>
  <c r="L58" i="1"/>
  <c r="P57" i="1"/>
  <c r="U57" i="1" s="1"/>
  <c r="L57" i="1"/>
  <c r="P56" i="1"/>
  <c r="Q56" i="1" s="1"/>
  <c r="L56" i="1"/>
  <c r="AG55" i="1"/>
  <c r="P55" i="1"/>
  <c r="U55" i="1" s="1"/>
  <c r="L55" i="1"/>
  <c r="P54" i="1"/>
  <c r="L54" i="1"/>
  <c r="P53" i="1"/>
  <c r="U53" i="1" s="1"/>
  <c r="L53" i="1"/>
  <c r="P52" i="1"/>
  <c r="L52" i="1"/>
  <c r="P51" i="1"/>
  <c r="U51" i="1" s="1"/>
  <c r="L51" i="1"/>
  <c r="P50" i="1"/>
  <c r="L50" i="1"/>
  <c r="P49" i="1"/>
  <c r="U49" i="1" s="1"/>
  <c r="L49" i="1"/>
  <c r="P48" i="1"/>
  <c r="L48" i="1"/>
  <c r="P47" i="1"/>
  <c r="U47" i="1" s="1"/>
  <c r="L47" i="1"/>
  <c r="P46" i="1"/>
  <c r="L46" i="1"/>
  <c r="P45" i="1"/>
  <c r="U45" i="1" s="1"/>
  <c r="L45" i="1"/>
  <c r="P44" i="1"/>
  <c r="L44" i="1"/>
  <c r="P43" i="1"/>
  <c r="U43" i="1" s="1"/>
  <c r="L43" i="1"/>
  <c r="P42" i="1"/>
  <c r="L42" i="1"/>
  <c r="P41" i="1"/>
  <c r="U41" i="1" s="1"/>
  <c r="L41" i="1"/>
  <c r="P40" i="1"/>
  <c r="L40" i="1"/>
  <c r="P39" i="1"/>
  <c r="U39" i="1" s="1"/>
  <c r="L39" i="1"/>
  <c r="P38" i="1"/>
  <c r="L38" i="1"/>
  <c r="P37" i="1"/>
  <c r="U37" i="1" s="1"/>
  <c r="L37" i="1"/>
  <c r="P36" i="1"/>
  <c r="U36" i="1" s="1"/>
  <c r="L36" i="1"/>
  <c r="P35" i="1"/>
  <c r="AG35" i="1" s="1"/>
  <c r="L35" i="1"/>
  <c r="P34" i="1"/>
  <c r="U34" i="1" s="1"/>
  <c r="L34" i="1"/>
  <c r="P33" i="1"/>
  <c r="Q33" i="1" s="1"/>
  <c r="AG33" i="1" s="1"/>
  <c r="L33" i="1"/>
  <c r="P32" i="1"/>
  <c r="U32" i="1" s="1"/>
  <c r="L32" i="1"/>
  <c r="P31" i="1"/>
  <c r="Q31" i="1" s="1"/>
  <c r="AG31" i="1" s="1"/>
  <c r="L31" i="1"/>
  <c r="AG30" i="1"/>
  <c r="P30" i="1"/>
  <c r="U30" i="1" s="1"/>
  <c r="L30" i="1"/>
  <c r="P29" i="1"/>
  <c r="Q29" i="1" s="1"/>
  <c r="AG29" i="1" s="1"/>
  <c r="L29" i="1"/>
  <c r="P28" i="1"/>
  <c r="U28" i="1" s="1"/>
  <c r="L28" i="1"/>
  <c r="P27" i="1"/>
  <c r="Q27" i="1" s="1"/>
  <c r="L27" i="1"/>
  <c r="P26" i="1"/>
  <c r="U26" i="1" s="1"/>
  <c r="L26" i="1"/>
  <c r="P25" i="1"/>
  <c r="L25" i="1"/>
  <c r="P24" i="1"/>
  <c r="U24" i="1" s="1"/>
  <c r="L24" i="1"/>
  <c r="P23" i="1"/>
  <c r="L23" i="1"/>
  <c r="P22" i="1"/>
  <c r="U22" i="1" s="1"/>
  <c r="L22" i="1"/>
  <c r="P21" i="1"/>
  <c r="L21" i="1"/>
  <c r="P20" i="1"/>
  <c r="U20" i="1" s="1"/>
  <c r="L20" i="1"/>
  <c r="AG19" i="1"/>
  <c r="P19" i="1"/>
  <c r="L19" i="1"/>
  <c r="P18" i="1"/>
  <c r="U18" i="1" s="1"/>
  <c r="L18" i="1"/>
  <c r="P17" i="1"/>
  <c r="U17" i="1" s="1"/>
  <c r="L17" i="1"/>
  <c r="P16" i="1"/>
  <c r="L16" i="1"/>
  <c r="P15" i="1"/>
  <c r="U15" i="1" s="1"/>
  <c r="L15" i="1"/>
  <c r="P14" i="1"/>
  <c r="L14" i="1"/>
  <c r="P13" i="1"/>
  <c r="U13" i="1" s="1"/>
  <c r="L13" i="1"/>
  <c r="P12" i="1"/>
  <c r="L12" i="1"/>
  <c r="P11" i="1"/>
  <c r="U11" i="1" s="1"/>
  <c r="L11" i="1"/>
  <c r="P10" i="1"/>
  <c r="L10" i="1"/>
  <c r="P9" i="1"/>
  <c r="U9" i="1" s="1"/>
  <c r="L9" i="1"/>
  <c r="P8" i="1"/>
  <c r="L8" i="1"/>
  <c r="P7" i="1"/>
  <c r="U7" i="1" s="1"/>
  <c r="L7" i="1"/>
  <c r="P6" i="1"/>
  <c r="Q6" i="1" s="1"/>
  <c r="AG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32" i="1" l="1"/>
  <c r="Q9" i="1"/>
  <c r="Q77" i="1"/>
  <c r="AG77" i="1" s="1"/>
  <c r="Q64" i="1"/>
  <c r="AG64" i="1" s="1"/>
  <c r="Q26" i="1"/>
  <c r="T26" i="1" s="1"/>
  <c r="Q84" i="1"/>
  <c r="Q53" i="1"/>
  <c r="AG79" i="1"/>
  <c r="E5" i="1"/>
  <c r="T20" i="1"/>
  <c r="Q34" i="1"/>
  <c r="AG34" i="1" s="1"/>
  <c r="Q70" i="1"/>
  <c r="AG70" i="1" s="1"/>
  <c r="Q51" i="1"/>
  <c r="AG51" i="1" s="1"/>
  <c r="Q13" i="1"/>
  <c r="AG13" i="1" s="1"/>
  <c r="AG26" i="1"/>
  <c r="Q43" i="1"/>
  <c r="AG43" i="1" s="1"/>
  <c r="T36" i="1"/>
  <c r="Q17" i="1"/>
  <c r="T17" i="1" s="1"/>
  <c r="Q22" i="1"/>
  <c r="AG22" i="1" s="1"/>
  <c r="AG32" i="1"/>
  <c r="Q39" i="1"/>
  <c r="AG39" i="1" s="1"/>
  <c r="Q47" i="1"/>
  <c r="AG47" i="1" s="1"/>
  <c r="AG95" i="1"/>
  <c r="AG12" i="1"/>
  <c r="Q16" i="1"/>
  <c r="AG16" i="1" s="1"/>
  <c r="AG27" i="1"/>
  <c r="Q40" i="1"/>
  <c r="AG40" i="1" s="1"/>
  <c r="Q48" i="1"/>
  <c r="AG48" i="1" s="1"/>
  <c r="AG56" i="1"/>
  <c r="U72" i="1"/>
  <c r="AG72" i="1"/>
  <c r="U76" i="1"/>
  <c r="Q76" i="1"/>
  <c r="Q92" i="1"/>
  <c r="AG92" i="1" s="1"/>
  <c r="AG81" i="1"/>
  <c r="AG91" i="1"/>
  <c r="Q8" i="1"/>
  <c r="AG8" i="1" s="1"/>
  <c r="Q10" i="1"/>
  <c r="AG10" i="1" s="1"/>
  <c r="Q14" i="1"/>
  <c r="AG14" i="1" s="1"/>
  <c r="Q23" i="1"/>
  <c r="AG23" i="1" s="1"/>
  <c r="Q44" i="1"/>
  <c r="AG44" i="1" s="1"/>
  <c r="AG52" i="1"/>
  <c r="AG61" i="1"/>
  <c r="T65" i="1"/>
  <c r="U66" i="1"/>
  <c r="Q66" i="1"/>
  <c r="AG66" i="1" s="1"/>
  <c r="U74" i="1"/>
  <c r="Q74" i="1"/>
  <c r="AG74" i="1" s="1"/>
  <c r="T77" i="1"/>
  <c r="U78" i="1"/>
  <c r="AG78" i="1"/>
  <c r="AG87" i="1"/>
  <c r="AG96" i="1"/>
  <c r="Q11" i="1"/>
  <c r="AG11" i="1" s="1"/>
  <c r="Q15" i="1"/>
  <c r="AG15" i="1" s="1"/>
  <c r="Q24" i="1"/>
  <c r="AG24" i="1" s="1"/>
  <c r="Q28" i="1"/>
  <c r="AG37" i="1"/>
  <c r="Q41" i="1"/>
  <c r="AG41" i="1" s="1"/>
  <c r="Q45" i="1"/>
  <c r="AG45" i="1" s="1"/>
  <c r="AG49" i="1"/>
  <c r="AG53" i="1"/>
  <c r="AG57" i="1"/>
  <c r="T25" i="1"/>
  <c r="T63" i="1"/>
  <c r="T67" i="1"/>
  <c r="T79" i="1"/>
  <c r="T83" i="1"/>
  <c r="Q18" i="1"/>
  <c r="AG18" i="1" s="1"/>
  <c r="Q21" i="1"/>
  <c r="AG21" i="1" s="1"/>
  <c r="AG25" i="1"/>
  <c r="AG38" i="1"/>
  <c r="Q42" i="1"/>
  <c r="AG42" i="1" s="1"/>
  <c r="Q46" i="1"/>
  <c r="AG46" i="1" s="1"/>
  <c r="Q50" i="1"/>
  <c r="AG50" i="1" s="1"/>
  <c r="Q54" i="1"/>
  <c r="AG54" i="1" s="1"/>
  <c r="AG58" i="1"/>
  <c r="AG80" i="1"/>
  <c r="Q85" i="1"/>
  <c r="AG85" i="1" s="1"/>
  <c r="Q90" i="1"/>
  <c r="AG90" i="1" s="1"/>
  <c r="Q94" i="1"/>
  <c r="AG94" i="1" s="1"/>
  <c r="AG98" i="1"/>
  <c r="T19" i="1"/>
  <c r="T29" i="1"/>
  <c r="T31" i="1"/>
  <c r="T33" i="1"/>
  <c r="T35" i="1"/>
  <c r="T71" i="1"/>
  <c r="T73" i="1"/>
  <c r="T75" i="1"/>
  <c r="T6" i="1"/>
  <c r="T64" i="1"/>
  <c r="T72" i="1"/>
  <c r="T88" i="1"/>
  <c r="U90" i="1"/>
  <c r="T91" i="1"/>
  <c r="U92" i="1"/>
  <c r="T93" i="1"/>
  <c r="U94" i="1"/>
  <c r="T95" i="1"/>
  <c r="U96" i="1"/>
  <c r="T97" i="1"/>
  <c r="U98" i="1"/>
  <c r="T99" i="1"/>
  <c r="P69" i="1"/>
  <c r="T7" i="1"/>
  <c r="T30" i="1"/>
  <c r="U38" i="1"/>
  <c r="U40" i="1"/>
  <c r="T41" i="1"/>
  <c r="U42" i="1"/>
  <c r="T43" i="1"/>
  <c r="U44" i="1"/>
  <c r="U46" i="1"/>
  <c r="U48" i="1"/>
  <c r="T49" i="1"/>
  <c r="U50" i="1"/>
  <c r="U52" i="1"/>
  <c r="U54" i="1"/>
  <c r="T55" i="1"/>
  <c r="U56" i="1"/>
  <c r="T57" i="1"/>
  <c r="U58" i="1"/>
  <c r="T59" i="1"/>
  <c r="U60" i="1"/>
  <c r="T62" i="1"/>
  <c r="T82" i="1"/>
  <c r="T86" i="1"/>
  <c r="T100" i="1"/>
  <c r="U6" i="1"/>
  <c r="U8" i="1"/>
  <c r="U10" i="1"/>
  <c r="U12" i="1"/>
  <c r="U14" i="1"/>
  <c r="U16" i="1"/>
  <c r="U69" i="1"/>
  <c r="L70" i="1"/>
  <c r="L5" i="1" s="1"/>
  <c r="F5" i="1"/>
  <c r="U19" i="1"/>
  <c r="U21" i="1"/>
  <c r="U23" i="1"/>
  <c r="U25" i="1"/>
  <c r="U27" i="1"/>
  <c r="U29" i="1"/>
  <c r="U31" i="1"/>
  <c r="U33" i="1"/>
  <c r="U35" i="1"/>
  <c r="U61" i="1"/>
  <c r="U63" i="1"/>
  <c r="U65" i="1"/>
  <c r="U67" i="1"/>
  <c r="U70" i="1"/>
  <c r="U71" i="1"/>
  <c r="U73" i="1"/>
  <c r="U75" i="1"/>
  <c r="U77" i="1"/>
  <c r="U79" i="1"/>
  <c r="U81" i="1"/>
  <c r="U83" i="1"/>
  <c r="U85" i="1"/>
  <c r="U87" i="1"/>
  <c r="U89" i="1"/>
  <c r="T74" i="1" l="1"/>
  <c r="T51" i="1"/>
  <c r="T39" i="1"/>
  <c r="T34" i="1"/>
  <c r="T24" i="1"/>
  <c r="T15" i="1"/>
  <c r="T18" i="1"/>
  <c r="T22" i="1"/>
  <c r="T58" i="1"/>
  <c r="T92" i="1"/>
  <c r="T70" i="1"/>
  <c r="T42" i="1"/>
  <c r="AG17" i="1"/>
  <c r="T66" i="1"/>
  <c r="T47" i="1"/>
  <c r="T32" i="1"/>
  <c r="T13" i="1"/>
  <c r="T50" i="1"/>
  <c r="T98" i="1"/>
  <c r="T90" i="1"/>
  <c r="AG84" i="1"/>
  <c r="T84" i="1"/>
  <c r="AG9" i="1"/>
  <c r="T9" i="1"/>
  <c r="T76" i="1"/>
  <c r="AG76" i="1"/>
  <c r="T78" i="1"/>
  <c r="T53" i="1"/>
  <c r="T45" i="1"/>
  <c r="T37" i="1"/>
  <c r="T11" i="1"/>
  <c r="P5" i="1"/>
  <c r="T80" i="1"/>
  <c r="AG68" i="1"/>
  <c r="T68" i="1"/>
  <c r="T94" i="1"/>
  <c r="T85" i="1"/>
  <c r="T54" i="1"/>
  <c r="T46" i="1"/>
  <c r="T38" i="1"/>
  <c r="T21" i="1"/>
  <c r="T28" i="1"/>
  <c r="AG28" i="1"/>
  <c r="Q5" i="1"/>
  <c r="AG7" i="1"/>
  <c r="T96" i="1"/>
  <c r="T87" i="1"/>
  <c r="T61" i="1"/>
  <c r="T52" i="1"/>
  <c r="T44" i="1"/>
  <c r="T23" i="1"/>
  <c r="T14" i="1"/>
  <c r="T10" i="1"/>
  <c r="T8" i="1"/>
  <c r="T81" i="1"/>
  <c r="T56" i="1"/>
  <c r="T48" i="1"/>
  <c r="T40" i="1"/>
  <c r="T27" i="1"/>
  <c r="T16" i="1"/>
  <c r="T12" i="1"/>
  <c r="AG69" i="1" l="1"/>
  <c r="AG5" i="1" s="1"/>
  <c r="T69" i="1"/>
</calcChain>
</file>

<file path=xl/sharedStrings.xml><?xml version="1.0" encoding="utf-8"?>
<sst xmlns="http://schemas.openxmlformats.org/spreadsheetml/2006/main" count="382" uniqueCount="153">
  <si>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</si>
  <si>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</si>
  <si>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</si>
  <si>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</si>
  <si>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</si>
  <si>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</si>
  <si>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</si>
  <si>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</si>
  <si>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</si>
  <si>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</si>
  <si>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</si>
  <si>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</si>
  <si>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</si>
  <si>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</si>
  <si>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</si>
  <si>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</si>
  <si>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</si>
  <si>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</si>
  <si>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</si>
  <si>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</si>
  <si>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</si>
  <si>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</si>
  <si>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</si>
  <si>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</si>
  <si>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</si>
  <si>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</si>
  <si>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</si>
  <si>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</si>
  <si>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</si>
  <si>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</si>
  <si>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</si>
  <si>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</si>
  <si>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</si>
  <si>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</si>
  <si>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</si>
  <si>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</si>
  <si>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</si>
  <si>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</si>
  <si>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</si>
  <si>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</si>
  <si>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</si>
  <si>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</si>
  <si>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</si>
  <si>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</si>
  <si>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</si>
  <si>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</si>
  <si>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</si>
  <si>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</si>
  <si>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</si>
  <si>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</si>
  <si>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</si>
  <si>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</si>
  <si>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</si>
  <si>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</si>
  <si>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</si>
  <si>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</si>
  <si>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</si>
  <si>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</si>
  <si>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</si>
  <si>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</si>
  <si>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</si>
  <si>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</si>
  <si>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новинка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</si>
  <si>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</si>
  <si>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</si>
  <si>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</si>
  <si>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</si>
  <si>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</si>
  <si>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ВНИМАНИЕ / в матрице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</si>
  <si>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</si>
  <si>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</si>
  <si>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</si>
  <si>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</si>
  <si>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</si>
  <si>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</si>
  <si>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</si>
  <si>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</si>
  <si>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</si>
  <si>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</si>
  <si>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</si>
  <si>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</si>
  <si>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</si>
  <si>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</si>
  <si>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</si>
  <si>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</si>
  <si>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</si>
  <si>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</si>
  <si>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</si>
  <si>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</si>
  <si>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</si>
  <si>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</si>
  <si>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</si>
  <si>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</si>
  <si>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</si>
  <si>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</si>
  <si>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</si>
  <si>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</si>
  <si>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</si>
  <si>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</si>
  <si>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</si>
  <si>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</si>
  <si>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</si>
  <si>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</si>
  <si>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</si>
  <si>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</si>
  <si>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</si>
  <si>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</si>
  <si>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</si>
  <si>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</si>
  <si>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</si>
  <si>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</si>
  <si>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</si>
  <si>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</si>
  <si>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</si>
  <si>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</si>
  <si>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</si>
  <si>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</si>
  <si>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</si>
  <si>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</si>
  <si>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</si>
  <si>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</si>
  <si>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</si>
  <si>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</si>
  <si>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</si>
  <si>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</si>
  <si>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</si>
  <si>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</si>
  <si>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</si>
  <si>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</si>
  <si>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</si>
  <si>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</si>
  <si>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</si>
  <si>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</si>
  <si>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</si>
  <si>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</si>
  <si>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</si>
  <si>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</si>
  <si>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</si>
  <si>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</si>
  <si>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</si>
  <si>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</si>
  <si>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</si>
  <si>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</si>
  <si>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</si>
  <si>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</si>
  <si>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</si>
  <si>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</si>
  <si>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Обжора / Паллет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</si>
  <si>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</si>
  <si>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26,08,25 в уценку (111шт.)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</si>
  <si>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</si>
  <si>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</si>
  <si>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14,06,25 в уценку 55кг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</si>
</sst>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140625" customWidth="1"/>
    <col min="33" max="33" width="7" customWidth="1"/>
    <col min="34" max="49" width="3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/>
      <c r="S4" s="9"/>
      <c r="T4" s="9"/>
      <c r="U4" s="9"/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SUM(E6:E496)</f>
        <v>14038.502</v>
      </c>
      <c r="F5" s="3">
        <f>SUM(F6:F496)</f>
        <v>24595.473000000002</v>
      </c>
      <c r="G5" s="7"/>
      <c r="H5" s="9"/>
      <c r="I5" s="9"/>
      <c r="J5" s="9"/>
      <c r="K5" s="3">
        <f t="shared" ref="K5:R5" si="0">SUM(K6:K496)</f>
        <v>14636.703000000001</v>
      </c>
      <c r="L5" s="3">
        <f t="shared" si="0"/>
        <v>-598.20100000000025</v>
      </c>
      <c r="M5" s="3">
        <f t="shared" si="0"/>
        <v>0</v>
      </c>
      <c r="N5" s="3">
        <f t="shared" si="0"/>
        <v>0</v>
      </c>
      <c r="O5" s="3">
        <f t="shared" si="0"/>
        <v>7435</v>
      </c>
      <c r="P5" s="3">
        <f t="shared" si="0"/>
        <v>2807.7003999999997</v>
      </c>
      <c r="Q5" s="3">
        <f t="shared" si="0"/>
        <v>10816.958399999998</v>
      </c>
      <c r="R5" s="3">
        <f t="shared" si="0"/>
        <v>0</v>
      </c>
      <c r="S5" s="9"/>
      <c r="T5" s="9"/>
      <c r="U5" s="9"/>
      <c r="V5" s="3">
        <f t="shared" ref="V5:AE5" si="1">SUM(V6:V496)</f>
        <v>3336.0665999999997</v>
      </c>
      <c r="W5" s="3">
        <f t="shared" si="1"/>
        <v>3011.550999999999</v>
      </c>
      <c r="X5" s="3">
        <f t="shared" si="1"/>
        <v>2865.8545999999992</v>
      </c>
      <c r="Y5" s="3">
        <f t="shared" si="1"/>
        <v>2751.1745999999998</v>
      </c>
      <c r="Z5" s="3">
        <f t="shared" si="1"/>
        <v>2884.2673999999988</v>
      </c>
      <c r="AA5" s="3">
        <f t="shared" si="1"/>
        <v>3089.7682000000018</v>
      </c>
      <c r="AB5" s="3">
        <f t="shared" si="1"/>
        <v>2958.1886000000022</v>
      </c>
      <c r="AC5" s="3">
        <f t="shared" si="1"/>
        <v>2908.5835999999999</v>
      </c>
      <c r="AD5" s="3">
        <f t="shared" si="1"/>
        <v>2362.0865999999996</v>
      </c>
      <c r="AE5" s="3">
        <f t="shared" si="1"/>
        <v>2636.098</v>
      </c>
      <c r="AF5" s="9"/>
      <c r="AG5" s="3">
        <f>SUM(AG6:AG496)</f>
        <v>7162.8603999999987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36</v>
      </c>
      <c r="B6" s="9" t="s">
        <v>37</v>
      </c>
      <c r="C6" s="9">
        <v>524</v>
      </c>
      <c r="D6" s="9">
        <v>7</v>
      </c>
      <c r="E6" s="9">
        <v>222</v>
      </c>
      <c r="F6" s="9">
        <v>273</v>
      </c>
      <c r="G6" s="7">
        <v>0.4</v>
      </c>
      <c r="H6" s="9">
        <v>60</v>
      </c>
      <c r="I6" s="9" t="s">
        <v>38</v>
      </c>
      <c r="J6" s="9"/>
      <c r="K6" s="9">
        <v>223</v>
      </c>
      <c r="L6" s="9">
        <f t="shared" ref="L6:L37" si="2">E6-K6</f>
        <v>-1</v>
      </c>
      <c r="M6" s="9"/>
      <c r="N6" s="9"/>
      <c r="O6" s="9">
        <v>103</v>
      </c>
      <c r="P6" s="9">
        <f t="shared" ref="P6:P37" si="3">E6/5</f>
        <v>44.4</v>
      </c>
      <c r="Q6" s="4">
        <f>14*P6-O6-F6</f>
        <v>245.60000000000002</v>
      </c>
      <c r="R6" s="4"/>
      <c r="S6" s="9"/>
      <c r="T6" s="9">
        <f t="shared" ref="T6:T37" si="4">(F6+O6+Q6)/P6</f>
        <v>14.000000000000002</v>
      </c>
      <c r="U6" s="9">
        <f t="shared" ref="U6:U37" si="5">(F6+O6)/P6</f>
        <v>8.468468468468469</v>
      </c>
      <c r="V6" s="9">
        <v>42.2</v>
      </c>
      <c r="W6" s="9">
        <v>30</v>
      </c>
      <c r="X6" s="9">
        <v>59.2</v>
      </c>
      <c r="Y6" s="9">
        <v>40.799999999999997</v>
      </c>
      <c r="Z6" s="9">
        <v>34.799999999999997</v>
      </c>
      <c r="AA6" s="9">
        <v>52.8</v>
      </c>
      <c r="AB6" s="9">
        <v>32</v>
      </c>
      <c r="AC6" s="9">
        <v>35.6</v>
      </c>
      <c r="AD6" s="9">
        <v>33.6</v>
      </c>
      <c r="AE6" s="9">
        <v>32</v>
      </c>
      <c r="AF6" s="9" t="s">
        <v>39</v>
      </c>
      <c r="AG6" s="9">
        <f t="shared" ref="AG6:AG35" si="6">G6*Q6</f>
        <v>98.240000000000009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40</v>
      </c>
      <c r="B7" s="9" t="s">
        <v>41</v>
      </c>
      <c r="C7" s="9">
        <v>0.5</v>
      </c>
      <c r="D7" s="9">
        <v>35.479999999999997</v>
      </c>
      <c r="E7" s="9">
        <v>3.948</v>
      </c>
      <c r="F7" s="9">
        <v>32.031999999999996</v>
      </c>
      <c r="G7" s="7">
        <v>1</v>
      </c>
      <c r="H7" s="9">
        <v>120</v>
      </c>
      <c r="I7" s="9" t="s">
        <v>38</v>
      </c>
      <c r="J7" s="9"/>
      <c r="K7" s="9">
        <v>4</v>
      </c>
      <c r="L7" s="9">
        <f t="shared" si="2"/>
        <v>-5.2000000000000046E-2</v>
      </c>
      <c r="M7" s="9"/>
      <c r="N7" s="9"/>
      <c r="O7" s="9"/>
      <c r="P7" s="9">
        <f t="shared" si="3"/>
        <v>0.78959999999999997</v>
      </c>
      <c r="Q7" s="4"/>
      <c r="R7" s="4"/>
      <c r="S7" s="9"/>
      <c r="T7" s="9">
        <f t="shared" si="4"/>
        <v>40.567375886524822</v>
      </c>
      <c r="U7" s="9">
        <f t="shared" si="5"/>
        <v>40.567375886524822</v>
      </c>
      <c r="V7" s="9">
        <v>2.4376000000000002</v>
      </c>
      <c r="W7" s="9">
        <v>2.5175999999999998</v>
      </c>
      <c r="X7" s="9">
        <v>0.29220000000000002</v>
      </c>
      <c r="Y7" s="9">
        <v>1.1783999999999999</v>
      </c>
      <c r="Z7" s="9">
        <v>2.3462000000000001</v>
      </c>
      <c r="AA7" s="9">
        <v>1.5334000000000001</v>
      </c>
      <c r="AB7" s="9">
        <v>1.3764000000000001</v>
      </c>
      <c r="AC7" s="9">
        <v>0.87739999999999996</v>
      </c>
      <c r="AD7" s="9">
        <v>1.0678000000000001</v>
      </c>
      <c r="AE7" s="9">
        <v>3.2120000000000002</v>
      </c>
      <c r="AF7" s="9"/>
      <c r="AG7" s="9">
        <f t="shared" si="6"/>
        <v>0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42</v>
      </c>
      <c r="B8" s="9" t="s">
        <v>41</v>
      </c>
      <c r="C8" s="9">
        <v>1131.19</v>
      </c>
      <c r="D8" s="9">
        <v>1579.2570000000001</v>
      </c>
      <c r="E8" s="9">
        <v>1119.3789999999999</v>
      </c>
      <c r="F8" s="9">
        <v>1022.734</v>
      </c>
      <c r="G8" s="7">
        <v>1</v>
      </c>
      <c r="H8" s="9">
        <v>60</v>
      </c>
      <c r="I8" s="9" t="s">
        <v>38</v>
      </c>
      <c r="J8" s="9"/>
      <c r="K8" s="9">
        <v>1096.3</v>
      </c>
      <c r="L8" s="9">
        <f t="shared" si="2"/>
        <v>23.078999999999951</v>
      </c>
      <c r="M8" s="9"/>
      <c r="N8" s="9"/>
      <c r="O8" s="9">
        <v>900</v>
      </c>
      <c r="P8" s="9">
        <f t="shared" si="3"/>
        <v>223.87579999999997</v>
      </c>
      <c r="Q8" s="4">
        <f t="shared" ref="Q7:Q35" si="7">14*P8-O8-F8</f>
        <v>1211.5271999999995</v>
      </c>
      <c r="R8" s="4"/>
      <c r="S8" s="9"/>
      <c r="T8" s="9">
        <f t="shared" si="4"/>
        <v>14</v>
      </c>
      <c r="U8" s="9">
        <f t="shared" si="5"/>
        <v>8.5883958873625481</v>
      </c>
      <c r="V8" s="9">
        <v>183.1018</v>
      </c>
      <c r="W8" s="9">
        <v>188.8904</v>
      </c>
      <c r="X8" s="9">
        <v>185.08199999999999</v>
      </c>
      <c r="Y8" s="9">
        <v>222.86539999999999</v>
      </c>
      <c r="Z8" s="9">
        <v>182.09819999999999</v>
      </c>
      <c r="AA8" s="9">
        <v>280.57900000000001</v>
      </c>
      <c r="AB8" s="9">
        <v>205.1686</v>
      </c>
      <c r="AC8" s="9">
        <v>228.49420000000001</v>
      </c>
      <c r="AD8" s="9">
        <v>232.9256</v>
      </c>
      <c r="AE8" s="9">
        <v>232.03620000000001</v>
      </c>
      <c r="AF8" s="9"/>
      <c r="AG8" s="9">
        <f t="shared" si="6"/>
        <v>1211.5271999999995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43</v>
      </c>
      <c r="B9" s="9" t="s">
        <v>41</v>
      </c>
      <c r="C9" s="9"/>
      <c r="D9" s="9">
        <v>33.006</v>
      </c>
      <c r="E9" s="9">
        <v>24.638000000000002</v>
      </c>
      <c r="F9" s="9">
        <v>2.948</v>
      </c>
      <c r="G9" s="7">
        <v>1</v>
      </c>
      <c r="H9" s="9">
        <v>120</v>
      </c>
      <c r="I9" s="9" t="s">
        <v>38</v>
      </c>
      <c r="J9" s="9"/>
      <c r="K9" s="9">
        <v>29</v>
      </c>
      <c r="L9" s="9">
        <f t="shared" si="2"/>
        <v>-4.3619999999999983</v>
      </c>
      <c r="M9" s="9"/>
      <c r="N9" s="9"/>
      <c r="O9" s="9">
        <v>10</v>
      </c>
      <c r="P9" s="9">
        <f t="shared" si="3"/>
        <v>4.9276</v>
      </c>
      <c r="Q9" s="4">
        <f>12*P9-O9-F9</f>
        <v>46.183199999999999</v>
      </c>
      <c r="R9" s="4"/>
      <c r="S9" s="9"/>
      <c r="T9" s="9">
        <f t="shared" si="4"/>
        <v>12</v>
      </c>
      <c r="U9" s="9">
        <f t="shared" si="5"/>
        <v>2.6276483480802013</v>
      </c>
      <c r="V9" s="9">
        <v>0</v>
      </c>
      <c r="W9" s="9">
        <v>2.8696000000000002</v>
      </c>
      <c r="X9" s="9">
        <v>1.3728</v>
      </c>
      <c r="Y9" s="9">
        <v>1.3774</v>
      </c>
      <c r="Z9" s="9">
        <v>1.8895999999999999</v>
      </c>
      <c r="AA9" s="9">
        <v>0.39400000000000002</v>
      </c>
      <c r="AB9" s="9">
        <v>3.0722</v>
      </c>
      <c r="AC9" s="9">
        <v>1.9964</v>
      </c>
      <c r="AD9" s="9">
        <v>1.7338</v>
      </c>
      <c r="AE9" s="9">
        <v>0.99640000000000006</v>
      </c>
      <c r="AF9" s="9"/>
      <c r="AG9" s="9">
        <f t="shared" si="6"/>
        <v>46.183199999999999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44</v>
      </c>
      <c r="B10" s="9" t="s">
        <v>41</v>
      </c>
      <c r="C10" s="9">
        <v>101.063</v>
      </c>
      <c r="D10" s="9">
        <v>254.02699999999999</v>
      </c>
      <c r="E10" s="9">
        <v>104.244</v>
      </c>
      <c r="F10" s="9">
        <v>106.413</v>
      </c>
      <c r="G10" s="7">
        <v>1</v>
      </c>
      <c r="H10" s="9">
        <v>60</v>
      </c>
      <c r="I10" s="9" t="s">
        <v>38</v>
      </c>
      <c r="J10" s="9"/>
      <c r="K10" s="9">
        <v>105.2</v>
      </c>
      <c r="L10" s="9">
        <f t="shared" si="2"/>
        <v>-0.95600000000000307</v>
      </c>
      <c r="M10" s="9"/>
      <c r="N10" s="9"/>
      <c r="O10" s="9">
        <v>60</v>
      </c>
      <c r="P10" s="9">
        <f t="shared" si="3"/>
        <v>20.848800000000001</v>
      </c>
      <c r="Q10" s="4">
        <f t="shared" si="7"/>
        <v>125.47019999999999</v>
      </c>
      <c r="R10" s="4"/>
      <c r="S10" s="9"/>
      <c r="T10" s="9">
        <f t="shared" si="4"/>
        <v>13.999999999999998</v>
      </c>
      <c r="U10" s="9">
        <f t="shared" si="5"/>
        <v>7.9818982387475543</v>
      </c>
      <c r="V10" s="9">
        <v>22.370999999999999</v>
      </c>
      <c r="W10" s="9">
        <v>23.904199999999999</v>
      </c>
      <c r="X10" s="9">
        <v>23.0458</v>
      </c>
      <c r="Y10" s="9">
        <v>17.319800000000001</v>
      </c>
      <c r="Z10" s="9">
        <v>21.260200000000001</v>
      </c>
      <c r="AA10" s="9">
        <v>30.504200000000001</v>
      </c>
      <c r="AB10" s="9">
        <v>18.2164</v>
      </c>
      <c r="AC10" s="9">
        <v>26.989599999999999</v>
      </c>
      <c r="AD10" s="9">
        <v>24.369599999999998</v>
      </c>
      <c r="AE10" s="9">
        <v>32.229799999999997</v>
      </c>
      <c r="AF10" s="9"/>
      <c r="AG10" s="9">
        <f t="shared" si="6"/>
        <v>125.47019999999999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45</v>
      </c>
      <c r="B11" s="9" t="s">
        <v>41</v>
      </c>
      <c r="C11" s="9">
        <v>568.55399999999997</v>
      </c>
      <c r="D11" s="9">
        <v>1147.8510000000001</v>
      </c>
      <c r="E11" s="9">
        <v>569.51300000000003</v>
      </c>
      <c r="F11" s="9">
        <v>655.98599999999999</v>
      </c>
      <c r="G11" s="7">
        <v>1</v>
      </c>
      <c r="H11" s="9">
        <v>60</v>
      </c>
      <c r="I11" s="9" t="s">
        <v>38</v>
      </c>
      <c r="J11" s="9"/>
      <c r="K11" s="9">
        <v>549</v>
      </c>
      <c r="L11" s="9">
        <f t="shared" si="2"/>
        <v>20.513000000000034</v>
      </c>
      <c r="M11" s="9"/>
      <c r="N11" s="9"/>
      <c r="O11" s="9">
        <v>250</v>
      </c>
      <c r="P11" s="9">
        <f t="shared" si="3"/>
        <v>113.90260000000001</v>
      </c>
      <c r="Q11" s="4">
        <f t="shared" si="7"/>
        <v>688.6504000000001</v>
      </c>
      <c r="R11" s="4"/>
      <c r="S11" s="9"/>
      <c r="T11" s="9">
        <f t="shared" si="4"/>
        <v>14</v>
      </c>
      <c r="U11" s="9">
        <f t="shared" si="5"/>
        <v>7.954041435401825</v>
      </c>
      <c r="V11" s="9">
        <v>102.12820000000001</v>
      </c>
      <c r="W11" s="9">
        <v>118.7176</v>
      </c>
      <c r="X11" s="9">
        <v>102.10080000000001</v>
      </c>
      <c r="Y11" s="9">
        <v>103.5454</v>
      </c>
      <c r="Z11" s="9">
        <v>99.278400000000005</v>
      </c>
      <c r="AA11" s="9">
        <v>125.18940000000001</v>
      </c>
      <c r="AB11" s="9">
        <v>105.14660000000001</v>
      </c>
      <c r="AC11" s="9">
        <v>104.99460000000001</v>
      </c>
      <c r="AD11" s="9">
        <v>99.188599999999994</v>
      </c>
      <c r="AE11" s="9">
        <v>97.001000000000005</v>
      </c>
      <c r="AF11" s="9"/>
      <c r="AG11" s="9">
        <f t="shared" si="6"/>
        <v>688.6504000000001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46</v>
      </c>
      <c r="B12" s="9" t="s">
        <v>37</v>
      </c>
      <c r="C12" s="9">
        <v>-2</v>
      </c>
      <c r="D12" s="9">
        <v>306</v>
      </c>
      <c r="E12" s="9">
        <v>50</v>
      </c>
      <c r="F12" s="9">
        <v>239</v>
      </c>
      <c r="G12" s="7">
        <v>0.25</v>
      </c>
      <c r="H12" s="9">
        <v>120</v>
      </c>
      <c r="I12" s="9" t="s">
        <v>38</v>
      </c>
      <c r="J12" s="9"/>
      <c r="K12" s="9">
        <v>51</v>
      </c>
      <c r="L12" s="9">
        <f t="shared" si="2"/>
        <v>-1</v>
      </c>
      <c r="M12" s="9"/>
      <c r="N12" s="9"/>
      <c r="O12" s="9">
        <v>80</v>
      </c>
      <c r="P12" s="9">
        <f t="shared" si="3"/>
        <v>10</v>
      </c>
      <c r="Q12" s="4"/>
      <c r="R12" s="4"/>
      <c r="S12" s="9"/>
      <c r="T12" s="9">
        <f t="shared" si="4"/>
        <v>31.9</v>
      </c>
      <c r="U12" s="9">
        <f t="shared" si="5"/>
        <v>31.9</v>
      </c>
      <c r="V12" s="9">
        <v>26.2</v>
      </c>
      <c r="W12" s="9">
        <v>21.4</v>
      </c>
      <c r="X12" s="9">
        <v>8.6</v>
      </c>
      <c r="Y12" s="9">
        <v>18.600000000000001</v>
      </c>
      <c r="Z12" s="9">
        <v>17.600000000000001</v>
      </c>
      <c r="AA12" s="9">
        <v>15.8</v>
      </c>
      <c r="AB12" s="9">
        <v>18</v>
      </c>
      <c r="AC12" s="9">
        <v>19.2</v>
      </c>
      <c r="AD12" s="9">
        <v>6</v>
      </c>
      <c r="AE12" s="9">
        <v>22.6</v>
      </c>
      <c r="AF12" s="9" t="s">
        <v>47</v>
      </c>
      <c r="AG12" s="9">
        <f t="shared" si="6"/>
        <v>0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9" t="s">
        <v>48</v>
      </c>
      <c r="B13" s="9" t="s">
        <v>41</v>
      </c>
      <c r="C13" s="9">
        <v>35.609000000000002</v>
      </c>
      <c r="D13" s="9">
        <v>168.10300000000001</v>
      </c>
      <c r="E13" s="9">
        <v>49.920999999999999</v>
      </c>
      <c r="F13" s="9">
        <v>100.768</v>
      </c>
      <c r="G13" s="7">
        <v>1</v>
      </c>
      <c r="H13" s="9">
        <v>60</v>
      </c>
      <c r="I13" s="9" t="s">
        <v>38</v>
      </c>
      <c r="J13" s="9"/>
      <c r="K13" s="9">
        <v>48.1</v>
      </c>
      <c r="L13" s="9">
        <f t="shared" si="2"/>
        <v>1.820999999999998</v>
      </c>
      <c r="M13" s="9"/>
      <c r="N13" s="9"/>
      <c r="O13" s="9"/>
      <c r="P13" s="9">
        <f t="shared" si="3"/>
        <v>9.9841999999999995</v>
      </c>
      <c r="Q13" s="4">
        <f t="shared" si="7"/>
        <v>39.010799999999989</v>
      </c>
      <c r="R13" s="4"/>
      <c r="S13" s="9"/>
      <c r="T13" s="9">
        <f t="shared" si="4"/>
        <v>14</v>
      </c>
      <c r="U13" s="9">
        <f t="shared" si="5"/>
        <v>10.092746539532461</v>
      </c>
      <c r="V13" s="9">
        <v>7.0822000000000003</v>
      </c>
      <c r="W13" s="9">
        <v>14.0268</v>
      </c>
      <c r="X13" s="9">
        <v>7.0964</v>
      </c>
      <c r="Y13" s="9">
        <v>12.5922</v>
      </c>
      <c r="Z13" s="9">
        <v>9.5687999999999995</v>
      </c>
      <c r="AA13" s="9">
        <v>11.07</v>
      </c>
      <c r="AB13" s="9">
        <v>13.0014</v>
      </c>
      <c r="AC13" s="9">
        <v>10.582800000000001</v>
      </c>
      <c r="AD13" s="9">
        <v>11.789199999999999</v>
      </c>
      <c r="AE13" s="9">
        <v>13.300800000000001</v>
      </c>
      <c r="AF13" s="9"/>
      <c r="AG13" s="9">
        <f t="shared" si="6"/>
        <v>39.010799999999989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9" t="s">
        <v>49</v>
      </c>
      <c r="B14" s="9" t="s">
        <v>37</v>
      </c>
      <c r="C14" s="9">
        <v>41</v>
      </c>
      <c r="D14" s="9">
        <v>156</v>
      </c>
      <c r="E14" s="9">
        <v>63</v>
      </c>
      <c r="F14" s="9">
        <v>106</v>
      </c>
      <c r="G14" s="7">
        <v>0.25</v>
      </c>
      <c r="H14" s="9">
        <v>120</v>
      </c>
      <c r="I14" s="9" t="s">
        <v>38</v>
      </c>
      <c r="J14" s="9"/>
      <c r="K14" s="9">
        <v>64</v>
      </c>
      <c r="L14" s="9">
        <f t="shared" si="2"/>
        <v>-1</v>
      </c>
      <c r="M14" s="9"/>
      <c r="N14" s="9"/>
      <c r="O14" s="9">
        <v>24</v>
      </c>
      <c r="P14" s="9">
        <f t="shared" si="3"/>
        <v>12.6</v>
      </c>
      <c r="Q14" s="4">
        <f t="shared" si="7"/>
        <v>46.400000000000006</v>
      </c>
      <c r="R14" s="4"/>
      <c r="S14" s="9"/>
      <c r="T14" s="9">
        <f t="shared" si="4"/>
        <v>14</v>
      </c>
      <c r="U14" s="9">
        <f t="shared" si="5"/>
        <v>10.317460317460318</v>
      </c>
      <c r="V14" s="9">
        <v>13.8</v>
      </c>
      <c r="W14" s="9">
        <v>15.8</v>
      </c>
      <c r="X14" s="9">
        <v>12.6</v>
      </c>
      <c r="Y14" s="9">
        <v>14.2</v>
      </c>
      <c r="Z14" s="9">
        <v>16.2</v>
      </c>
      <c r="AA14" s="9">
        <v>14</v>
      </c>
      <c r="AB14" s="9">
        <v>18.2</v>
      </c>
      <c r="AC14" s="9">
        <v>13</v>
      </c>
      <c r="AD14" s="9">
        <v>7.6</v>
      </c>
      <c r="AE14" s="9">
        <v>23.4</v>
      </c>
      <c r="AF14" s="9" t="s">
        <v>47</v>
      </c>
      <c r="AG14" s="9">
        <f t="shared" si="6"/>
        <v>11.600000000000001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50</v>
      </c>
      <c r="B15" s="9" t="s">
        <v>37</v>
      </c>
      <c r="C15" s="9">
        <v>164</v>
      </c>
      <c r="D15" s="9">
        <v>532</v>
      </c>
      <c r="E15" s="9">
        <v>204</v>
      </c>
      <c r="F15" s="9">
        <v>332</v>
      </c>
      <c r="G15" s="7">
        <v>0.4</v>
      </c>
      <c r="H15" s="9">
        <v>60</v>
      </c>
      <c r="I15" s="9" t="s">
        <v>38</v>
      </c>
      <c r="J15" s="9"/>
      <c r="K15" s="9">
        <v>206</v>
      </c>
      <c r="L15" s="9">
        <f t="shared" si="2"/>
        <v>-2</v>
      </c>
      <c r="M15" s="9"/>
      <c r="N15" s="9"/>
      <c r="O15" s="9">
        <v>100</v>
      </c>
      <c r="P15" s="9">
        <f t="shared" si="3"/>
        <v>40.799999999999997</v>
      </c>
      <c r="Q15" s="4">
        <f t="shared" si="7"/>
        <v>139.19999999999993</v>
      </c>
      <c r="R15" s="4"/>
      <c r="S15" s="9"/>
      <c r="T15" s="9">
        <f t="shared" si="4"/>
        <v>14</v>
      </c>
      <c r="U15" s="9">
        <f t="shared" si="5"/>
        <v>10.588235294117649</v>
      </c>
      <c r="V15" s="9">
        <v>44.8</v>
      </c>
      <c r="W15" s="9">
        <v>45.2</v>
      </c>
      <c r="X15" s="9">
        <v>43.8</v>
      </c>
      <c r="Y15" s="9">
        <v>45.8</v>
      </c>
      <c r="Z15" s="9">
        <v>45</v>
      </c>
      <c r="AA15" s="9">
        <v>39.200000000000003</v>
      </c>
      <c r="AB15" s="9">
        <v>50.8</v>
      </c>
      <c r="AC15" s="9">
        <v>35</v>
      </c>
      <c r="AD15" s="9">
        <v>35.200000000000003</v>
      </c>
      <c r="AE15" s="9">
        <v>33.200000000000003</v>
      </c>
      <c r="AF15" s="9" t="s">
        <v>47</v>
      </c>
      <c r="AG15" s="9">
        <f t="shared" si="6"/>
        <v>55.679999999999978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9" t="s">
        <v>51</v>
      </c>
      <c r="B16" s="9" t="s">
        <v>41</v>
      </c>
      <c r="C16" s="9">
        <v>210.27699999999999</v>
      </c>
      <c r="D16" s="9">
        <v>777.36300000000006</v>
      </c>
      <c r="E16" s="9">
        <v>312.25700000000001</v>
      </c>
      <c r="F16" s="9">
        <v>385.43099999999998</v>
      </c>
      <c r="G16" s="7">
        <v>1</v>
      </c>
      <c r="H16" s="9">
        <v>45</v>
      </c>
      <c r="I16" s="9" t="s">
        <v>38</v>
      </c>
      <c r="J16" s="9"/>
      <c r="K16" s="9">
        <v>289.89999999999998</v>
      </c>
      <c r="L16" s="9">
        <f t="shared" si="2"/>
        <v>22.357000000000028</v>
      </c>
      <c r="M16" s="9"/>
      <c r="N16" s="9"/>
      <c r="O16" s="9">
        <v>160</v>
      </c>
      <c r="P16" s="9">
        <f t="shared" si="3"/>
        <v>62.4514</v>
      </c>
      <c r="Q16" s="4">
        <f t="shared" si="7"/>
        <v>328.88860000000005</v>
      </c>
      <c r="R16" s="4"/>
      <c r="S16" s="9"/>
      <c r="T16" s="9">
        <f t="shared" si="4"/>
        <v>14</v>
      </c>
      <c r="U16" s="9">
        <f t="shared" si="5"/>
        <v>8.7336873152563435</v>
      </c>
      <c r="V16" s="9">
        <v>60.507199999999997</v>
      </c>
      <c r="W16" s="9">
        <v>59.513399999999997</v>
      </c>
      <c r="X16" s="9">
        <v>53.487800000000007</v>
      </c>
      <c r="Y16" s="9">
        <v>50.168999999999997</v>
      </c>
      <c r="Z16" s="9">
        <v>54.9054</v>
      </c>
      <c r="AA16" s="9">
        <v>60.539200000000008</v>
      </c>
      <c r="AB16" s="9">
        <v>49.594000000000001</v>
      </c>
      <c r="AC16" s="9">
        <v>55.683399999999992</v>
      </c>
      <c r="AD16" s="9">
        <v>49.023600000000002</v>
      </c>
      <c r="AE16" s="9">
        <v>51.980200000000004</v>
      </c>
      <c r="AF16" s="9"/>
      <c r="AG16" s="9">
        <f t="shared" si="6"/>
        <v>328.88860000000005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52</v>
      </c>
      <c r="B17" s="9" t="s">
        <v>37</v>
      </c>
      <c r="C17" s="9">
        <v>251</v>
      </c>
      <c r="D17" s="9">
        <v>344</v>
      </c>
      <c r="E17" s="9">
        <v>169</v>
      </c>
      <c r="F17" s="9">
        <v>278</v>
      </c>
      <c r="G17" s="7">
        <v>0.12</v>
      </c>
      <c r="H17" s="9">
        <v>60</v>
      </c>
      <c r="I17" s="9" t="s">
        <v>38</v>
      </c>
      <c r="J17" s="9"/>
      <c r="K17" s="9">
        <v>171</v>
      </c>
      <c r="L17" s="9">
        <f t="shared" si="2"/>
        <v>-2</v>
      </c>
      <c r="M17" s="9"/>
      <c r="N17" s="9"/>
      <c r="O17" s="9">
        <v>100</v>
      </c>
      <c r="P17" s="9">
        <f t="shared" si="3"/>
        <v>33.799999999999997</v>
      </c>
      <c r="Q17" s="4">
        <f t="shared" si="7"/>
        <v>95.199999999999932</v>
      </c>
      <c r="R17" s="4"/>
      <c r="S17" s="9"/>
      <c r="T17" s="9">
        <f t="shared" si="4"/>
        <v>14</v>
      </c>
      <c r="U17" s="9">
        <f t="shared" si="5"/>
        <v>11.183431952662723</v>
      </c>
      <c r="V17" s="9">
        <v>39.6</v>
      </c>
      <c r="W17" s="9">
        <v>40.4</v>
      </c>
      <c r="X17" s="9">
        <v>46.4</v>
      </c>
      <c r="Y17" s="9">
        <v>34.4</v>
      </c>
      <c r="Z17" s="9">
        <v>43.2</v>
      </c>
      <c r="AA17" s="9">
        <v>42.2</v>
      </c>
      <c r="AB17" s="9">
        <v>67.400000000000006</v>
      </c>
      <c r="AC17" s="9">
        <v>104.6</v>
      </c>
      <c r="AD17" s="9">
        <v>17</v>
      </c>
      <c r="AE17" s="9">
        <v>58.8</v>
      </c>
      <c r="AF17" s="9" t="s">
        <v>47</v>
      </c>
      <c r="AG17" s="9">
        <f t="shared" si="6"/>
        <v>11.423999999999991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53</v>
      </c>
      <c r="B18" s="9" t="s">
        <v>37</v>
      </c>
      <c r="C18" s="9">
        <v>142</v>
      </c>
      <c r="D18" s="9"/>
      <c r="E18" s="9">
        <v>92</v>
      </c>
      <c r="F18" s="9">
        <v>45</v>
      </c>
      <c r="G18" s="7">
        <v>0.25</v>
      </c>
      <c r="H18" s="9">
        <v>120</v>
      </c>
      <c r="I18" s="9" t="s">
        <v>38</v>
      </c>
      <c r="J18" s="9"/>
      <c r="K18" s="9">
        <v>92</v>
      </c>
      <c r="L18" s="9">
        <f t="shared" si="2"/>
        <v>0</v>
      </c>
      <c r="M18" s="9"/>
      <c r="N18" s="9"/>
      <c r="O18" s="9">
        <v>100</v>
      </c>
      <c r="P18" s="9">
        <f t="shared" si="3"/>
        <v>18.399999999999999</v>
      </c>
      <c r="Q18" s="4">
        <f t="shared" si="7"/>
        <v>112.59999999999997</v>
      </c>
      <c r="R18" s="4"/>
      <c r="S18" s="9"/>
      <c r="T18" s="9">
        <f t="shared" si="4"/>
        <v>14</v>
      </c>
      <c r="U18" s="9">
        <f t="shared" si="5"/>
        <v>7.8804347826086962</v>
      </c>
      <c r="V18" s="9">
        <v>25.8</v>
      </c>
      <c r="W18" s="9">
        <v>8.4</v>
      </c>
      <c r="X18" s="9">
        <v>32.6</v>
      </c>
      <c r="Y18" s="9">
        <v>24.2</v>
      </c>
      <c r="Z18" s="9">
        <v>31.6</v>
      </c>
      <c r="AA18" s="9">
        <v>33.4</v>
      </c>
      <c r="AB18" s="9">
        <v>21.4</v>
      </c>
      <c r="AC18" s="9">
        <v>27.8</v>
      </c>
      <c r="AD18" s="9">
        <v>16.600000000000001</v>
      </c>
      <c r="AE18" s="9">
        <v>18.399999999999999</v>
      </c>
      <c r="AF18" s="9" t="s">
        <v>47</v>
      </c>
      <c r="AG18" s="9">
        <f t="shared" si="6"/>
        <v>28.149999999999991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9" t="s">
        <v>54</v>
      </c>
      <c r="B19" s="9" t="s">
        <v>37</v>
      </c>
      <c r="C19" s="9"/>
      <c r="D19" s="9"/>
      <c r="E19" s="9"/>
      <c r="F19" s="9"/>
      <c r="G19" s="7">
        <v>0.25</v>
      </c>
      <c r="H19" s="9">
        <v>120</v>
      </c>
      <c r="I19" s="9" t="s">
        <v>38</v>
      </c>
      <c r="J19" s="9"/>
      <c r="K19" s="9"/>
      <c r="L19" s="9">
        <f t="shared" si="2"/>
        <v>0</v>
      </c>
      <c r="M19" s="9"/>
      <c r="N19" s="9"/>
      <c r="O19" s="9">
        <v>8</v>
      </c>
      <c r="P19" s="9">
        <f t="shared" si="3"/>
        <v>0</v>
      </c>
      <c r="Q19" s="4">
        <v>8</v>
      </c>
      <c r="R19" s="4"/>
      <c r="S19" s="9"/>
      <c r="T19" s="9" t="e">
        <f t="shared" si="4"/>
        <v>#DIV/0!</v>
      </c>
      <c r="U19" s="9" t="e">
        <f t="shared" si="5"/>
        <v>#DIV/0!</v>
      </c>
      <c r="V19" s="9">
        <v>0.6</v>
      </c>
      <c r="W19" s="9">
        <v>1.6</v>
      </c>
      <c r="X19" s="9">
        <v>1.4</v>
      </c>
      <c r="Y19" s="9">
        <v>2.4</v>
      </c>
      <c r="Z19" s="9">
        <v>0.8</v>
      </c>
      <c r="AA19" s="9">
        <v>0</v>
      </c>
      <c r="AB19" s="9">
        <v>0</v>
      </c>
      <c r="AC19" s="9">
        <v>0.4</v>
      </c>
      <c r="AD19" s="9">
        <v>0.8</v>
      </c>
      <c r="AE19" s="9">
        <v>0</v>
      </c>
      <c r="AF19" s="13" t="s">
        <v>55</v>
      </c>
      <c r="AG19" s="9">
        <f t="shared" si="6"/>
        <v>2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9" t="s">
        <v>56</v>
      </c>
      <c r="B20" s="9" t="s">
        <v>41</v>
      </c>
      <c r="C20" s="9">
        <v>1.9450000000000001</v>
      </c>
      <c r="D20" s="9">
        <v>70.37</v>
      </c>
      <c r="E20" s="9">
        <v>6.4710000000000001</v>
      </c>
      <c r="F20" s="9">
        <v>55.865000000000002</v>
      </c>
      <c r="G20" s="7">
        <v>1</v>
      </c>
      <c r="H20" s="9">
        <v>120</v>
      </c>
      <c r="I20" s="9" t="s">
        <v>38</v>
      </c>
      <c r="J20" s="9"/>
      <c r="K20" s="9">
        <v>7</v>
      </c>
      <c r="L20" s="9">
        <f t="shared" si="2"/>
        <v>-0.52899999999999991</v>
      </c>
      <c r="M20" s="9"/>
      <c r="N20" s="9"/>
      <c r="O20" s="9"/>
      <c r="P20" s="9">
        <f t="shared" si="3"/>
        <v>1.2942</v>
      </c>
      <c r="Q20" s="4"/>
      <c r="R20" s="4"/>
      <c r="S20" s="9"/>
      <c r="T20" s="9">
        <f t="shared" si="4"/>
        <v>43.165662185133677</v>
      </c>
      <c r="U20" s="9">
        <f t="shared" si="5"/>
        <v>43.165662185133677</v>
      </c>
      <c r="V20" s="9">
        <v>4.3330000000000002</v>
      </c>
      <c r="W20" s="9">
        <v>2.7464</v>
      </c>
      <c r="X20" s="9">
        <v>0.78839999999999999</v>
      </c>
      <c r="Y20" s="9">
        <v>2.0198</v>
      </c>
      <c r="Z20" s="9">
        <v>2.113</v>
      </c>
      <c r="AA20" s="9">
        <v>2.2153999999999998</v>
      </c>
      <c r="AB20" s="9">
        <v>2.5042</v>
      </c>
      <c r="AC20" s="9">
        <v>2.4940000000000002</v>
      </c>
      <c r="AD20" s="9">
        <v>1.0032000000000001</v>
      </c>
      <c r="AE20" s="9">
        <v>1.3997999999999999</v>
      </c>
      <c r="AF20" s="9"/>
      <c r="AG20" s="9">
        <f t="shared" si="6"/>
        <v>0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57</v>
      </c>
      <c r="B21" s="9" t="s">
        <v>37</v>
      </c>
      <c r="C21" s="9">
        <v>-23</v>
      </c>
      <c r="D21" s="9">
        <v>371</v>
      </c>
      <c r="E21" s="9">
        <v>136</v>
      </c>
      <c r="F21" s="9">
        <v>210</v>
      </c>
      <c r="G21" s="7">
        <v>0.4</v>
      </c>
      <c r="H21" s="9">
        <v>45</v>
      </c>
      <c r="I21" s="9" t="s">
        <v>38</v>
      </c>
      <c r="J21" s="9"/>
      <c r="K21" s="9">
        <v>143</v>
      </c>
      <c r="L21" s="9">
        <f t="shared" si="2"/>
        <v>-7</v>
      </c>
      <c r="M21" s="9"/>
      <c r="N21" s="9"/>
      <c r="O21" s="9">
        <v>109</v>
      </c>
      <c r="P21" s="9">
        <f t="shared" si="3"/>
        <v>27.2</v>
      </c>
      <c r="Q21" s="4">
        <f t="shared" si="7"/>
        <v>61.800000000000011</v>
      </c>
      <c r="R21" s="4"/>
      <c r="S21" s="9"/>
      <c r="T21" s="9">
        <f t="shared" si="4"/>
        <v>14</v>
      </c>
      <c r="U21" s="9">
        <f t="shared" si="5"/>
        <v>11.727941176470589</v>
      </c>
      <c r="V21" s="9">
        <v>32.6</v>
      </c>
      <c r="W21" s="9">
        <v>42.6</v>
      </c>
      <c r="X21" s="9">
        <v>28.8</v>
      </c>
      <c r="Y21" s="9">
        <v>32</v>
      </c>
      <c r="Z21" s="9">
        <v>39.6</v>
      </c>
      <c r="AA21" s="9">
        <v>30.2</v>
      </c>
      <c r="AB21" s="9">
        <v>12.2</v>
      </c>
      <c r="AC21" s="9">
        <v>47.4</v>
      </c>
      <c r="AD21" s="9">
        <v>17.2</v>
      </c>
      <c r="AE21" s="9">
        <v>30.6</v>
      </c>
      <c r="AF21" s="9" t="s">
        <v>47</v>
      </c>
      <c r="AG21" s="9">
        <f t="shared" si="6"/>
        <v>24.720000000000006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9" t="s">
        <v>58</v>
      </c>
      <c r="B22" s="9" t="s">
        <v>41</v>
      </c>
      <c r="C22" s="9">
        <v>222.41200000000001</v>
      </c>
      <c r="D22" s="9">
        <v>429.18700000000001</v>
      </c>
      <c r="E22" s="9">
        <v>258.161</v>
      </c>
      <c r="F22" s="9">
        <v>188.649</v>
      </c>
      <c r="G22" s="7">
        <v>1</v>
      </c>
      <c r="H22" s="9">
        <v>60</v>
      </c>
      <c r="I22" s="9" t="s">
        <v>38</v>
      </c>
      <c r="J22" s="9"/>
      <c r="K22" s="9">
        <v>252.5</v>
      </c>
      <c r="L22" s="9">
        <f t="shared" si="2"/>
        <v>5.6610000000000014</v>
      </c>
      <c r="M22" s="9"/>
      <c r="N22" s="9"/>
      <c r="O22" s="9">
        <v>61</v>
      </c>
      <c r="P22" s="9">
        <f t="shared" si="3"/>
        <v>51.632199999999997</v>
      </c>
      <c r="Q22" s="4">
        <f t="shared" si="7"/>
        <v>473.20179999999993</v>
      </c>
      <c r="R22" s="4"/>
      <c r="S22" s="9"/>
      <c r="T22" s="9">
        <f t="shared" si="4"/>
        <v>14</v>
      </c>
      <c r="U22" s="9">
        <f t="shared" si="5"/>
        <v>4.8351416364206834</v>
      </c>
      <c r="V22" s="9">
        <v>37.295999999999999</v>
      </c>
      <c r="W22" s="9">
        <v>44.628599999999999</v>
      </c>
      <c r="X22" s="9">
        <v>42.146799999999999</v>
      </c>
      <c r="Y22" s="9">
        <v>45.566600000000001</v>
      </c>
      <c r="Z22" s="9">
        <v>47.510800000000003</v>
      </c>
      <c r="AA22" s="9">
        <v>54.686400000000013</v>
      </c>
      <c r="AB22" s="9">
        <v>42.425400000000003</v>
      </c>
      <c r="AC22" s="9">
        <v>49.172600000000003</v>
      </c>
      <c r="AD22" s="9">
        <v>57.009799999999998</v>
      </c>
      <c r="AE22" s="9">
        <v>47.7958</v>
      </c>
      <c r="AF22" s="9"/>
      <c r="AG22" s="9">
        <f t="shared" si="6"/>
        <v>473.20179999999993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59</v>
      </c>
      <c r="B23" s="9" t="s">
        <v>37</v>
      </c>
      <c r="C23" s="9">
        <v>5</v>
      </c>
      <c r="D23" s="9">
        <v>112</v>
      </c>
      <c r="E23" s="9">
        <v>56</v>
      </c>
      <c r="F23" s="9">
        <v>56</v>
      </c>
      <c r="G23" s="7">
        <v>0.22</v>
      </c>
      <c r="H23" s="9">
        <v>120</v>
      </c>
      <c r="I23" s="9" t="s">
        <v>38</v>
      </c>
      <c r="J23" s="9"/>
      <c r="K23" s="9">
        <v>69</v>
      </c>
      <c r="L23" s="9">
        <f t="shared" si="2"/>
        <v>-13</v>
      </c>
      <c r="M23" s="9"/>
      <c r="N23" s="9"/>
      <c r="O23" s="9">
        <v>48</v>
      </c>
      <c r="P23" s="9">
        <f t="shared" si="3"/>
        <v>11.2</v>
      </c>
      <c r="Q23" s="4">
        <f t="shared" si="7"/>
        <v>52.799999999999983</v>
      </c>
      <c r="R23" s="4"/>
      <c r="S23" s="9"/>
      <c r="T23" s="9">
        <f t="shared" si="4"/>
        <v>14</v>
      </c>
      <c r="U23" s="9">
        <f t="shared" si="5"/>
        <v>9.2857142857142865</v>
      </c>
      <c r="V23" s="9">
        <v>13.6</v>
      </c>
      <c r="W23" s="9">
        <v>10.6</v>
      </c>
      <c r="X23" s="9">
        <v>10.199999999999999</v>
      </c>
      <c r="Y23" s="9">
        <v>9.1999999999999993</v>
      </c>
      <c r="Z23" s="9">
        <v>9</v>
      </c>
      <c r="AA23" s="9">
        <v>9.4</v>
      </c>
      <c r="AB23" s="9">
        <v>10.8</v>
      </c>
      <c r="AC23" s="9">
        <v>7.8</v>
      </c>
      <c r="AD23" s="9">
        <v>9.1999999999999993</v>
      </c>
      <c r="AE23" s="9">
        <v>9</v>
      </c>
      <c r="AF23" s="9"/>
      <c r="AG23" s="9">
        <f t="shared" si="6"/>
        <v>11.615999999999996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9" t="s">
        <v>60</v>
      </c>
      <c r="B24" s="9" t="s">
        <v>37</v>
      </c>
      <c r="C24" s="9">
        <v>42</v>
      </c>
      <c r="D24" s="9"/>
      <c r="E24" s="9">
        <v>11</v>
      </c>
      <c r="F24" s="9">
        <v>25</v>
      </c>
      <c r="G24" s="7">
        <v>0.4</v>
      </c>
      <c r="H24" s="9">
        <v>60</v>
      </c>
      <c r="I24" s="9" t="s">
        <v>38</v>
      </c>
      <c r="J24" s="9"/>
      <c r="K24" s="9">
        <v>13</v>
      </c>
      <c r="L24" s="9">
        <f t="shared" si="2"/>
        <v>-2</v>
      </c>
      <c r="M24" s="9"/>
      <c r="N24" s="9"/>
      <c r="O24" s="9"/>
      <c r="P24" s="9">
        <f t="shared" si="3"/>
        <v>2.2000000000000002</v>
      </c>
      <c r="Q24" s="4">
        <f t="shared" si="7"/>
        <v>5.8000000000000043</v>
      </c>
      <c r="R24" s="4"/>
      <c r="S24" s="9"/>
      <c r="T24" s="9">
        <f t="shared" si="4"/>
        <v>14</v>
      </c>
      <c r="U24" s="9">
        <f t="shared" si="5"/>
        <v>11.363636363636363</v>
      </c>
      <c r="V24" s="9">
        <v>2.4</v>
      </c>
      <c r="W24" s="9">
        <v>3.2</v>
      </c>
      <c r="X24" s="9">
        <v>2.6</v>
      </c>
      <c r="Y24" s="9">
        <v>2.6</v>
      </c>
      <c r="Z24" s="9">
        <v>1.8</v>
      </c>
      <c r="AA24" s="9">
        <v>7.8</v>
      </c>
      <c r="AB24" s="9">
        <v>8</v>
      </c>
      <c r="AC24" s="9">
        <v>5.4</v>
      </c>
      <c r="AD24" s="9">
        <v>1.4</v>
      </c>
      <c r="AE24" s="9">
        <v>9.8000000000000007</v>
      </c>
      <c r="AF24" s="9"/>
      <c r="AG24" s="9">
        <f t="shared" si="6"/>
        <v>2.3200000000000016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61</v>
      </c>
      <c r="B25" s="9" t="s">
        <v>37</v>
      </c>
      <c r="C25" s="9">
        <v>58</v>
      </c>
      <c r="D25" s="9">
        <v>20</v>
      </c>
      <c r="E25" s="9">
        <v>2</v>
      </c>
      <c r="F25" s="9">
        <v>76</v>
      </c>
      <c r="G25" s="7">
        <v>0.15</v>
      </c>
      <c r="H25" s="9">
        <v>45</v>
      </c>
      <c r="I25" s="9" t="s">
        <v>38</v>
      </c>
      <c r="J25" s="9"/>
      <c r="K25" s="9">
        <v>2</v>
      </c>
      <c r="L25" s="9">
        <f t="shared" si="2"/>
        <v>0</v>
      </c>
      <c r="M25" s="9"/>
      <c r="N25" s="9"/>
      <c r="O25" s="9"/>
      <c r="P25" s="9">
        <f t="shared" si="3"/>
        <v>0.4</v>
      </c>
      <c r="Q25" s="4"/>
      <c r="R25" s="4"/>
      <c r="S25" s="9"/>
      <c r="T25" s="9">
        <f t="shared" si="4"/>
        <v>190</v>
      </c>
      <c r="U25" s="9">
        <f t="shared" si="5"/>
        <v>190</v>
      </c>
      <c r="V25" s="9">
        <v>2.4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18" t="s">
        <v>146</v>
      </c>
      <c r="AG25" s="9">
        <f t="shared" si="6"/>
        <v>0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63</v>
      </c>
      <c r="B26" s="9" t="s">
        <v>41</v>
      </c>
      <c r="C26" s="9"/>
      <c r="D26" s="9">
        <v>48.244</v>
      </c>
      <c r="E26" s="9">
        <v>46.896000000000001</v>
      </c>
      <c r="F26" s="9">
        <v>2E-3</v>
      </c>
      <c r="G26" s="7">
        <v>1</v>
      </c>
      <c r="H26" s="9">
        <v>60</v>
      </c>
      <c r="I26" s="9" t="s">
        <v>38</v>
      </c>
      <c r="J26" s="9"/>
      <c r="K26" s="9">
        <v>50.4</v>
      </c>
      <c r="L26" s="9">
        <f t="shared" si="2"/>
        <v>-3.5039999999999978</v>
      </c>
      <c r="M26" s="9"/>
      <c r="N26" s="9"/>
      <c r="O26" s="9"/>
      <c r="P26" s="9">
        <f t="shared" si="3"/>
        <v>9.3792000000000009</v>
      </c>
      <c r="Q26" s="4">
        <f>9*P26-O26-F26</f>
        <v>84.410800000000009</v>
      </c>
      <c r="R26" s="4"/>
      <c r="S26" s="9"/>
      <c r="T26" s="9">
        <f t="shared" si="4"/>
        <v>9</v>
      </c>
      <c r="U26" s="9">
        <f t="shared" si="5"/>
        <v>2.1323780279767997E-4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 t="s">
        <v>62</v>
      </c>
      <c r="AG26" s="9">
        <f t="shared" si="6"/>
        <v>84.410800000000009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64</v>
      </c>
      <c r="B27" s="9" t="s">
        <v>37</v>
      </c>
      <c r="C27" s="9"/>
      <c r="D27" s="9">
        <v>61</v>
      </c>
      <c r="E27" s="9">
        <v>59</v>
      </c>
      <c r="F27" s="9">
        <v>1</v>
      </c>
      <c r="G27" s="7">
        <v>0.09</v>
      </c>
      <c r="H27" s="9">
        <v>60</v>
      </c>
      <c r="I27" s="9" t="s">
        <v>38</v>
      </c>
      <c r="J27" s="9"/>
      <c r="K27" s="9">
        <v>137</v>
      </c>
      <c r="L27" s="9">
        <f t="shared" si="2"/>
        <v>-78</v>
      </c>
      <c r="M27" s="9"/>
      <c r="N27" s="9"/>
      <c r="O27" s="9"/>
      <c r="P27" s="9">
        <f t="shared" si="3"/>
        <v>11.8</v>
      </c>
      <c r="Q27" s="4">
        <f>9*P27-O27-F27</f>
        <v>105.2</v>
      </c>
      <c r="R27" s="4"/>
      <c r="S27" s="9"/>
      <c r="T27" s="9">
        <f t="shared" si="4"/>
        <v>9</v>
      </c>
      <c r="U27" s="9">
        <f t="shared" si="5"/>
        <v>8.4745762711864403E-2</v>
      </c>
      <c r="V27" s="9">
        <v>3</v>
      </c>
      <c r="W27" s="9">
        <v>6.4</v>
      </c>
      <c r="X27" s="9">
        <v>3.4</v>
      </c>
      <c r="Y27" s="9">
        <v>4.8</v>
      </c>
      <c r="Z27" s="9">
        <v>3</v>
      </c>
      <c r="AA27" s="9">
        <v>4.8</v>
      </c>
      <c r="AB27" s="9">
        <v>1.8</v>
      </c>
      <c r="AC27" s="9">
        <v>4.8</v>
      </c>
      <c r="AD27" s="9">
        <v>0</v>
      </c>
      <c r="AE27" s="9">
        <v>0</v>
      </c>
      <c r="AF27" s="9"/>
      <c r="AG27" s="9">
        <f t="shared" si="6"/>
        <v>9.468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65</v>
      </c>
      <c r="B28" s="9" t="s">
        <v>37</v>
      </c>
      <c r="C28" s="9">
        <v>2</v>
      </c>
      <c r="D28" s="9">
        <v>320</v>
      </c>
      <c r="E28" s="9">
        <v>105</v>
      </c>
      <c r="F28" s="9">
        <v>198</v>
      </c>
      <c r="G28" s="7">
        <v>0.09</v>
      </c>
      <c r="H28" s="9">
        <v>45</v>
      </c>
      <c r="I28" s="9" t="s">
        <v>38</v>
      </c>
      <c r="J28" s="9"/>
      <c r="K28" s="9">
        <v>113</v>
      </c>
      <c r="L28" s="9">
        <f t="shared" si="2"/>
        <v>-8</v>
      </c>
      <c r="M28" s="9"/>
      <c r="N28" s="9"/>
      <c r="O28" s="9"/>
      <c r="P28" s="9">
        <f t="shared" si="3"/>
        <v>21</v>
      </c>
      <c r="Q28" s="4">
        <f t="shared" si="7"/>
        <v>96</v>
      </c>
      <c r="R28" s="4"/>
      <c r="S28" s="9"/>
      <c r="T28" s="9">
        <f t="shared" si="4"/>
        <v>14</v>
      </c>
      <c r="U28" s="9">
        <f t="shared" si="5"/>
        <v>9.4285714285714288</v>
      </c>
      <c r="V28" s="9">
        <v>22.8</v>
      </c>
      <c r="W28" s="9">
        <v>37</v>
      </c>
      <c r="X28" s="9">
        <v>17.399999999999999</v>
      </c>
      <c r="Y28" s="9">
        <v>28.6</v>
      </c>
      <c r="Z28" s="9">
        <v>17.399999999999999</v>
      </c>
      <c r="AA28" s="9">
        <v>21.6</v>
      </c>
      <c r="AB28" s="9">
        <v>27</v>
      </c>
      <c r="AC28" s="9">
        <v>17.399999999999999</v>
      </c>
      <c r="AD28" s="9">
        <v>4</v>
      </c>
      <c r="AE28" s="9">
        <v>37</v>
      </c>
      <c r="AF28" s="9" t="s">
        <v>47</v>
      </c>
      <c r="AG28" s="9">
        <f t="shared" si="6"/>
        <v>8.64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9" t="s">
        <v>66</v>
      </c>
      <c r="B29" s="9" t="s">
        <v>37</v>
      </c>
      <c r="C29" s="9">
        <v>49</v>
      </c>
      <c r="D29" s="9">
        <v>320</v>
      </c>
      <c r="E29" s="9">
        <v>171</v>
      </c>
      <c r="F29" s="9">
        <v>166</v>
      </c>
      <c r="G29" s="7">
        <v>0.4</v>
      </c>
      <c r="H29" s="9" t="e">
        <v>#N/A</v>
      </c>
      <c r="I29" s="9" t="s">
        <v>38</v>
      </c>
      <c r="J29" s="9"/>
      <c r="K29" s="9">
        <v>173</v>
      </c>
      <c r="L29" s="9">
        <f t="shared" si="2"/>
        <v>-2</v>
      </c>
      <c r="M29" s="9"/>
      <c r="N29" s="9"/>
      <c r="O29" s="9">
        <v>96</v>
      </c>
      <c r="P29" s="9">
        <f t="shared" si="3"/>
        <v>34.200000000000003</v>
      </c>
      <c r="Q29" s="4">
        <f t="shared" si="7"/>
        <v>216.80000000000007</v>
      </c>
      <c r="R29" s="4"/>
      <c r="S29" s="9"/>
      <c r="T29" s="9">
        <f t="shared" si="4"/>
        <v>14</v>
      </c>
      <c r="U29" s="9">
        <f t="shared" si="5"/>
        <v>7.6608187134502916</v>
      </c>
      <c r="V29" s="9">
        <v>31.6</v>
      </c>
      <c r="W29" s="9">
        <v>29.6</v>
      </c>
      <c r="X29" s="9">
        <v>24.4</v>
      </c>
      <c r="Y29" s="9">
        <v>23.2</v>
      </c>
      <c r="Z29" s="9">
        <v>9.6</v>
      </c>
      <c r="AA29" s="9">
        <v>43.6</v>
      </c>
      <c r="AB29" s="9">
        <v>12.8</v>
      </c>
      <c r="AC29" s="9">
        <v>37.799999999999997</v>
      </c>
      <c r="AD29" s="9">
        <v>13</v>
      </c>
      <c r="AE29" s="9">
        <v>28.4</v>
      </c>
      <c r="AF29" s="9"/>
      <c r="AG29" s="9">
        <f t="shared" si="6"/>
        <v>86.720000000000027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67</v>
      </c>
      <c r="B30" s="9" t="s">
        <v>37</v>
      </c>
      <c r="C30" s="9">
        <v>21</v>
      </c>
      <c r="D30" s="9">
        <v>41</v>
      </c>
      <c r="E30" s="9">
        <v>14</v>
      </c>
      <c r="F30" s="9">
        <v>46</v>
      </c>
      <c r="G30" s="7">
        <v>0.15</v>
      </c>
      <c r="H30" s="9">
        <v>45</v>
      </c>
      <c r="I30" s="13" t="s">
        <v>68</v>
      </c>
      <c r="J30" s="9"/>
      <c r="K30" s="9">
        <v>14</v>
      </c>
      <c r="L30" s="9">
        <f t="shared" si="2"/>
        <v>0</v>
      </c>
      <c r="M30" s="9"/>
      <c r="N30" s="9"/>
      <c r="O30" s="9"/>
      <c r="P30" s="9">
        <f t="shared" si="3"/>
        <v>2.8</v>
      </c>
      <c r="Q30" s="4"/>
      <c r="R30" s="4"/>
      <c r="S30" s="9"/>
      <c r="T30" s="9">
        <f t="shared" si="4"/>
        <v>16.428571428571431</v>
      </c>
      <c r="U30" s="9">
        <f t="shared" si="5"/>
        <v>16.428571428571431</v>
      </c>
      <c r="V30" s="9">
        <v>29.4</v>
      </c>
      <c r="W30" s="9">
        <v>0.8</v>
      </c>
      <c r="X30" s="9">
        <v>3</v>
      </c>
      <c r="Y30" s="9">
        <v>1.4</v>
      </c>
      <c r="Z30" s="9">
        <v>1.2</v>
      </c>
      <c r="AA30" s="9">
        <v>0</v>
      </c>
      <c r="AB30" s="9">
        <v>1.8</v>
      </c>
      <c r="AC30" s="9">
        <v>0.8</v>
      </c>
      <c r="AD30" s="9">
        <v>2.4</v>
      </c>
      <c r="AE30" s="9">
        <v>0.6</v>
      </c>
      <c r="AF30" s="9" t="s">
        <v>69</v>
      </c>
      <c r="AG30" s="9">
        <f t="shared" si="6"/>
        <v>0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9" t="s">
        <v>70</v>
      </c>
      <c r="B31" s="9" t="s">
        <v>41</v>
      </c>
      <c r="C31" s="9">
        <v>281.137</v>
      </c>
      <c r="D31" s="9">
        <v>444.92</v>
      </c>
      <c r="E31" s="9">
        <v>302.62299999999999</v>
      </c>
      <c r="F31" s="9">
        <v>267.49900000000002</v>
      </c>
      <c r="G31" s="7">
        <v>1</v>
      </c>
      <c r="H31" s="9">
        <v>45</v>
      </c>
      <c r="I31" s="9" t="s">
        <v>38</v>
      </c>
      <c r="J31" s="9"/>
      <c r="K31" s="9">
        <v>289.89999999999998</v>
      </c>
      <c r="L31" s="9">
        <f t="shared" si="2"/>
        <v>12.723000000000013</v>
      </c>
      <c r="M31" s="9"/>
      <c r="N31" s="9"/>
      <c r="O31" s="9">
        <v>100</v>
      </c>
      <c r="P31" s="9">
        <f t="shared" si="3"/>
        <v>60.5246</v>
      </c>
      <c r="Q31" s="4">
        <f t="shared" si="7"/>
        <v>479.84539999999993</v>
      </c>
      <c r="R31" s="4"/>
      <c r="S31" s="9"/>
      <c r="T31" s="9">
        <f t="shared" si="4"/>
        <v>14</v>
      </c>
      <c r="U31" s="9">
        <f t="shared" si="5"/>
        <v>6.0718947337115825</v>
      </c>
      <c r="V31" s="9">
        <v>46.876399999999997</v>
      </c>
      <c r="W31" s="9">
        <v>49.421399999999998</v>
      </c>
      <c r="X31" s="9">
        <v>52.978400000000001</v>
      </c>
      <c r="Y31" s="9">
        <v>70.369399999999999</v>
      </c>
      <c r="Z31" s="9">
        <v>63.959600000000002</v>
      </c>
      <c r="AA31" s="9">
        <v>69.581400000000002</v>
      </c>
      <c r="AB31" s="9">
        <v>53.373800000000003</v>
      </c>
      <c r="AC31" s="9">
        <v>62.375599999999999</v>
      </c>
      <c r="AD31" s="9">
        <v>69.774799999999999</v>
      </c>
      <c r="AE31" s="9">
        <v>49.607799999999997</v>
      </c>
      <c r="AF31" s="9"/>
      <c r="AG31" s="9">
        <f t="shared" si="6"/>
        <v>479.84539999999993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9" t="s">
        <v>71</v>
      </c>
      <c r="B32" s="9" t="s">
        <v>37</v>
      </c>
      <c r="C32" s="9"/>
      <c r="D32" s="9">
        <v>320</v>
      </c>
      <c r="E32" s="9">
        <v>177</v>
      </c>
      <c r="F32" s="9">
        <v>137</v>
      </c>
      <c r="G32" s="7">
        <v>0.4</v>
      </c>
      <c r="H32" s="9" t="e">
        <v>#N/A</v>
      </c>
      <c r="I32" s="9" t="s">
        <v>38</v>
      </c>
      <c r="J32" s="9"/>
      <c r="K32" s="9">
        <v>210</v>
      </c>
      <c r="L32" s="9">
        <f t="shared" si="2"/>
        <v>-33</v>
      </c>
      <c r="M32" s="9"/>
      <c r="N32" s="9"/>
      <c r="O32" s="9"/>
      <c r="P32" s="9">
        <f t="shared" si="3"/>
        <v>35.4</v>
      </c>
      <c r="Q32" s="4">
        <f>13*P32-O32-F32</f>
        <v>323.2</v>
      </c>
      <c r="R32" s="4"/>
      <c r="S32" s="9"/>
      <c r="T32" s="9">
        <f t="shared" si="4"/>
        <v>13</v>
      </c>
      <c r="U32" s="9">
        <f t="shared" si="5"/>
        <v>3.8700564971751414</v>
      </c>
      <c r="V32" s="9">
        <v>1.8</v>
      </c>
      <c r="W32" s="9">
        <v>36.200000000000003</v>
      </c>
      <c r="X32" s="9">
        <v>11</v>
      </c>
      <c r="Y32" s="9">
        <v>19.600000000000001</v>
      </c>
      <c r="Z32" s="9">
        <v>18.399999999999999</v>
      </c>
      <c r="AA32" s="9">
        <v>20.2</v>
      </c>
      <c r="AB32" s="9">
        <v>24.8</v>
      </c>
      <c r="AC32" s="9">
        <v>26.8</v>
      </c>
      <c r="AD32" s="9">
        <v>28.4</v>
      </c>
      <c r="AE32" s="9">
        <v>24.2</v>
      </c>
      <c r="AF32" s="9" t="s">
        <v>47</v>
      </c>
      <c r="AG32" s="9">
        <f t="shared" si="6"/>
        <v>129.28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9" t="s">
        <v>72</v>
      </c>
      <c r="B33" s="9" t="s">
        <v>37</v>
      </c>
      <c r="C33" s="9">
        <v>20</v>
      </c>
      <c r="D33" s="9">
        <v>34</v>
      </c>
      <c r="E33" s="9">
        <v>22</v>
      </c>
      <c r="F33" s="9">
        <v>30</v>
      </c>
      <c r="G33" s="7">
        <v>0.4</v>
      </c>
      <c r="H33" s="9">
        <v>60</v>
      </c>
      <c r="I33" s="9" t="s">
        <v>38</v>
      </c>
      <c r="J33" s="9"/>
      <c r="K33" s="9">
        <v>23</v>
      </c>
      <c r="L33" s="9">
        <f t="shared" si="2"/>
        <v>-1</v>
      </c>
      <c r="M33" s="9"/>
      <c r="N33" s="9"/>
      <c r="O33" s="9"/>
      <c r="P33" s="9">
        <f t="shared" si="3"/>
        <v>4.4000000000000004</v>
      </c>
      <c r="Q33" s="4">
        <f t="shared" si="7"/>
        <v>31.600000000000009</v>
      </c>
      <c r="R33" s="4"/>
      <c r="S33" s="9"/>
      <c r="T33" s="9">
        <f t="shared" si="4"/>
        <v>14</v>
      </c>
      <c r="U33" s="9">
        <f t="shared" si="5"/>
        <v>6.8181818181818175</v>
      </c>
      <c r="V33" s="9">
        <v>4</v>
      </c>
      <c r="W33" s="9">
        <v>0.8</v>
      </c>
      <c r="X33" s="9">
        <v>4.8</v>
      </c>
      <c r="Y33" s="9">
        <v>1.6</v>
      </c>
      <c r="Z33" s="9">
        <v>1</v>
      </c>
      <c r="AA33" s="9">
        <v>2.8</v>
      </c>
      <c r="AB33" s="9">
        <v>2.8</v>
      </c>
      <c r="AC33" s="9">
        <v>3.2</v>
      </c>
      <c r="AD33" s="9">
        <v>1.8</v>
      </c>
      <c r="AE33" s="9">
        <v>6</v>
      </c>
      <c r="AF33" s="9"/>
      <c r="AG33" s="9">
        <f t="shared" si="6"/>
        <v>12.640000000000004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9" t="s">
        <v>73</v>
      </c>
      <c r="B34" s="9" t="s">
        <v>37</v>
      </c>
      <c r="C34" s="9">
        <v>311</v>
      </c>
      <c r="D34" s="9">
        <v>531</v>
      </c>
      <c r="E34" s="9">
        <v>359</v>
      </c>
      <c r="F34" s="9">
        <v>430</v>
      </c>
      <c r="G34" s="7">
        <v>0.4</v>
      </c>
      <c r="H34" s="9">
        <v>60</v>
      </c>
      <c r="I34" s="9" t="s">
        <v>38</v>
      </c>
      <c r="J34" s="9"/>
      <c r="K34" s="9">
        <v>361</v>
      </c>
      <c r="L34" s="9">
        <f t="shared" si="2"/>
        <v>-2</v>
      </c>
      <c r="M34" s="9"/>
      <c r="N34" s="9"/>
      <c r="O34" s="9">
        <v>200</v>
      </c>
      <c r="P34" s="9">
        <f t="shared" si="3"/>
        <v>71.8</v>
      </c>
      <c r="Q34" s="4">
        <f t="shared" si="7"/>
        <v>375.19999999999993</v>
      </c>
      <c r="R34" s="4"/>
      <c r="S34" s="9"/>
      <c r="T34" s="9">
        <f t="shared" si="4"/>
        <v>14</v>
      </c>
      <c r="U34" s="9">
        <f t="shared" si="5"/>
        <v>8.7743732590529255</v>
      </c>
      <c r="V34" s="9">
        <v>71.400000000000006</v>
      </c>
      <c r="W34" s="9">
        <v>63.2</v>
      </c>
      <c r="X34" s="9">
        <v>59.4</v>
      </c>
      <c r="Y34" s="9">
        <v>58.6</v>
      </c>
      <c r="Z34" s="9">
        <v>56.6</v>
      </c>
      <c r="AA34" s="9">
        <v>61.2</v>
      </c>
      <c r="AB34" s="9">
        <v>52.4</v>
      </c>
      <c r="AC34" s="9">
        <v>65</v>
      </c>
      <c r="AD34" s="9">
        <v>68</v>
      </c>
      <c r="AE34" s="9">
        <v>53.6</v>
      </c>
      <c r="AF34" s="9" t="s">
        <v>47</v>
      </c>
      <c r="AG34" s="9">
        <f t="shared" si="6"/>
        <v>150.07999999999998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9" t="s">
        <v>74</v>
      </c>
      <c r="B35" s="9" t="s">
        <v>37</v>
      </c>
      <c r="C35" s="9"/>
      <c r="D35" s="9">
        <v>488</v>
      </c>
      <c r="E35" s="9">
        <v>138</v>
      </c>
      <c r="F35" s="9">
        <v>332</v>
      </c>
      <c r="G35" s="7">
        <v>0.4</v>
      </c>
      <c r="H35" s="9">
        <v>60</v>
      </c>
      <c r="I35" s="13" t="s">
        <v>68</v>
      </c>
      <c r="J35" s="9"/>
      <c r="K35" s="9">
        <v>145</v>
      </c>
      <c r="L35" s="9">
        <f t="shared" si="2"/>
        <v>-7</v>
      </c>
      <c r="M35" s="9"/>
      <c r="N35" s="9"/>
      <c r="O35" s="9">
        <v>180</v>
      </c>
      <c r="P35" s="9">
        <f t="shared" si="3"/>
        <v>27.6</v>
      </c>
      <c r="Q35" s="4"/>
      <c r="R35" s="4"/>
      <c r="S35" s="9"/>
      <c r="T35" s="9">
        <f t="shared" si="4"/>
        <v>18.55072463768116</v>
      </c>
      <c r="U35" s="9">
        <f t="shared" si="5"/>
        <v>18.55072463768116</v>
      </c>
      <c r="V35" s="9">
        <v>47.6</v>
      </c>
      <c r="W35" s="9">
        <v>37.4</v>
      </c>
      <c r="X35" s="9">
        <v>31.4</v>
      </c>
      <c r="Y35" s="9">
        <v>46.2</v>
      </c>
      <c r="Z35" s="9">
        <v>130.80000000000001</v>
      </c>
      <c r="AA35" s="9">
        <v>43.4</v>
      </c>
      <c r="AB35" s="9">
        <v>139.6</v>
      </c>
      <c r="AC35" s="9">
        <v>59.2</v>
      </c>
      <c r="AD35" s="9">
        <v>22.2</v>
      </c>
      <c r="AE35" s="9">
        <v>22</v>
      </c>
      <c r="AF35" s="9" t="s">
        <v>47</v>
      </c>
      <c r="AG35" s="9">
        <f t="shared" si="6"/>
        <v>0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10" t="s">
        <v>75</v>
      </c>
      <c r="B36" s="10" t="s">
        <v>37</v>
      </c>
      <c r="C36" s="10">
        <v>-1</v>
      </c>
      <c r="D36" s="10"/>
      <c r="E36" s="10"/>
      <c r="F36" s="17">
        <v>-1</v>
      </c>
      <c r="G36" s="11">
        <v>0</v>
      </c>
      <c r="H36" s="10" t="e">
        <v>#N/A</v>
      </c>
      <c r="I36" s="10" t="s">
        <v>76</v>
      </c>
      <c r="J36" s="10" t="s">
        <v>77</v>
      </c>
      <c r="K36" s="10"/>
      <c r="L36" s="10">
        <f t="shared" si="2"/>
        <v>0</v>
      </c>
      <c r="M36" s="10"/>
      <c r="N36" s="10"/>
      <c r="O36" s="10"/>
      <c r="P36" s="10">
        <f t="shared" si="3"/>
        <v>0</v>
      </c>
      <c r="Q36" s="12"/>
      <c r="R36" s="12"/>
      <c r="S36" s="10"/>
      <c r="T36" s="10" t="e">
        <f t="shared" si="4"/>
        <v>#DIV/0!</v>
      </c>
      <c r="U36" s="10" t="e">
        <f t="shared" si="5"/>
        <v>#DIV/0!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/>
      <c r="AG36" s="10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78</v>
      </c>
      <c r="B37" s="9" t="s">
        <v>37</v>
      </c>
      <c r="C37" s="9">
        <v>704</v>
      </c>
      <c r="D37" s="9">
        <v>2515</v>
      </c>
      <c r="E37" s="9">
        <v>525</v>
      </c>
      <c r="F37" s="9">
        <v>2644</v>
      </c>
      <c r="G37" s="7">
        <v>0.4</v>
      </c>
      <c r="H37" s="9">
        <v>60</v>
      </c>
      <c r="I37" s="13" t="s">
        <v>68</v>
      </c>
      <c r="J37" s="9"/>
      <c r="K37" s="9">
        <v>529</v>
      </c>
      <c r="L37" s="9">
        <f t="shared" si="2"/>
        <v>-4</v>
      </c>
      <c r="M37" s="9"/>
      <c r="N37" s="9"/>
      <c r="O37" s="9"/>
      <c r="P37" s="9">
        <f t="shared" si="3"/>
        <v>105</v>
      </c>
      <c r="Q37" s="4"/>
      <c r="R37" s="4"/>
      <c r="S37" s="9"/>
      <c r="T37" s="9">
        <f t="shared" si="4"/>
        <v>25.18095238095238</v>
      </c>
      <c r="U37" s="9">
        <f t="shared" si="5"/>
        <v>25.18095238095238</v>
      </c>
      <c r="V37" s="9">
        <v>119.6</v>
      </c>
      <c r="W37" s="9">
        <v>117.4</v>
      </c>
      <c r="X37" s="9">
        <v>120</v>
      </c>
      <c r="Y37" s="9">
        <v>92.4</v>
      </c>
      <c r="Z37" s="9">
        <v>108.6</v>
      </c>
      <c r="AA37" s="9">
        <v>117</v>
      </c>
      <c r="AB37" s="9">
        <v>112.4</v>
      </c>
      <c r="AC37" s="9">
        <v>108.6</v>
      </c>
      <c r="AD37" s="9">
        <v>66.8</v>
      </c>
      <c r="AE37" s="9">
        <v>101.6</v>
      </c>
      <c r="AF37" s="18" t="s">
        <v>147</v>
      </c>
      <c r="AG37" s="9">
        <f t="shared" ref="AG37:AG59" si="8">G37*Q37</f>
        <v>0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79</v>
      </c>
      <c r="B38" s="9" t="s">
        <v>37</v>
      </c>
      <c r="C38" s="9">
        <v>80</v>
      </c>
      <c r="D38" s="9"/>
      <c r="E38" s="9">
        <v>7</v>
      </c>
      <c r="F38" s="9">
        <v>73</v>
      </c>
      <c r="G38" s="7">
        <v>0.1</v>
      </c>
      <c r="H38" s="9">
        <v>45</v>
      </c>
      <c r="I38" s="9" t="s">
        <v>38</v>
      </c>
      <c r="J38" s="9"/>
      <c r="K38" s="9">
        <v>7</v>
      </c>
      <c r="L38" s="9">
        <f t="shared" ref="L38:L69" si="9">E38-K38</f>
        <v>0</v>
      </c>
      <c r="M38" s="9"/>
      <c r="N38" s="9"/>
      <c r="O38" s="9"/>
      <c r="P38" s="9">
        <f t="shared" ref="P38:P69" si="10">E38/5</f>
        <v>1.4</v>
      </c>
      <c r="Q38" s="4"/>
      <c r="R38" s="4"/>
      <c r="S38" s="9"/>
      <c r="T38" s="9">
        <f t="shared" ref="T38:T69" si="11">(F38+O38+Q38)/P38</f>
        <v>52.142857142857146</v>
      </c>
      <c r="U38" s="9">
        <f t="shared" ref="U38:U69" si="12">(F38+O38)/P38</f>
        <v>52.142857142857146</v>
      </c>
      <c r="V38" s="9">
        <v>1.8</v>
      </c>
      <c r="W38" s="9">
        <v>1.8</v>
      </c>
      <c r="X38" s="9">
        <v>0.4</v>
      </c>
      <c r="Y38" s="9">
        <v>0.4</v>
      </c>
      <c r="Z38" s="9">
        <v>1.6</v>
      </c>
      <c r="AA38" s="9">
        <v>1.2</v>
      </c>
      <c r="AB38" s="9">
        <v>1</v>
      </c>
      <c r="AC38" s="9">
        <v>5</v>
      </c>
      <c r="AD38" s="9">
        <v>1</v>
      </c>
      <c r="AE38" s="9">
        <v>1.2</v>
      </c>
      <c r="AF38" s="18" t="s">
        <v>148</v>
      </c>
      <c r="AG38" s="9">
        <f t="shared" si="8"/>
        <v>0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80</v>
      </c>
      <c r="B39" s="9" t="s">
        <v>37</v>
      </c>
      <c r="C39" s="9">
        <v>85</v>
      </c>
      <c r="D39" s="9">
        <v>364</v>
      </c>
      <c r="E39" s="9">
        <v>218</v>
      </c>
      <c r="F39" s="9">
        <v>215</v>
      </c>
      <c r="G39" s="7">
        <v>0.1</v>
      </c>
      <c r="H39" s="9">
        <v>60</v>
      </c>
      <c r="I39" s="9" t="s">
        <v>38</v>
      </c>
      <c r="J39" s="9"/>
      <c r="K39" s="9">
        <v>219</v>
      </c>
      <c r="L39" s="9">
        <f t="shared" si="9"/>
        <v>-1</v>
      </c>
      <c r="M39" s="9"/>
      <c r="N39" s="9"/>
      <c r="O39" s="9">
        <v>150</v>
      </c>
      <c r="P39" s="9">
        <f t="shared" si="10"/>
        <v>43.6</v>
      </c>
      <c r="Q39" s="4">
        <f t="shared" ref="Q37:Q59" si="13">14*P39-O39-F39</f>
        <v>245.39999999999998</v>
      </c>
      <c r="R39" s="4"/>
      <c r="S39" s="9"/>
      <c r="T39" s="9">
        <f t="shared" si="11"/>
        <v>13.999999999999998</v>
      </c>
      <c r="U39" s="9">
        <f t="shared" si="12"/>
        <v>8.3715596330275233</v>
      </c>
      <c r="V39" s="9">
        <v>40.6</v>
      </c>
      <c r="W39" s="9">
        <v>33.6</v>
      </c>
      <c r="X39" s="9">
        <v>37.4</v>
      </c>
      <c r="Y39" s="9">
        <v>41</v>
      </c>
      <c r="Z39" s="9">
        <v>18</v>
      </c>
      <c r="AA39" s="9">
        <v>31.8</v>
      </c>
      <c r="AB39" s="9">
        <v>48.6</v>
      </c>
      <c r="AC39" s="9">
        <v>26.6</v>
      </c>
      <c r="AD39" s="9">
        <v>22</v>
      </c>
      <c r="AE39" s="9">
        <v>45.2</v>
      </c>
      <c r="AF39" s="9" t="s">
        <v>47</v>
      </c>
      <c r="AG39" s="9">
        <f t="shared" si="8"/>
        <v>24.54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81</v>
      </c>
      <c r="B40" s="9" t="s">
        <v>37</v>
      </c>
      <c r="C40" s="9">
        <v>377</v>
      </c>
      <c r="D40" s="9">
        <v>253</v>
      </c>
      <c r="E40" s="9">
        <v>383</v>
      </c>
      <c r="F40" s="9">
        <v>241</v>
      </c>
      <c r="G40" s="7">
        <v>0.1</v>
      </c>
      <c r="H40" s="9">
        <v>60</v>
      </c>
      <c r="I40" s="13" t="s">
        <v>68</v>
      </c>
      <c r="J40" s="9"/>
      <c r="K40" s="9">
        <v>398</v>
      </c>
      <c r="L40" s="9">
        <f t="shared" si="9"/>
        <v>-15</v>
      </c>
      <c r="M40" s="9"/>
      <c r="N40" s="9"/>
      <c r="O40" s="9">
        <v>150</v>
      </c>
      <c r="P40" s="9">
        <f t="shared" si="10"/>
        <v>76.599999999999994</v>
      </c>
      <c r="Q40" s="4">
        <f t="shared" si="13"/>
        <v>681.39999999999986</v>
      </c>
      <c r="R40" s="4"/>
      <c r="S40" s="9"/>
      <c r="T40" s="9">
        <f t="shared" si="11"/>
        <v>14</v>
      </c>
      <c r="U40" s="9">
        <f t="shared" si="12"/>
        <v>5.1044386422976507</v>
      </c>
      <c r="V40" s="9">
        <v>156.80000000000001</v>
      </c>
      <c r="W40" s="9">
        <v>45.2</v>
      </c>
      <c r="X40" s="9">
        <v>22.4</v>
      </c>
      <c r="Y40" s="9">
        <v>37.200000000000003</v>
      </c>
      <c r="Z40" s="9">
        <v>37.6</v>
      </c>
      <c r="AA40" s="9">
        <v>37.799999999999997</v>
      </c>
      <c r="AB40" s="9">
        <v>30.8</v>
      </c>
      <c r="AC40" s="9">
        <v>49.4</v>
      </c>
      <c r="AD40" s="9">
        <v>14.8</v>
      </c>
      <c r="AE40" s="9">
        <v>26.4</v>
      </c>
      <c r="AF40" s="9" t="s">
        <v>47</v>
      </c>
      <c r="AG40" s="9">
        <f t="shared" si="8"/>
        <v>68.139999999999986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82</v>
      </c>
      <c r="B41" s="9" t="s">
        <v>37</v>
      </c>
      <c r="C41" s="9"/>
      <c r="D41" s="9">
        <v>80</v>
      </c>
      <c r="E41" s="9">
        <v>38</v>
      </c>
      <c r="F41" s="9">
        <v>40</v>
      </c>
      <c r="G41" s="7">
        <v>0.1</v>
      </c>
      <c r="H41" s="9">
        <v>45</v>
      </c>
      <c r="I41" s="9" t="s">
        <v>38</v>
      </c>
      <c r="J41" s="9"/>
      <c r="K41" s="9">
        <v>171</v>
      </c>
      <c r="L41" s="9">
        <f t="shared" si="9"/>
        <v>-133</v>
      </c>
      <c r="M41" s="9"/>
      <c r="N41" s="9"/>
      <c r="O41" s="9">
        <v>20</v>
      </c>
      <c r="P41" s="9">
        <f t="shared" si="10"/>
        <v>7.6</v>
      </c>
      <c r="Q41" s="4">
        <f t="shared" si="13"/>
        <v>46.399999999999991</v>
      </c>
      <c r="R41" s="4"/>
      <c r="S41" s="9"/>
      <c r="T41" s="9">
        <f t="shared" si="11"/>
        <v>14</v>
      </c>
      <c r="U41" s="9">
        <f t="shared" si="12"/>
        <v>7.8947368421052637</v>
      </c>
      <c r="V41" s="9">
        <v>6.8</v>
      </c>
      <c r="W41" s="9">
        <v>4.8</v>
      </c>
      <c r="X41" s="9">
        <v>4.2</v>
      </c>
      <c r="Y41" s="9">
        <v>3.8</v>
      </c>
      <c r="Z41" s="9">
        <v>3.4</v>
      </c>
      <c r="AA41" s="9">
        <v>3.4</v>
      </c>
      <c r="AB41" s="9">
        <v>4.2</v>
      </c>
      <c r="AC41" s="9">
        <v>4</v>
      </c>
      <c r="AD41" s="9">
        <v>4.4000000000000004</v>
      </c>
      <c r="AE41" s="9">
        <v>5</v>
      </c>
      <c r="AF41" s="9"/>
      <c r="AG41" s="9">
        <f t="shared" si="8"/>
        <v>4.6399999999999997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83</v>
      </c>
      <c r="B42" s="9" t="s">
        <v>37</v>
      </c>
      <c r="C42" s="9"/>
      <c r="D42" s="9">
        <v>444</v>
      </c>
      <c r="E42" s="9">
        <v>160</v>
      </c>
      <c r="F42" s="9">
        <v>270</v>
      </c>
      <c r="G42" s="7">
        <v>0.4</v>
      </c>
      <c r="H42" s="9">
        <v>45</v>
      </c>
      <c r="I42" s="9" t="s">
        <v>38</v>
      </c>
      <c r="J42" s="9"/>
      <c r="K42" s="9">
        <v>164</v>
      </c>
      <c r="L42" s="9">
        <f t="shared" si="9"/>
        <v>-4</v>
      </c>
      <c r="M42" s="9"/>
      <c r="N42" s="9"/>
      <c r="O42" s="9"/>
      <c r="P42" s="9">
        <f t="shared" si="10"/>
        <v>32</v>
      </c>
      <c r="Q42" s="4">
        <f t="shared" si="13"/>
        <v>178</v>
      </c>
      <c r="R42" s="4"/>
      <c r="S42" s="9"/>
      <c r="T42" s="9">
        <f t="shared" si="11"/>
        <v>14</v>
      </c>
      <c r="U42" s="9">
        <f t="shared" si="12"/>
        <v>8.4375</v>
      </c>
      <c r="V42" s="9">
        <v>29</v>
      </c>
      <c r="W42" s="9">
        <v>48.6</v>
      </c>
      <c r="X42" s="9">
        <v>9.8000000000000007</v>
      </c>
      <c r="Y42" s="9">
        <v>32.799999999999997</v>
      </c>
      <c r="Z42" s="9">
        <v>47.4</v>
      </c>
      <c r="AA42" s="9">
        <v>16.8</v>
      </c>
      <c r="AB42" s="9">
        <v>38</v>
      </c>
      <c r="AC42" s="9">
        <v>24.4</v>
      </c>
      <c r="AD42" s="9">
        <v>24.2</v>
      </c>
      <c r="AE42" s="9">
        <v>17</v>
      </c>
      <c r="AF42" s="9" t="s">
        <v>47</v>
      </c>
      <c r="AG42" s="9">
        <f t="shared" si="8"/>
        <v>71.2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84</v>
      </c>
      <c r="B43" s="9" t="s">
        <v>41</v>
      </c>
      <c r="C43" s="9">
        <v>110.255</v>
      </c>
      <c r="D43" s="9">
        <v>645.31200000000001</v>
      </c>
      <c r="E43" s="9">
        <v>183.899</v>
      </c>
      <c r="F43" s="9">
        <v>320.14600000000002</v>
      </c>
      <c r="G43" s="7">
        <v>1</v>
      </c>
      <c r="H43" s="9">
        <v>60</v>
      </c>
      <c r="I43" s="9" t="s">
        <v>38</v>
      </c>
      <c r="J43" s="9"/>
      <c r="K43" s="9">
        <v>183.4</v>
      </c>
      <c r="L43" s="9">
        <f t="shared" si="9"/>
        <v>0.49899999999999523</v>
      </c>
      <c r="M43" s="9"/>
      <c r="N43" s="9"/>
      <c r="O43" s="9"/>
      <c r="P43" s="9">
        <f t="shared" si="10"/>
        <v>36.779800000000002</v>
      </c>
      <c r="Q43" s="4">
        <f t="shared" si="13"/>
        <v>194.77119999999996</v>
      </c>
      <c r="R43" s="4"/>
      <c r="S43" s="9"/>
      <c r="T43" s="9">
        <f t="shared" si="11"/>
        <v>13.999999999999998</v>
      </c>
      <c r="U43" s="9">
        <f t="shared" si="12"/>
        <v>8.7043975225531405</v>
      </c>
      <c r="V43" s="9">
        <v>23.744800000000001</v>
      </c>
      <c r="W43" s="9">
        <v>43.896599999999999</v>
      </c>
      <c r="X43" s="9">
        <v>32.1464</v>
      </c>
      <c r="Y43" s="9">
        <v>33.340000000000003</v>
      </c>
      <c r="Z43" s="9">
        <v>27.519400000000001</v>
      </c>
      <c r="AA43" s="9">
        <v>38.619199999999999</v>
      </c>
      <c r="AB43" s="9">
        <v>23.6098</v>
      </c>
      <c r="AC43" s="9">
        <v>34.096600000000002</v>
      </c>
      <c r="AD43" s="9">
        <v>33.529200000000003</v>
      </c>
      <c r="AE43" s="9">
        <v>32.6006</v>
      </c>
      <c r="AF43" s="9"/>
      <c r="AG43" s="9">
        <f t="shared" si="8"/>
        <v>194.77119999999996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85</v>
      </c>
      <c r="B44" s="9" t="s">
        <v>41</v>
      </c>
      <c r="C44" s="9">
        <v>116.245</v>
      </c>
      <c r="D44" s="9">
        <v>96.581999999999994</v>
      </c>
      <c r="E44" s="9">
        <v>73.134</v>
      </c>
      <c r="F44" s="9">
        <v>102.95699999999999</v>
      </c>
      <c r="G44" s="7">
        <v>1</v>
      </c>
      <c r="H44" s="9">
        <v>45</v>
      </c>
      <c r="I44" s="9" t="s">
        <v>38</v>
      </c>
      <c r="J44" s="9"/>
      <c r="K44" s="9">
        <v>70.7</v>
      </c>
      <c r="L44" s="9">
        <f t="shared" si="9"/>
        <v>2.4339999999999975</v>
      </c>
      <c r="M44" s="9"/>
      <c r="N44" s="9"/>
      <c r="O44" s="9">
        <v>30</v>
      </c>
      <c r="P44" s="9">
        <f t="shared" si="10"/>
        <v>14.626799999999999</v>
      </c>
      <c r="Q44" s="4">
        <f t="shared" si="13"/>
        <v>71.81819999999999</v>
      </c>
      <c r="R44" s="4"/>
      <c r="S44" s="9"/>
      <c r="T44" s="9">
        <f t="shared" si="11"/>
        <v>14</v>
      </c>
      <c r="U44" s="9">
        <f t="shared" si="12"/>
        <v>9.0899581589958167</v>
      </c>
      <c r="V44" s="9">
        <v>14.6898</v>
      </c>
      <c r="W44" s="9">
        <v>14.7652</v>
      </c>
      <c r="X44" s="9">
        <v>17.077400000000001</v>
      </c>
      <c r="Y44" s="9">
        <v>15.4724</v>
      </c>
      <c r="Z44" s="9">
        <v>12.135999999999999</v>
      </c>
      <c r="AA44" s="9">
        <v>16.500599999999999</v>
      </c>
      <c r="AB44" s="9">
        <v>15.227</v>
      </c>
      <c r="AC44" s="9">
        <v>15.023400000000001</v>
      </c>
      <c r="AD44" s="9">
        <v>14.888199999999999</v>
      </c>
      <c r="AE44" s="9">
        <v>15.9842</v>
      </c>
      <c r="AF44" s="9"/>
      <c r="AG44" s="9">
        <f t="shared" si="8"/>
        <v>71.81819999999999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86</v>
      </c>
      <c r="B45" s="9" t="s">
        <v>41</v>
      </c>
      <c r="C45" s="9">
        <v>75.734999999999999</v>
      </c>
      <c r="D45" s="9">
        <v>403.84500000000003</v>
      </c>
      <c r="E45" s="9">
        <v>93.79</v>
      </c>
      <c r="F45" s="9">
        <v>257.625</v>
      </c>
      <c r="G45" s="7">
        <v>1</v>
      </c>
      <c r="H45" s="9">
        <v>45</v>
      </c>
      <c r="I45" s="9" t="s">
        <v>38</v>
      </c>
      <c r="J45" s="9"/>
      <c r="K45" s="9">
        <v>97</v>
      </c>
      <c r="L45" s="9">
        <f t="shared" si="9"/>
        <v>-3.2099999999999937</v>
      </c>
      <c r="M45" s="9"/>
      <c r="N45" s="9"/>
      <c r="O45" s="9"/>
      <c r="P45" s="9">
        <f t="shared" si="10"/>
        <v>18.758000000000003</v>
      </c>
      <c r="Q45" s="4">
        <f t="shared" si="13"/>
        <v>4.9870000000000232</v>
      </c>
      <c r="R45" s="4"/>
      <c r="S45" s="9"/>
      <c r="T45" s="9">
        <f t="shared" si="11"/>
        <v>14</v>
      </c>
      <c r="U45" s="9">
        <f t="shared" si="12"/>
        <v>13.734140100223902</v>
      </c>
      <c r="V45" s="9">
        <v>18.067399999999999</v>
      </c>
      <c r="W45" s="9">
        <v>30.466200000000001</v>
      </c>
      <c r="X45" s="9">
        <v>21.578399999999998</v>
      </c>
      <c r="Y45" s="9">
        <v>19.7818</v>
      </c>
      <c r="Z45" s="9">
        <v>23.7698</v>
      </c>
      <c r="AA45" s="9">
        <v>21.126000000000001</v>
      </c>
      <c r="AB45" s="9">
        <v>17.626000000000001</v>
      </c>
      <c r="AC45" s="9">
        <v>23.604600000000001</v>
      </c>
      <c r="AD45" s="9">
        <v>28.2026</v>
      </c>
      <c r="AE45" s="9">
        <v>18.207000000000001</v>
      </c>
      <c r="AF45" s="9"/>
      <c r="AG45" s="9">
        <f t="shared" si="8"/>
        <v>4.9870000000000232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87</v>
      </c>
      <c r="B46" s="9" t="s">
        <v>37</v>
      </c>
      <c r="C46" s="9">
        <v>144</v>
      </c>
      <c r="D46" s="9">
        <v>32</v>
      </c>
      <c r="E46" s="9">
        <v>54</v>
      </c>
      <c r="F46" s="9">
        <v>121</v>
      </c>
      <c r="G46" s="7">
        <v>0.35</v>
      </c>
      <c r="H46" s="9">
        <v>45</v>
      </c>
      <c r="I46" s="9" t="s">
        <v>38</v>
      </c>
      <c r="J46" s="9"/>
      <c r="K46" s="9">
        <v>54</v>
      </c>
      <c r="L46" s="9">
        <f t="shared" si="9"/>
        <v>0</v>
      </c>
      <c r="M46" s="9"/>
      <c r="N46" s="9"/>
      <c r="O46" s="9"/>
      <c r="P46" s="9">
        <f t="shared" si="10"/>
        <v>10.8</v>
      </c>
      <c r="Q46" s="4">
        <f t="shared" si="13"/>
        <v>30.200000000000017</v>
      </c>
      <c r="R46" s="4"/>
      <c r="S46" s="9"/>
      <c r="T46" s="9">
        <f t="shared" si="11"/>
        <v>14</v>
      </c>
      <c r="U46" s="9">
        <f t="shared" si="12"/>
        <v>11.203703703703702</v>
      </c>
      <c r="V46" s="9">
        <v>10.6</v>
      </c>
      <c r="W46" s="9">
        <v>16.600000000000001</v>
      </c>
      <c r="X46" s="9">
        <v>14.2</v>
      </c>
      <c r="Y46" s="9">
        <v>22.4</v>
      </c>
      <c r="Z46" s="9">
        <v>13.6</v>
      </c>
      <c r="AA46" s="9">
        <v>11.4</v>
      </c>
      <c r="AB46" s="9">
        <v>29</v>
      </c>
      <c r="AC46" s="9">
        <v>22.2</v>
      </c>
      <c r="AD46" s="9">
        <v>14.8</v>
      </c>
      <c r="AE46" s="9">
        <v>11.2</v>
      </c>
      <c r="AF46" s="9" t="s">
        <v>47</v>
      </c>
      <c r="AG46" s="9">
        <f t="shared" si="8"/>
        <v>10.570000000000006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88</v>
      </c>
      <c r="B47" s="9" t="s">
        <v>41</v>
      </c>
      <c r="C47" s="9">
        <v>120.06</v>
      </c>
      <c r="D47" s="9">
        <v>563.46699999999998</v>
      </c>
      <c r="E47" s="9">
        <v>160.95699999999999</v>
      </c>
      <c r="F47" s="9">
        <v>301.05200000000002</v>
      </c>
      <c r="G47" s="7">
        <v>1</v>
      </c>
      <c r="H47" s="9">
        <v>45</v>
      </c>
      <c r="I47" s="9" t="s">
        <v>38</v>
      </c>
      <c r="J47" s="9"/>
      <c r="K47" s="9">
        <v>158</v>
      </c>
      <c r="L47" s="9">
        <f t="shared" si="9"/>
        <v>2.9569999999999936</v>
      </c>
      <c r="M47" s="9"/>
      <c r="N47" s="9"/>
      <c r="O47" s="9"/>
      <c r="P47" s="9">
        <f t="shared" si="10"/>
        <v>32.191400000000002</v>
      </c>
      <c r="Q47" s="4">
        <f t="shared" si="13"/>
        <v>149.62760000000003</v>
      </c>
      <c r="R47" s="4"/>
      <c r="S47" s="9"/>
      <c r="T47" s="9">
        <f t="shared" si="11"/>
        <v>14</v>
      </c>
      <c r="U47" s="9">
        <f t="shared" si="12"/>
        <v>9.3519387165516257</v>
      </c>
      <c r="V47" s="9">
        <v>29.7394</v>
      </c>
      <c r="W47" s="9">
        <v>40.180399999999999</v>
      </c>
      <c r="X47" s="9">
        <v>32.712000000000003</v>
      </c>
      <c r="Y47" s="9">
        <v>30.6264</v>
      </c>
      <c r="Z47" s="9">
        <v>37.859400000000001</v>
      </c>
      <c r="AA47" s="9">
        <v>40.247799999999998</v>
      </c>
      <c r="AB47" s="9">
        <v>44.147799999999997</v>
      </c>
      <c r="AC47" s="9">
        <v>35.956400000000002</v>
      </c>
      <c r="AD47" s="9">
        <v>38.5214</v>
      </c>
      <c r="AE47" s="9">
        <v>37.095199999999998</v>
      </c>
      <c r="AF47" s="9"/>
      <c r="AG47" s="9">
        <f t="shared" si="8"/>
        <v>149.62760000000003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9" t="s">
        <v>89</v>
      </c>
      <c r="B48" s="9" t="s">
        <v>37</v>
      </c>
      <c r="C48" s="9">
        <v>15</v>
      </c>
      <c r="D48" s="9">
        <v>51</v>
      </c>
      <c r="E48" s="9">
        <v>22</v>
      </c>
      <c r="F48" s="9">
        <v>32</v>
      </c>
      <c r="G48" s="7">
        <v>0.4</v>
      </c>
      <c r="H48" s="9">
        <v>45</v>
      </c>
      <c r="I48" s="9" t="s">
        <v>38</v>
      </c>
      <c r="J48" s="9"/>
      <c r="K48" s="9">
        <v>26</v>
      </c>
      <c r="L48" s="9">
        <f t="shared" si="9"/>
        <v>-4</v>
      </c>
      <c r="M48" s="9"/>
      <c r="N48" s="9"/>
      <c r="O48" s="9"/>
      <c r="P48" s="9">
        <f t="shared" si="10"/>
        <v>4.4000000000000004</v>
      </c>
      <c r="Q48" s="4">
        <f t="shared" si="13"/>
        <v>29.600000000000009</v>
      </c>
      <c r="R48" s="4"/>
      <c r="S48" s="9"/>
      <c r="T48" s="9">
        <f t="shared" si="11"/>
        <v>14</v>
      </c>
      <c r="U48" s="9">
        <f t="shared" si="12"/>
        <v>7.2727272727272725</v>
      </c>
      <c r="V48" s="9">
        <v>3.4</v>
      </c>
      <c r="W48" s="9">
        <v>5.6</v>
      </c>
      <c r="X48" s="9">
        <v>1.8</v>
      </c>
      <c r="Y48" s="9">
        <v>2.2000000000000002</v>
      </c>
      <c r="Z48" s="9">
        <v>4.4000000000000004</v>
      </c>
      <c r="AA48" s="9">
        <v>4.5999999999999996</v>
      </c>
      <c r="AB48" s="9">
        <v>8.92</v>
      </c>
      <c r="AC48" s="9">
        <v>6.2</v>
      </c>
      <c r="AD48" s="9">
        <v>12.8</v>
      </c>
      <c r="AE48" s="9">
        <v>11</v>
      </c>
      <c r="AF48" s="9"/>
      <c r="AG48" s="9">
        <f t="shared" si="8"/>
        <v>11.840000000000003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9" t="s">
        <v>90</v>
      </c>
      <c r="B49" s="9" t="s">
        <v>37</v>
      </c>
      <c r="C49" s="9">
        <v>3</v>
      </c>
      <c r="D49" s="9">
        <v>1019</v>
      </c>
      <c r="E49" s="9">
        <v>324</v>
      </c>
      <c r="F49" s="9">
        <v>658</v>
      </c>
      <c r="G49" s="7">
        <v>0.3</v>
      </c>
      <c r="H49" s="9" t="e">
        <v>#N/A</v>
      </c>
      <c r="I49" s="9" t="s">
        <v>38</v>
      </c>
      <c r="J49" s="9"/>
      <c r="K49" s="9">
        <v>329</v>
      </c>
      <c r="L49" s="9">
        <f t="shared" si="9"/>
        <v>-5</v>
      </c>
      <c r="M49" s="9"/>
      <c r="N49" s="9"/>
      <c r="O49" s="9">
        <v>350</v>
      </c>
      <c r="P49" s="9">
        <f t="shared" si="10"/>
        <v>64.8</v>
      </c>
      <c r="Q49" s="4"/>
      <c r="R49" s="4"/>
      <c r="S49" s="9"/>
      <c r="T49" s="9">
        <f t="shared" si="11"/>
        <v>15.555555555555555</v>
      </c>
      <c r="U49" s="9">
        <f t="shared" si="12"/>
        <v>15.555555555555555</v>
      </c>
      <c r="V49" s="9">
        <v>98</v>
      </c>
      <c r="W49" s="9">
        <v>72.8</v>
      </c>
      <c r="X49" s="9">
        <v>27.6</v>
      </c>
      <c r="Y49" s="9">
        <v>69</v>
      </c>
      <c r="Z49" s="9">
        <v>66.599999999999994</v>
      </c>
      <c r="AA49" s="9">
        <v>48</v>
      </c>
      <c r="AB49" s="9">
        <v>64.400000000000006</v>
      </c>
      <c r="AC49" s="9">
        <v>44</v>
      </c>
      <c r="AD49" s="9">
        <v>24.2</v>
      </c>
      <c r="AE49" s="9">
        <v>80</v>
      </c>
      <c r="AF49" s="9"/>
      <c r="AG49" s="9">
        <f t="shared" si="8"/>
        <v>0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9" t="s">
        <v>91</v>
      </c>
      <c r="B50" s="9" t="s">
        <v>41</v>
      </c>
      <c r="C50" s="9">
        <v>12.615</v>
      </c>
      <c r="D50" s="9">
        <v>6.0990000000000002</v>
      </c>
      <c r="E50" s="9">
        <v>6.0979999999999999</v>
      </c>
      <c r="F50" s="9">
        <v>12.616</v>
      </c>
      <c r="G50" s="7">
        <v>1</v>
      </c>
      <c r="H50" s="9">
        <v>45</v>
      </c>
      <c r="I50" s="9" t="s">
        <v>38</v>
      </c>
      <c r="J50" s="9"/>
      <c r="K50" s="9">
        <v>6</v>
      </c>
      <c r="L50" s="9">
        <f t="shared" si="9"/>
        <v>9.7999999999999865E-2</v>
      </c>
      <c r="M50" s="9"/>
      <c r="N50" s="9"/>
      <c r="O50" s="9"/>
      <c r="P50" s="9">
        <f t="shared" si="10"/>
        <v>1.2196</v>
      </c>
      <c r="Q50" s="4">
        <f t="shared" si="13"/>
        <v>4.458400000000001</v>
      </c>
      <c r="R50" s="4"/>
      <c r="S50" s="9"/>
      <c r="T50" s="9">
        <f t="shared" si="11"/>
        <v>14</v>
      </c>
      <c r="U50" s="9">
        <f t="shared" si="12"/>
        <v>10.344375204985241</v>
      </c>
      <c r="V50" s="9">
        <v>0</v>
      </c>
      <c r="W50" s="9">
        <v>0.92040000000000011</v>
      </c>
      <c r="X50" s="9">
        <v>1.2245999999999999</v>
      </c>
      <c r="Y50" s="9">
        <v>0.30599999999999999</v>
      </c>
      <c r="Z50" s="9">
        <v>0</v>
      </c>
      <c r="AA50" s="9">
        <v>0.61840000000000006</v>
      </c>
      <c r="AB50" s="9">
        <v>0.61619999999999997</v>
      </c>
      <c r="AC50" s="9">
        <v>0</v>
      </c>
      <c r="AD50" s="9">
        <v>-0.16900000000000001</v>
      </c>
      <c r="AE50" s="9">
        <v>0</v>
      </c>
      <c r="AF50" s="9" t="s">
        <v>92</v>
      </c>
      <c r="AG50" s="9">
        <f t="shared" si="8"/>
        <v>4.458400000000001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93</v>
      </c>
      <c r="B51" s="9" t="s">
        <v>37</v>
      </c>
      <c r="C51" s="9">
        <v>500</v>
      </c>
      <c r="D51" s="9">
        <v>1246</v>
      </c>
      <c r="E51" s="9">
        <v>684</v>
      </c>
      <c r="F51" s="9">
        <v>1025</v>
      </c>
      <c r="G51" s="7">
        <v>0.35</v>
      </c>
      <c r="H51" s="9">
        <v>45</v>
      </c>
      <c r="I51" s="13" t="s">
        <v>68</v>
      </c>
      <c r="J51" s="9"/>
      <c r="K51" s="9">
        <v>690</v>
      </c>
      <c r="L51" s="9">
        <f t="shared" si="9"/>
        <v>-6</v>
      </c>
      <c r="M51" s="9"/>
      <c r="N51" s="9"/>
      <c r="O51" s="9">
        <v>450</v>
      </c>
      <c r="P51" s="9">
        <f t="shared" si="10"/>
        <v>136.80000000000001</v>
      </c>
      <c r="Q51" s="4">
        <f t="shared" si="13"/>
        <v>440.20000000000027</v>
      </c>
      <c r="R51" s="4"/>
      <c r="S51" s="9"/>
      <c r="T51" s="9">
        <f t="shared" si="11"/>
        <v>14</v>
      </c>
      <c r="U51" s="9">
        <f t="shared" si="12"/>
        <v>10.782163742690058</v>
      </c>
      <c r="V51" s="9">
        <v>162.6</v>
      </c>
      <c r="W51" s="9">
        <v>136</v>
      </c>
      <c r="X51" s="9">
        <v>160</v>
      </c>
      <c r="Y51" s="9">
        <v>119</v>
      </c>
      <c r="Z51" s="9">
        <v>138.4</v>
      </c>
      <c r="AA51" s="9">
        <v>156.4</v>
      </c>
      <c r="AB51" s="9">
        <v>126</v>
      </c>
      <c r="AC51" s="9">
        <v>142.6</v>
      </c>
      <c r="AD51" s="9">
        <v>190.8</v>
      </c>
      <c r="AE51" s="9">
        <v>113.6</v>
      </c>
      <c r="AF51" s="9" t="s">
        <v>39</v>
      </c>
      <c r="AG51" s="9">
        <f t="shared" si="8"/>
        <v>154.07000000000008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9" t="s">
        <v>94</v>
      </c>
      <c r="B52" s="9" t="s">
        <v>37</v>
      </c>
      <c r="C52" s="9">
        <v>480</v>
      </c>
      <c r="D52" s="9">
        <v>408</v>
      </c>
      <c r="E52" s="9">
        <v>275</v>
      </c>
      <c r="F52" s="9">
        <v>582</v>
      </c>
      <c r="G52" s="7">
        <v>0.41</v>
      </c>
      <c r="H52" s="9">
        <v>45</v>
      </c>
      <c r="I52" s="9" t="s">
        <v>38</v>
      </c>
      <c r="J52" s="9"/>
      <c r="K52" s="9">
        <v>281</v>
      </c>
      <c r="L52" s="9">
        <f t="shared" si="9"/>
        <v>-6</v>
      </c>
      <c r="M52" s="9"/>
      <c r="N52" s="9"/>
      <c r="O52" s="9">
        <v>220</v>
      </c>
      <c r="P52" s="9">
        <f t="shared" si="10"/>
        <v>55</v>
      </c>
      <c r="Q52" s="4"/>
      <c r="R52" s="4"/>
      <c r="S52" s="9"/>
      <c r="T52" s="9">
        <f t="shared" si="11"/>
        <v>14.581818181818182</v>
      </c>
      <c r="U52" s="9">
        <f t="shared" si="12"/>
        <v>14.581818181818182</v>
      </c>
      <c r="V52" s="9">
        <v>77.8</v>
      </c>
      <c r="W52" s="9">
        <v>70.599999999999994</v>
      </c>
      <c r="X52" s="9">
        <v>87</v>
      </c>
      <c r="Y52" s="9">
        <v>66.8</v>
      </c>
      <c r="Z52" s="9">
        <v>66.599999999999994</v>
      </c>
      <c r="AA52" s="9">
        <v>78.400000000000006</v>
      </c>
      <c r="AB52" s="9">
        <v>83.8</v>
      </c>
      <c r="AC52" s="9">
        <v>64.8</v>
      </c>
      <c r="AD52" s="9">
        <v>60</v>
      </c>
      <c r="AE52" s="9">
        <v>62.4</v>
      </c>
      <c r="AF52" s="9" t="s">
        <v>47</v>
      </c>
      <c r="AG52" s="9">
        <f t="shared" si="8"/>
        <v>0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95</v>
      </c>
      <c r="B53" s="9" t="s">
        <v>37</v>
      </c>
      <c r="C53" s="9">
        <v>5</v>
      </c>
      <c r="D53" s="9">
        <v>33</v>
      </c>
      <c r="E53" s="9">
        <v>31</v>
      </c>
      <c r="F53" s="9">
        <v>2</v>
      </c>
      <c r="G53" s="7">
        <v>0.41</v>
      </c>
      <c r="H53" s="9">
        <v>45</v>
      </c>
      <c r="I53" s="9" t="s">
        <v>38</v>
      </c>
      <c r="J53" s="9"/>
      <c r="K53" s="9">
        <v>33</v>
      </c>
      <c r="L53" s="9">
        <f t="shared" si="9"/>
        <v>-2</v>
      </c>
      <c r="M53" s="9"/>
      <c r="N53" s="9"/>
      <c r="O53" s="9"/>
      <c r="P53" s="9">
        <f t="shared" si="10"/>
        <v>6.2</v>
      </c>
      <c r="Q53" s="4">
        <f>9*P53-O53-F53</f>
        <v>53.800000000000004</v>
      </c>
      <c r="R53" s="4"/>
      <c r="S53" s="9"/>
      <c r="T53" s="9">
        <f t="shared" si="11"/>
        <v>9</v>
      </c>
      <c r="U53" s="9">
        <f t="shared" si="12"/>
        <v>0.32258064516129031</v>
      </c>
      <c r="V53" s="9">
        <v>2.2000000000000002</v>
      </c>
      <c r="W53" s="9">
        <v>3.4</v>
      </c>
      <c r="X53" s="9">
        <v>1</v>
      </c>
      <c r="Y53" s="9">
        <v>2</v>
      </c>
      <c r="Z53" s="9">
        <v>6</v>
      </c>
      <c r="AA53" s="9">
        <v>2</v>
      </c>
      <c r="AB53" s="9">
        <v>2.4</v>
      </c>
      <c r="AC53" s="9">
        <v>4.4000000000000004</v>
      </c>
      <c r="AD53" s="9">
        <v>2.6</v>
      </c>
      <c r="AE53" s="9">
        <v>1.8</v>
      </c>
      <c r="AF53" s="9"/>
      <c r="AG53" s="9">
        <f t="shared" si="8"/>
        <v>22.058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9" t="s">
        <v>96</v>
      </c>
      <c r="B54" s="9" t="s">
        <v>37</v>
      </c>
      <c r="C54" s="9">
        <v>29</v>
      </c>
      <c r="D54" s="9">
        <v>705</v>
      </c>
      <c r="E54" s="9">
        <v>249</v>
      </c>
      <c r="F54" s="9">
        <v>467</v>
      </c>
      <c r="G54" s="7">
        <v>0.36</v>
      </c>
      <c r="H54" s="9">
        <v>45</v>
      </c>
      <c r="I54" s="9" t="s">
        <v>38</v>
      </c>
      <c r="J54" s="9"/>
      <c r="K54" s="9">
        <v>253</v>
      </c>
      <c r="L54" s="9">
        <f t="shared" si="9"/>
        <v>-4</v>
      </c>
      <c r="M54" s="9"/>
      <c r="N54" s="9"/>
      <c r="O54" s="9">
        <v>131</v>
      </c>
      <c r="P54" s="9">
        <f t="shared" si="10"/>
        <v>49.8</v>
      </c>
      <c r="Q54" s="4">
        <f t="shared" si="13"/>
        <v>99.199999999999932</v>
      </c>
      <c r="R54" s="4"/>
      <c r="S54" s="9"/>
      <c r="T54" s="9">
        <f t="shared" si="11"/>
        <v>14</v>
      </c>
      <c r="U54" s="9">
        <f t="shared" si="12"/>
        <v>12.008032128514056</v>
      </c>
      <c r="V54" s="9">
        <v>61</v>
      </c>
      <c r="W54" s="9">
        <v>74.400000000000006</v>
      </c>
      <c r="X54" s="9">
        <v>47.2</v>
      </c>
      <c r="Y54" s="9">
        <v>59</v>
      </c>
      <c r="Z54" s="9">
        <v>65.2</v>
      </c>
      <c r="AA54" s="9">
        <v>56.4</v>
      </c>
      <c r="AB54" s="9">
        <v>41.4</v>
      </c>
      <c r="AC54" s="9">
        <v>63.4</v>
      </c>
      <c r="AD54" s="9">
        <v>39.4</v>
      </c>
      <c r="AE54" s="9">
        <v>51</v>
      </c>
      <c r="AF54" s="9" t="s">
        <v>47</v>
      </c>
      <c r="AG54" s="9">
        <f t="shared" si="8"/>
        <v>35.711999999999975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9" t="s">
        <v>97</v>
      </c>
      <c r="B55" s="9" t="s">
        <v>37</v>
      </c>
      <c r="C55" s="9">
        <v>28</v>
      </c>
      <c r="D55" s="9">
        <v>6</v>
      </c>
      <c r="E55" s="9"/>
      <c r="F55" s="9">
        <v>24</v>
      </c>
      <c r="G55" s="7">
        <v>0.41</v>
      </c>
      <c r="H55" s="9">
        <v>45</v>
      </c>
      <c r="I55" s="9" t="s">
        <v>38</v>
      </c>
      <c r="J55" s="9"/>
      <c r="K55" s="9">
        <v>10</v>
      </c>
      <c r="L55" s="9">
        <f t="shared" si="9"/>
        <v>-10</v>
      </c>
      <c r="M55" s="9"/>
      <c r="N55" s="9"/>
      <c r="O55" s="9">
        <v>30</v>
      </c>
      <c r="P55" s="9">
        <f t="shared" si="10"/>
        <v>0</v>
      </c>
      <c r="Q55" s="4"/>
      <c r="R55" s="4"/>
      <c r="S55" s="9"/>
      <c r="T55" s="9" t="e">
        <f t="shared" si="11"/>
        <v>#DIV/0!</v>
      </c>
      <c r="U55" s="9" t="e">
        <f t="shared" si="12"/>
        <v>#DIV/0!</v>
      </c>
      <c r="V55" s="9">
        <v>8.4</v>
      </c>
      <c r="W55" s="9">
        <v>-0.2</v>
      </c>
      <c r="X55" s="9">
        <v>5.2</v>
      </c>
      <c r="Y55" s="9">
        <v>1.8</v>
      </c>
      <c r="Z55" s="9">
        <v>0.2</v>
      </c>
      <c r="AA55" s="9">
        <v>1.2</v>
      </c>
      <c r="AB55" s="9">
        <v>9</v>
      </c>
      <c r="AC55" s="9">
        <v>8.6</v>
      </c>
      <c r="AD55" s="9">
        <v>5.4</v>
      </c>
      <c r="AE55" s="9">
        <v>8.6</v>
      </c>
      <c r="AF55" s="18" t="s">
        <v>149</v>
      </c>
      <c r="AG55" s="9">
        <f t="shared" si="8"/>
        <v>0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9" t="s">
        <v>98</v>
      </c>
      <c r="B56" s="9" t="s">
        <v>37</v>
      </c>
      <c r="C56" s="9">
        <v>26</v>
      </c>
      <c r="D56" s="9"/>
      <c r="E56" s="9">
        <v>15</v>
      </c>
      <c r="F56" s="9">
        <v>5</v>
      </c>
      <c r="G56" s="7">
        <v>0.41</v>
      </c>
      <c r="H56" s="9">
        <v>45</v>
      </c>
      <c r="I56" s="9" t="s">
        <v>38</v>
      </c>
      <c r="J56" s="9"/>
      <c r="K56" s="9">
        <v>49</v>
      </c>
      <c r="L56" s="9">
        <f t="shared" si="9"/>
        <v>-34</v>
      </c>
      <c r="M56" s="9"/>
      <c r="N56" s="9"/>
      <c r="O56" s="9"/>
      <c r="P56" s="9">
        <f t="shared" si="10"/>
        <v>3</v>
      </c>
      <c r="Q56" s="4">
        <f>11*P56-O56-F56</f>
        <v>28</v>
      </c>
      <c r="R56" s="4"/>
      <c r="S56" s="9"/>
      <c r="T56" s="9">
        <f t="shared" si="11"/>
        <v>11</v>
      </c>
      <c r="U56" s="9">
        <f t="shared" si="12"/>
        <v>1.6666666666666667</v>
      </c>
      <c r="V56" s="9">
        <v>2.4</v>
      </c>
      <c r="W56" s="9">
        <v>23.6</v>
      </c>
      <c r="X56" s="9">
        <v>4.5999999999999996</v>
      </c>
      <c r="Y56" s="9">
        <v>7.2</v>
      </c>
      <c r="Z56" s="9">
        <v>19.399999999999999</v>
      </c>
      <c r="AA56" s="9">
        <v>5.6</v>
      </c>
      <c r="AB56" s="9">
        <v>1.4</v>
      </c>
      <c r="AC56" s="9">
        <v>13.2</v>
      </c>
      <c r="AD56" s="9">
        <v>3.6</v>
      </c>
      <c r="AE56" s="9">
        <v>6.4</v>
      </c>
      <c r="AF56" s="9" t="s">
        <v>47</v>
      </c>
      <c r="AG56" s="9">
        <f t="shared" si="8"/>
        <v>11.479999999999999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9" t="s">
        <v>99</v>
      </c>
      <c r="B57" s="9" t="s">
        <v>37</v>
      </c>
      <c r="C57" s="9">
        <v>39</v>
      </c>
      <c r="D57" s="9">
        <v>72</v>
      </c>
      <c r="E57" s="9">
        <v>15</v>
      </c>
      <c r="F57" s="9">
        <v>93</v>
      </c>
      <c r="G57" s="7">
        <v>0.33</v>
      </c>
      <c r="H57" s="9" t="e">
        <v>#N/A</v>
      </c>
      <c r="I57" s="9" t="s">
        <v>38</v>
      </c>
      <c r="J57" s="9"/>
      <c r="K57" s="9">
        <v>24</v>
      </c>
      <c r="L57" s="9">
        <f t="shared" si="9"/>
        <v>-9</v>
      </c>
      <c r="M57" s="9"/>
      <c r="N57" s="9"/>
      <c r="O57" s="9">
        <v>32</v>
      </c>
      <c r="P57" s="9">
        <f t="shared" si="10"/>
        <v>3</v>
      </c>
      <c r="Q57" s="4"/>
      <c r="R57" s="4"/>
      <c r="S57" s="9"/>
      <c r="T57" s="9">
        <f t="shared" si="11"/>
        <v>41.666666666666664</v>
      </c>
      <c r="U57" s="9">
        <f t="shared" si="12"/>
        <v>41.666666666666664</v>
      </c>
      <c r="V57" s="9">
        <v>11.6</v>
      </c>
      <c r="W57" s="9">
        <v>7.2</v>
      </c>
      <c r="X57" s="9">
        <v>5</v>
      </c>
      <c r="Y57" s="9">
        <v>6</v>
      </c>
      <c r="Z57" s="9">
        <v>15.8</v>
      </c>
      <c r="AA57" s="9">
        <v>3.8</v>
      </c>
      <c r="AB57" s="9">
        <v>12.4</v>
      </c>
      <c r="AC57" s="9">
        <v>9</v>
      </c>
      <c r="AD57" s="9">
        <v>14.4</v>
      </c>
      <c r="AE57" s="9">
        <v>8.6</v>
      </c>
      <c r="AF57" s="18" t="s">
        <v>150</v>
      </c>
      <c r="AG57" s="9">
        <f t="shared" si="8"/>
        <v>0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9" t="s">
        <v>100</v>
      </c>
      <c r="B58" s="9" t="s">
        <v>37</v>
      </c>
      <c r="C58" s="9">
        <v>9</v>
      </c>
      <c r="D58" s="9"/>
      <c r="E58" s="9">
        <v>6</v>
      </c>
      <c r="F58" s="9"/>
      <c r="G58" s="7">
        <v>0.33</v>
      </c>
      <c r="H58" s="9">
        <v>45</v>
      </c>
      <c r="I58" s="9" t="s">
        <v>38</v>
      </c>
      <c r="J58" s="9"/>
      <c r="K58" s="9">
        <v>22</v>
      </c>
      <c r="L58" s="9">
        <f t="shared" si="9"/>
        <v>-16</v>
      </c>
      <c r="M58" s="9"/>
      <c r="N58" s="9"/>
      <c r="O58" s="9"/>
      <c r="P58" s="9">
        <f t="shared" si="10"/>
        <v>1.2</v>
      </c>
      <c r="Q58" s="4">
        <v>16</v>
      </c>
      <c r="R58" s="4"/>
      <c r="S58" s="9"/>
      <c r="T58" s="9">
        <f t="shared" si="11"/>
        <v>13.333333333333334</v>
      </c>
      <c r="U58" s="9">
        <f t="shared" si="12"/>
        <v>0</v>
      </c>
      <c r="V58" s="9">
        <v>6.6</v>
      </c>
      <c r="W58" s="9">
        <v>0.2</v>
      </c>
      <c r="X58" s="9">
        <v>4</v>
      </c>
      <c r="Y58" s="9">
        <v>3.8</v>
      </c>
      <c r="Z58" s="9">
        <v>5.6</v>
      </c>
      <c r="AA58" s="9">
        <v>1.8</v>
      </c>
      <c r="AB58" s="9">
        <v>6.8</v>
      </c>
      <c r="AC58" s="9">
        <v>8</v>
      </c>
      <c r="AD58" s="9">
        <v>5.4</v>
      </c>
      <c r="AE58" s="9">
        <v>6.2</v>
      </c>
      <c r="AF58" s="9" t="s">
        <v>47</v>
      </c>
      <c r="AG58" s="9">
        <f t="shared" si="8"/>
        <v>5.28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9" t="s">
        <v>101</v>
      </c>
      <c r="B59" s="9" t="s">
        <v>37</v>
      </c>
      <c r="C59" s="9">
        <v>199</v>
      </c>
      <c r="D59" s="9">
        <v>376</v>
      </c>
      <c r="E59" s="9">
        <v>99</v>
      </c>
      <c r="F59" s="9">
        <v>471</v>
      </c>
      <c r="G59" s="7">
        <v>0.33</v>
      </c>
      <c r="H59" s="9">
        <v>45</v>
      </c>
      <c r="I59" s="9" t="s">
        <v>38</v>
      </c>
      <c r="J59" s="9"/>
      <c r="K59" s="9">
        <v>101</v>
      </c>
      <c r="L59" s="9">
        <f t="shared" si="9"/>
        <v>-2</v>
      </c>
      <c r="M59" s="9"/>
      <c r="N59" s="9"/>
      <c r="O59" s="9">
        <v>120</v>
      </c>
      <c r="P59" s="9">
        <f t="shared" si="10"/>
        <v>19.8</v>
      </c>
      <c r="Q59" s="4"/>
      <c r="R59" s="4"/>
      <c r="S59" s="9"/>
      <c r="T59" s="9">
        <f t="shared" si="11"/>
        <v>29.848484848484848</v>
      </c>
      <c r="U59" s="9">
        <f t="shared" si="12"/>
        <v>29.848484848484848</v>
      </c>
      <c r="V59" s="9">
        <v>50.2</v>
      </c>
      <c r="W59" s="9">
        <v>46.6</v>
      </c>
      <c r="X59" s="9">
        <v>47.6</v>
      </c>
      <c r="Y59" s="9">
        <v>43.2</v>
      </c>
      <c r="Z59" s="9">
        <v>38.799999999999997</v>
      </c>
      <c r="AA59" s="9">
        <v>47.8</v>
      </c>
      <c r="AB59" s="9">
        <v>33.799999999999997</v>
      </c>
      <c r="AC59" s="9">
        <v>39.6</v>
      </c>
      <c r="AD59" s="9">
        <v>25.8</v>
      </c>
      <c r="AE59" s="9">
        <v>24</v>
      </c>
      <c r="AF59" s="18" t="s">
        <v>151</v>
      </c>
      <c r="AG59" s="9">
        <f t="shared" si="8"/>
        <v>0</v>
      </c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10" t="s">
        <v>102</v>
      </c>
      <c r="B60" s="10" t="s">
        <v>41</v>
      </c>
      <c r="C60" s="10">
        <v>4.242</v>
      </c>
      <c r="D60" s="10">
        <v>0.877</v>
      </c>
      <c r="E60" s="10">
        <v>1.714</v>
      </c>
      <c r="F60" s="10">
        <v>3.4049999999999998</v>
      </c>
      <c r="G60" s="11">
        <v>0</v>
      </c>
      <c r="H60" s="10" t="e">
        <v>#N/A</v>
      </c>
      <c r="I60" s="10" t="s">
        <v>76</v>
      </c>
      <c r="J60" s="10"/>
      <c r="K60" s="10">
        <v>3.7</v>
      </c>
      <c r="L60" s="10">
        <f t="shared" si="9"/>
        <v>-1.9860000000000002</v>
      </c>
      <c r="M60" s="10"/>
      <c r="N60" s="10"/>
      <c r="O60" s="10"/>
      <c r="P60" s="10">
        <f t="shared" si="10"/>
        <v>0.34279999999999999</v>
      </c>
      <c r="Q60" s="12"/>
      <c r="R60" s="12"/>
      <c r="S60" s="10"/>
      <c r="T60" s="10">
        <f t="shared" si="11"/>
        <v>9.9329054842473745</v>
      </c>
      <c r="U60" s="10">
        <f t="shared" si="12"/>
        <v>9.9329054842473745</v>
      </c>
      <c r="V60" s="10">
        <v>0.16719999999999999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/>
      <c r="AG60" s="10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103</v>
      </c>
      <c r="B61" s="9" t="s">
        <v>37</v>
      </c>
      <c r="C61" s="9">
        <v>61</v>
      </c>
      <c r="D61" s="9">
        <v>64</v>
      </c>
      <c r="E61" s="9">
        <v>24</v>
      </c>
      <c r="F61" s="9">
        <v>100</v>
      </c>
      <c r="G61" s="7">
        <v>0.33</v>
      </c>
      <c r="H61" s="9">
        <v>45</v>
      </c>
      <c r="I61" s="9" t="s">
        <v>38</v>
      </c>
      <c r="J61" s="9"/>
      <c r="K61" s="9">
        <v>25</v>
      </c>
      <c r="L61" s="9">
        <f t="shared" si="9"/>
        <v>-1</v>
      </c>
      <c r="M61" s="9"/>
      <c r="N61" s="9"/>
      <c r="O61" s="9"/>
      <c r="P61" s="9">
        <f t="shared" si="10"/>
        <v>4.8</v>
      </c>
      <c r="Q61" s="4"/>
      <c r="R61" s="4"/>
      <c r="S61" s="9"/>
      <c r="T61" s="9">
        <f t="shared" si="11"/>
        <v>20.833333333333336</v>
      </c>
      <c r="U61" s="9">
        <f t="shared" si="12"/>
        <v>20.833333333333336</v>
      </c>
      <c r="V61" s="9">
        <v>8.8000000000000007</v>
      </c>
      <c r="W61" s="9">
        <v>4</v>
      </c>
      <c r="X61" s="9">
        <v>8</v>
      </c>
      <c r="Y61" s="9">
        <v>3.6</v>
      </c>
      <c r="Z61" s="9">
        <v>9.8000000000000007</v>
      </c>
      <c r="AA61" s="9">
        <v>8.6</v>
      </c>
      <c r="AB61" s="9">
        <v>12.6</v>
      </c>
      <c r="AC61" s="9">
        <v>8.6</v>
      </c>
      <c r="AD61" s="9">
        <v>9.1999999999999993</v>
      </c>
      <c r="AE61" s="9">
        <v>4.5999999999999996</v>
      </c>
      <c r="AF61" s="18" t="s">
        <v>147</v>
      </c>
      <c r="AG61" s="9">
        <f t="shared" ref="AG61:AG81" si="14">G61*Q61</f>
        <v>0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9" t="s">
        <v>104</v>
      </c>
      <c r="B62" s="9" t="s">
        <v>37</v>
      </c>
      <c r="C62" s="9"/>
      <c r="D62" s="9"/>
      <c r="E62" s="9">
        <v>-1</v>
      </c>
      <c r="F62" s="9"/>
      <c r="G62" s="7">
        <v>0.36</v>
      </c>
      <c r="H62" s="9">
        <v>45</v>
      </c>
      <c r="I62" s="9" t="s">
        <v>38</v>
      </c>
      <c r="J62" s="9"/>
      <c r="K62" s="9">
        <v>25</v>
      </c>
      <c r="L62" s="9">
        <f t="shared" si="9"/>
        <v>-26</v>
      </c>
      <c r="M62" s="9"/>
      <c r="N62" s="9"/>
      <c r="O62" s="9"/>
      <c r="P62" s="9">
        <f t="shared" si="10"/>
        <v>-0.2</v>
      </c>
      <c r="Q62" s="4">
        <v>30</v>
      </c>
      <c r="R62" s="4"/>
      <c r="S62" s="9"/>
      <c r="T62" s="9">
        <f t="shared" si="11"/>
        <v>-150</v>
      </c>
      <c r="U62" s="9">
        <f t="shared" si="12"/>
        <v>0</v>
      </c>
      <c r="V62" s="9">
        <v>2.6</v>
      </c>
      <c r="W62" s="9">
        <v>2.6</v>
      </c>
      <c r="X62" s="9">
        <v>1.8</v>
      </c>
      <c r="Y62" s="9">
        <v>2.4</v>
      </c>
      <c r="Z62" s="9">
        <v>2.4</v>
      </c>
      <c r="AA62" s="9">
        <v>2.4</v>
      </c>
      <c r="AB62" s="9">
        <v>2.4</v>
      </c>
      <c r="AC62" s="9">
        <v>2.2000000000000002</v>
      </c>
      <c r="AD62" s="9">
        <v>3</v>
      </c>
      <c r="AE62" s="9">
        <v>3.4</v>
      </c>
      <c r="AF62" s="13" t="s">
        <v>55</v>
      </c>
      <c r="AG62" s="9">
        <f t="shared" si="14"/>
        <v>10.799999999999999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9" t="s">
        <v>105</v>
      </c>
      <c r="B63" s="9" t="s">
        <v>41</v>
      </c>
      <c r="C63" s="9">
        <v>506.34500000000003</v>
      </c>
      <c r="D63" s="9">
        <v>894.51400000000001</v>
      </c>
      <c r="E63" s="9">
        <v>608.55999999999995</v>
      </c>
      <c r="F63" s="9">
        <v>631.86800000000005</v>
      </c>
      <c r="G63" s="7">
        <v>1</v>
      </c>
      <c r="H63" s="9">
        <v>45</v>
      </c>
      <c r="I63" s="9" t="s">
        <v>38</v>
      </c>
      <c r="J63" s="9"/>
      <c r="K63" s="9">
        <v>588.1</v>
      </c>
      <c r="L63" s="9">
        <f t="shared" si="9"/>
        <v>20.459999999999923</v>
      </c>
      <c r="M63" s="9"/>
      <c r="N63" s="9"/>
      <c r="O63" s="9">
        <v>250</v>
      </c>
      <c r="P63" s="9">
        <f t="shared" si="10"/>
        <v>121.71199999999999</v>
      </c>
      <c r="Q63" s="4">
        <f t="shared" ref="Q61:Q81" si="15">14*P63-O63-F63</f>
        <v>822.0999999999998</v>
      </c>
      <c r="R63" s="4"/>
      <c r="S63" s="9"/>
      <c r="T63" s="9">
        <f t="shared" si="11"/>
        <v>14</v>
      </c>
      <c r="U63" s="9">
        <f t="shared" si="12"/>
        <v>7.2455304324963858</v>
      </c>
      <c r="V63" s="9">
        <v>101.203</v>
      </c>
      <c r="W63" s="9">
        <v>109.4984</v>
      </c>
      <c r="X63" s="9">
        <v>107.3066</v>
      </c>
      <c r="Y63" s="9">
        <v>97.870399999999989</v>
      </c>
      <c r="Z63" s="9">
        <v>90.84</v>
      </c>
      <c r="AA63" s="9">
        <v>95.782600000000002</v>
      </c>
      <c r="AB63" s="9">
        <v>112.79219999999999</v>
      </c>
      <c r="AC63" s="9">
        <v>85.958799999999997</v>
      </c>
      <c r="AD63" s="9">
        <v>70.157399999999996</v>
      </c>
      <c r="AE63" s="9">
        <v>69.405799999999999</v>
      </c>
      <c r="AF63" s="9"/>
      <c r="AG63" s="9">
        <f t="shared" si="14"/>
        <v>822.0999999999998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9" t="s">
        <v>106</v>
      </c>
      <c r="B64" s="9" t="s">
        <v>37</v>
      </c>
      <c r="C64" s="9"/>
      <c r="D64" s="9">
        <v>60</v>
      </c>
      <c r="E64" s="9">
        <v>50</v>
      </c>
      <c r="F64" s="9">
        <v>9</v>
      </c>
      <c r="G64" s="7">
        <v>0.1</v>
      </c>
      <c r="H64" s="9">
        <v>60</v>
      </c>
      <c r="I64" s="9" t="s">
        <v>38</v>
      </c>
      <c r="J64" s="9"/>
      <c r="K64" s="9">
        <v>55</v>
      </c>
      <c r="L64" s="9">
        <f t="shared" si="9"/>
        <v>-5</v>
      </c>
      <c r="M64" s="9"/>
      <c r="N64" s="9"/>
      <c r="O64" s="9">
        <v>10</v>
      </c>
      <c r="P64" s="9">
        <f t="shared" si="10"/>
        <v>10</v>
      </c>
      <c r="Q64" s="4">
        <f>11*P64-O64-F64</f>
        <v>91</v>
      </c>
      <c r="R64" s="4"/>
      <c r="S64" s="9"/>
      <c r="T64" s="9">
        <f t="shared" si="11"/>
        <v>11</v>
      </c>
      <c r="U64" s="9">
        <f t="shared" si="12"/>
        <v>1.9</v>
      </c>
      <c r="V64" s="9">
        <v>5.2</v>
      </c>
      <c r="W64" s="9">
        <v>6.4</v>
      </c>
      <c r="X64" s="9">
        <v>-0.2</v>
      </c>
      <c r="Y64" s="9">
        <v>3.8</v>
      </c>
      <c r="Z64" s="9">
        <v>6.8</v>
      </c>
      <c r="AA64" s="9">
        <v>4</v>
      </c>
      <c r="AB64" s="9">
        <v>5.4</v>
      </c>
      <c r="AC64" s="9">
        <v>4.8</v>
      </c>
      <c r="AD64" s="9">
        <v>1.6</v>
      </c>
      <c r="AE64" s="9">
        <v>6.2</v>
      </c>
      <c r="AF64" s="9"/>
      <c r="AG64" s="9">
        <f t="shared" si="14"/>
        <v>9.1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107</v>
      </c>
      <c r="B65" s="9" t="s">
        <v>37</v>
      </c>
      <c r="C65" s="9">
        <v>4</v>
      </c>
      <c r="D65" s="9">
        <v>144</v>
      </c>
      <c r="E65" s="9">
        <v>39</v>
      </c>
      <c r="F65" s="9">
        <v>73</v>
      </c>
      <c r="G65" s="7">
        <v>0.4</v>
      </c>
      <c r="H65" s="9">
        <v>45</v>
      </c>
      <c r="I65" s="9" t="s">
        <v>38</v>
      </c>
      <c r="J65" s="9"/>
      <c r="K65" s="9">
        <v>64</v>
      </c>
      <c r="L65" s="9">
        <f t="shared" si="9"/>
        <v>-25</v>
      </c>
      <c r="M65" s="9"/>
      <c r="N65" s="9"/>
      <c r="O65" s="9">
        <v>16</v>
      </c>
      <c r="P65" s="9">
        <f t="shared" si="10"/>
        <v>7.8</v>
      </c>
      <c r="Q65" s="4">
        <f t="shared" si="15"/>
        <v>20.200000000000003</v>
      </c>
      <c r="R65" s="4"/>
      <c r="S65" s="9"/>
      <c r="T65" s="9">
        <f t="shared" si="11"/>
        <v>14</v>
      </c>
      <c r="U65" s="9">
        <f t="shared" si="12"/>
        <v>11.410256410256411</v>
      </c>
      <c r="V65" s="9">
        <v>9.6</v>
      </c>
      <c r="W65" s="9">
        <v>11.8</v>
      </c>
      <c r="X65" s="9">
        <v>2.6</v>
      </c>
      <c r="Y65" s="9">
        <v>9.8000000000000007</v>
      </c>
      <c r="Z65" s="9">
        <v>5.8</v>
      </c>
      <c r="AA65" s="9">
        <v>0.8</v>
      </c>
      <c r="AB65" s="9">
        <v>4.4000000000000004</v>
      </c>
      <c r="AC65" s="9">
        <v>5</v>
      </c>
      <c r="AD65" s="9">
        <v>3.4</v>
      </c>
      <c r="AE65" s="9">
        <v>2</v>
      </c>
      <c r="AF65" s="9"/>
      <c r="AG65" s="9">
        <f t="shared" si="14"/>
        <v>8.0800000000000018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9" t="s">
        <v>108</v>
      </c>
      <c r="B66" s="9" t="s">
        <v>41</v>
      </c>
      <c r="C66" s="9">
        <v>15.308999999999999</v>
      </c>
      <c r="D66" s="9">
        <v>41.344999999999999</v>
      </c>
      <c r="E66" s="9">
        <v>21.33</v>
      </c>
      <c r="F66" s="9">
        <v>35.323999999999998</v>
      </c>
      <c r="G66" s="7">
        <v>1</v>
      </c>
      <c r="H66" s="9">
        <v>60</v>
      </c>
      <c r="I66" s="9" t="s">
        <v>38</v>
      </c>
      <c r="J66" s="9"/>
      <c r="K66" s="9">
        <v>32</v>
      </c>
      <c r="L66" s="9">
        <f t="shared" si="9"/>
        <v>-10.670000000000002</v>
      </c>
      <c r="M66" s="9"/>
      <c r="N66" s="9"/>
      <c r="O66" s="9"/>
      <c r="P66" s="9">
        <f t="shared" si="10"/>
        <v>4.266</v>
      </c>
      <c r="Q66" s="4">
        <f t="shared" si="15"/>
        <v>24.400000000000006</v>
      </c>
      <c r="R66" s="4"/>
      <c r="S66" s="9"/>
      <c r="T66" s="9">
        <f t="shared" si="11"/>
        <v>14</v>
      </c>
      <c r="U66" s="9">
        <f t="shared" si="12"/>
        <v>8.2803563056727612</v>
      </c>
      <c r="V66" s="9">
        <v>3.9529999999999998</v>
      </c>
      <c r="W66" s="9">
        <v>2.6269999999999998</v>
      </c>
      <c r="X66" s="9">
        <v>3.5910000000000002</v>
      </c>
      <c r="Y66" s="9">
        <v>2.1469999999999998</v>
      </c>
      <c r="Z66" s="9">
        <v>1.5189999999999999</v>
      </c>
      <c r="AA66" s="9">
        <v>2.411</v>
      </c>
      <c r="AB66" s="9">
        <v>2.117</v>
      </c>
      <c r="AC66" s="9">
        <v>1.5069999999999999</v>
      </c>
      <c r="AD66" s="9">
        <v>1.831</v>
      </c>
      <c r="AE66" s="9">
        <v>3.0150000000000001</v>
      </c>
      <c r="AF66" s="9"/>
      <c r="AG66" s="9">
        <f t="shared" si="14"/>
        <v>24.400000000000006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109</v>
      </c>
      <c r="B67" s="9" t="s">
        <v>37</v>
      </c>
      <c r="C67" s="9">
        <v>59</v>
      </c>
      <c r="D67" s="9">
        <v>16</v>
      </c>
      <c r="E67" s="9">
        <v>17</v>
      </c>
      <c r="F67" s="9">
        <v>56</v>
      </c>
      <c r="G67" s="7">
        <v>0.25</v>
      </c>
      <c r="H67" s="9">
        <v>120</v>
      </c>
      <c r="I67" s="9" t="s">
        <v>38</v>
      </c>
      <c r="J67" s="9"/>
      <c r="K67" s="9">
        <v>17</v>
      </c>
      <c r="L67" s="9">
        <f t="shared" si="9"/>
        <v>0</v>
      </c>
      <c r="M67" s="9"/>
      <c r="N67" s="9"/>
      <c r="O67" s="9"/>
      <c r="P67" s="9">
        <f t="shared" si="10"/>
        <v>3.4</v>
      </c>
      <c r="Q67" s="4"/>
      <c r="R67" s="4"/>
      <c r="S67" s="9"/>
      <c r="T67" s="9">
        <f t="shared" si="11"/>
        <v>16.47058823529412</v>
      </c>
      <c r="U67" s="9">
        <f t="shared" si="12"/>
        <v>16.47058823529412</v>
      </c>
      <c r="V67" s="9">
        <v>1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 t="s">
        <v>62</v>
      </c>
      <c r="AG67" s="9">
        <f t="shared" si="14"/>
        <v>0</v>
      </c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110</v>
      </c>
      <c r="B68" s="9" t="s">
        <v>41</v>
      </c>
      <c r="C68" s="9">
        <v>21.646000000000001</v>
      </c>
      <c r="D68" s="9">
        <v>76.703000000000003</v>
      </c>
      <c r="E68" s="9">
        <v>15.823</v>
      </c>
      <c r="F68" s="9">
        <v>57.151000000000003</v>
      </c>
      <c r="G68" s="7">
        <v>1</v>
      </c>
      <c r="H68" s="9">
        <v>45</v>
      </c>
      <c r="I68" s="9" t="s">
        <v>38</v>
      </c>
      <c r="J68" s="9"/>
      <c r="K68" s="9">
        <v>19</v>
      </c>
      <c r="L68" s="9">
        <f t="shared" si="9"/>
        <v>-3.1769999999999996</v>
      </c>
      <c r="M68" s="9"/>
      <c r="N68" s="9"/>
      <c r="O68" s="9"/>
      <c r="P68" s="9">
        <f t="shared" si="10"/>
        <v>3.1646000000000001</v>
      </c>
      <c r="Q68" s="4"/>
      <c r="R68" s="4"/>
      <c r="S68" s="9"/>
      <c r="T68" s="9">
        <f t="shared" si="11"/>
        <v>18.05947039120268</v>
      </c>
      <c r="U68" s="9">
        <f t="shared" si="12"/>
        <v>18.05947039120268</v>
      </c>
      <c r="V68" s="9">
        <v>4.9981999999999998</v>
      </c>
      <c r="W68" s="9">
        <v>4.6646000000000001</v>
      </c>
      <c r="X68" s="9">
        <v>3.3321999999999998</v>
      </c>
      <c r="Y68" s="9">
        <v>6.2561999999999998</v>
      </c>
      <c r="Z68" s="9">
        <v>6.1756000000000002</v>
      </c>
      <c r="AA68" s="9">
        <v>3.1006</v>
      </c>
      <c r="AB68" s="9">
        <v>6.3643999999999998</v>
      </c>
      <c r="AC68" s="9">
        <v>6.4727999999999994</v>
      </c>
      <c r="AD68" s="9">
        <v>4.9067999999999996</v>
      </c>
      <c r="AE68" s="9">
        <v>5.5646000000000004</v>
      </c>
      <c r="AF68" s="9"/>
      <c r="AG68" s="9">
        <f t="shared" si="14"/>
        <v>0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9" t="s">
        <v>111</v>
      </c>
      <c r="B69" s="9" t="s">
        <v>37</v>
      </c>
      <c r="C69" s="9">
        <v>693</v>
      </c>
      <c r="D69" s="9">
        <v>1813</v>
      </c>
      <c r="E69" s="17">
        <f>686+E99</f>
        <v>780</v>
      </c>
      <c r="F69" s="17">
        <f>1205+F99</f>
        <v>1197</v>
      </c>
      <c r="G69" s="7">
        <v>0.41</v>
      </c>
      <c r="H69" s="9">
        <v>50</v>
      </c>
      <c r="I69" s="13" t="s">
        <v>68</v>
      </c>
      <c r="J69" s="9"/>
      <c r="K69" s="9">
        <v>1018</v>
      </c>
      <c r="L69" s="9">
        <f t="shared" si="9"/>
        <v>-238</v>
      </c>
      <c r="M69" s="9"/>
      <c r="N69" s="9"/>
      <c r="O69" s="9">
        <v>1000</v>
      </c>
      <c r="P69" s="9">
        <f t="shared" si="10"/>
        <v>156</v>
      </c>
      <c r="Q69" s="4"/>
      <c r="R69" s="4"/>
      <c r="S69" s="9"/>
      <c r="T69" s="9">
        <f t="shared" si="11"/>
        <v>14.083333333333334</v>
      </c>
      <c r="U69" s="9">
        <f t="shared" si="12"/>
        <v>14.083333333333334</v>
      </c>
      <c r="V69" s="9">
        <v>401.4</v>
      </c>
      <c r="W69" s="9">
        <v>179.8</v>
      </c>
      <c r="X69" s="9">
        <v>219.6</v>
      </c>
      <c r="Y69" s="9">
        <v>206</v>
      </c>
      <c r="Z69" s="9">
        <v>184.2</v>
      </c>
      <c r="AA69" s="9">
        <v>194</v>
      </c>
      <c r="AB69" s="9">
        <v>185.4</v>
      </c>
      <c r="AC69" s="9">
        <v>180.4</v>
      </c>
      <c r="AD69" s="9">
        <v>119.4</v>
      </c>
      <c r="AE69" s="9">
        <v>201.8</v>
      </c>
      <c r="AF69" s="9" t="s">
        <v>47</v>
      </c>
      <c r="AG69" s="9">
        <f t="shared" si="14"/>
        <v>0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112</v>
      </c>
      <c r="B70" s="9" t="s">
        <v>41</v>
      </c>
      <c r="C70" s="9">
        <v>258.69499999999999</v>
      </c>
      <c r="D70" s="9">
        <v>696.43200000000002</v>
      </c>
      <c r="E70" s="17">
        <f>156.492+E100</f>
        <v>287.214</v>
      </c>
      <c r="F70" s="17">
        <f>335.427+F100</f>
        <v>482.53800000000001</v>
      </c>
      <c r="G70" s="7">
        <v>1</v>
      </c>
      <c r="H70" s="9">
        <v>50</v>
      </c>
      <c r="I70" s="9" t="s">
        <v>38</v>
      </c>
      <c r="J70" s="9"/>
      <c r="K70" s="9">
        <v>153.5</v>
      </c>
      <c r="L70" s="9">
        <f t="shared" ref="L70:L101" si="16">E70-K70</f>
        <v>133.714</v>
      </c>
      <c r="M70" s="9"/>
      <c r="N70" s="9"/>
      <c r="O70" s="9"/>
      <c r="P70" s="9">
        <f t="shared" ref="P70:P100" si="17">E70/5</f>
        <v>57.442799999999998</v>
      </c>
      <c r="Q70" s="4">
        <f t="shared" si="15"/>
        <v>321.66120000000001</v>
      </c>
      <c r="R70" s="4"/>
      <c r="S70" s="9"/>
      <c r="T70" s="9">
        <f t="shared" ref="T70:T100" si="18">(F70+O70+Q70)/P70</f>
        <v>14</v>
      </c>
      <c r="U70" s="9">
        <f t="shared" ref="U70:U100" si="19">(F70+O70)/P70</f>
        <v>8.4003217113371917</v>
      </c>
      <c r="V70" s="9">
        <v>48.929200000000002</v>
      </c>
      <c r="W70" s="9">
        <v>73.275199999999998</v>
      </c>
      <c r="X70" s="9">
        <v>51.944800000000008</v>
      </c>
      <c r="Y70" s="9">
        <v>62.642999999999986</v>
      </c>
      <c r="Z70" s="9">
        <v>52.204600000000013</v>
      </c>
      <c r="AA70" s="9">
        <v>82.404799999999994</v>
      </c>
      <c r="AB70" s="9">
        <v>57.927399999999999</v>
      </c>
      <c r="AC70" s="9">
        <v>73.778600000000012</v>
      </c>
      <c r="AD70" s="9">
        <v>69.576800000000006</v>
      </c>
      <c r="AE70" s="9">
        <v>67.3386</v>
      </c>
      <c r="AF70" s="9"/>
      <c r="AG70" s="9">
        <f t="shared" si="14"/>
        <v>321.66120000000001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113</v>
      </c>
      <c r="B71" s="9" t="s">
        <v>37</v>
      </c>
      <c r="C71" s="9">
        <v>579</v>
      </c>
      <c r="D71" s="9">
        <v>263</v>
      </c>
      <c r="E71" s="9">
        <v>162</v>
      </c>
      <c r="F71" s="9">
        <v>316</v>
      </c>
      <c r="G71" s="7">
        <v>0.35</v>
      </c>
      <c r="H71" s="9">
        <v>50</v>
      </c>
      <c r="I71" s="9" t="s">
        <v>38</v>
      </c>
      <c r="J71" s="9"/>
      <c r="K71" s="9">
        <v>164</v>
      </c>
      <c r="L71" s="9">
        <f t="shared" si="16"/>
        <v>-2</v>
      </c>
      <c r="M71" s="9"/>
      <c r="N71" s="9"/>
      <c r="O71" s="9"/>
      <c r="P71" s="9">
        <f t="shared" si="17"/>
        <v>32.4</v>
      </c>
      <c r="Q71" s="4">
        <f t="shared" si="15"/>
        <v>137.59999999999997</v>
      </c>
      <c r="R71" s="4"/>
      <c r="S71" s="9"/>
      <c r="T71" s="9">
        <f t="shared" si="18"/>
        <v>14</v>
      </c>
      <c r="U71" s="9">
        <f t="shared" si="19"/>
        <v>9.7530864197530871</v>
      </c>
      <c r="V71" s="9">
        <v>26.8</v>
      </c>
      <c r="W71" s="9">
        <v>23.6</v>
      </c>
      <c r="X71" s="9">
        <v>56.4</v>
      </c>
      <c r="Y71" s="9">
        <v>24</v>
      </c>
      <c r="Z71" s="9">
        <v>30.4</v>
      </c>
      <c r="AA71" s="9">
        <v>32.4</v>
      </c>
      <c r="AB71" s="9">
        <v>18.600000000000001</v>
      </c>
      <c r="AC71" s="9">
        <v>34.6</v>
      </c>
      <c r="AD71" s="9">
        <v>29.2</v>
      </c>
      <c r="AE71" s="9">
        <v>12.6</v>
      </c>
      <c r="AF71" s="9"/>
      <c r="AG71" s="9">
        <f t="shared" si="14"/>
        <v>48.159999999999982</v>
      </c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9" t="s">
        <v>114</v>
      </c>
      <c r="B72" s="9" t="s">
        <v>41</v>
      </c>
      <c r="C72" s="9">
        <v>12.314</v>
      </c>
      <c r="D72" s="9">
        <v>7.7889999999999997</v>
      </c>
      <c r="E72" s="9">
        <v>3.081</v>
      </c>
      <c r="F72" s="9">
        <v>17.021999999999998</v>
      </c>
      <c r="G72" s="7">
        <v>1</v>
      </c>
      <c r="H72" s="9">
        <v>50</v>
      </c>
      <c r="I72" s="9" t="s">
        <v>38</v>
      </c>
      <c r="J72" s="9"/>
      <c r="K72" s="9">
        <v>3</v>
      </c>
      <c r="L72" s="9">
        <f t="shared" si="16"/>
        <v>8.0999999999999961E-2</v>
      </c>
      <c r="M72" s="9"/>
      <c r="N72" s="9"/>
      <c r="O72" s="9"/>
      <c r="P72" s="9">
        <f t="shared" si="17"/>
        <v>0.61619999999999997</v>
      </c>
      <c r="Q72" s="4"/>
      <c r="R72" s="4"/>
      <c r="S72" s="9"/>
      <c r="T72" s="9">
        <f t="shared" si="18"/>
        <v>27.624148003894838</v>
      </c>
      <c r="U72" s="9">
        <f t="shared" si="19"/>
        <v>27.624148003894838</v>
      </c>
      <c r="V72" s="9">
        <v>1.2307999999999999</v>
      </c>
      <c r="W72" s="9">
        <v>1.2316</v>
      </c>
      <c r="X72" s="9">
        <v>0</v>
      </c>
      <c r="Y72" s="9">
        <v>0.91020000000000001</v>
      </c>
      <c r="Z72" s="9">
        <v>2.7684000000000002</v>
      </c>
      <c r="AA72" s="9">
        <v>1.2298</v>
      </c>
      <c r="AB72" s="9">
        <v>2.1751999999999998</v>
      </c>
      <c r="AC72" s="9">
        <v>1.5396000000000001</v>
      </c>
      <c r="AD72" s="9">
        <v>0.61719999999999997</v>
      </c>
      <c r="AE72" s="9">
        <v>0.61660000000000004</v>
      </c>
      <c r="AF72" s="18" t="s">
        <v>152</v>
      </c>
      <c r="AG72" s="9">
        <f t="shared" si="14"/>
        <v>0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9" t="s">
        <v>115</v>
      </c>
      <c r="B73" s="9" t="s">
        <v>37</v>
      </c>
      <c r="C73" s="9">
        <v>398</v>
      </c>
      <c r="D73" s="9">
        <v>872</v>
      </c>
      <c r="E73" s="9">
        <v>431</v>
      </c>
      <c r="F73" s="9">
        <v>520</v>
      </c>
      <c r="G73" s="7">
        <v>0.4</v>
      </c>
      <c r="H73" s="9">
        <v>50</v>
      </c>
      <c r="I73" s="9" t="s">
        <v>38</v>
      </c>
      <c r="J73" s="9"/>
      <c r="K73" s="9">
        <v>431</v>
      </c>
      <c r="L73" s="9">
        <f t="shared" si="16"/>
        <v>0</v>
      </c>
      <c r="M73" s="9"/>
      <c r="N73" s="9"/>
      <c r="O73" s="9">
        <v>200</v>
      </c>
      <c r="P73" s="9">
        <f t="shared" si="17"/>
        <v>86.2</v>
      </c>
      <c r="Q73" s="4">
        <f t="shared" si="15"/>
        <v>486.79999999999995</v>
      </c>
      <c r="R73" s="4"/>
      <c r="S73" s="9"/>
      <c r="T73" s="9">
        <f t="shared" si="18"/>
        <v>13.999999999999998</v>
      </c>
      <c r="U73" s="9">
        <f t="shared" si="19"/>
        <v>8.3526682134570756</v>
      </c>
      <c r="V73" s="9">
        <v>80.2</v>
      </c>
      <c r="W73" s="9">
        <v>78</v>
      </c>
      <c r="X73" s="9">
        <v>74</v>
      </c>
      <c r="Y73" s="9">
        <v>61</v>
      </c>
      <c r="Z73" s="9">
        <v>30.2</v>
      </c>
      <c r="AA73" s="9">
        <v>92</v>
      </c>
      <c r="AB73" s="9">
        <v>4</v>
      </c>
      <c r="AC73" s="9">
        <v>52.6</v>
      </c>
      <c r="AD73" s="9">
        <v>0</v>
      </c>
      <c r="AE73" s="9">
        <v>29.8</v>
      </c>
      <c r="AF73" s="9"/>
      <c r="AG73" s="9">
        <f t="shared" si="14"/>
        <v>194.72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9" t="s">
        <v>116</v>
      </c>
      <c r="B74" s="9" t="s">
        <v>37</v>
      </c>
      <c r="C74" s="9">
        <v>693</v>
      </c>
      <c r="D74" s="9">
        <v>906</v>
      </c>
      <c r="E74" s="9">
        <v>541</v>
      </c>
      <c r="F74" s="9">
        <v>866</v>
      </c>
      <c r="G74" s="7">
        <v>0.41</v>
      </c>
      <c r="H74" s="9">
        <v>50</v>
      </c>
      <c r="I74" s="9" t="s">
        <v>38</v>
      </c>
      <c r="J74" s="9"/>
      <c r="K74" s="9">
        <v>546</v>
      </c>
      <c r="L74" s="9">
        <f t="shared" si="16"/>
        <v>-5</v>
      </c>
      <c r="M74" s="9"/>
      <c r="N74" s="9"/>
      <c r="O74" s="9">
        <v>300</v>
      </c>
      <c r="P74" s="9">
        <f t="shared" si="17"/>
        <v>108.2</v>
      </c>
      <c r="Q74" s="4">
        <f t="shared" si="15"/>
        <v>348.79999999999995</v>
      </c>
      <c r="R74" s="4"/>
      <c r="S74" s="9"/>
      <c r="T74" s="9">
        <f t="shared" si="18"/>
        <v>14</v>
      </c>
      <c r="U74" s="9">
        <f t="shared" si="19"/>
        <v>10.77634011090573</v>
      </c>
      <c r="V74" s="9">
        <v>119.4</v>
      </c>
      <c r="W74" s="9">
        <v>125.2</v>
      </c>
      <c r="X74" s="9">
        <v>118.6</v>
      </c>
      <c r="Y74" s="9">
        <v>122</v>
      </c>
      <c r="Z74" s="9">
        <v>120</v>
      </c>
      <c r="AA74" s="9">
        <v>110.8</v>
      </c>
      <c r="AB74" s="9">
        <v>127.4</v>
      </c>
      <c r="AC74" s="9">
        <v>92.8</v>
      </c>
      <c r="AD74" s="9">
        <v>78.400000000000006</v>
      </c>
      <c r="AE74" s="9">
        <v>114.2</v>
      </c>
      <c r="AF74" s="9" t="s">
        <v>47</v>
      </c>
      <c r="AG74" s="9">
        <f t="shared" si="14"/>
        <v>143.00799999999998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117</v>
      </c>
      <c r="B75" s="9" t="s">
        <v>41</v>
      </c>
      <c r="C75" s="9">
        <v>222.68199999999999</v>
      </c>
      <c r="D75" s="9">
        <v>480.72500000000002</v>
      </c>
      <c r="E75" s="9">
        <v>167.57499999999999</v>
      </c>
      <c r="F75" s="9">
        <v>317.35300000000001</v>
      </c>
      <c r="G75" s="7">
        <v>1</v>
      </c>
      <c r="H75" s="9">
        <v>50</v>
      </c>
      <c r="I75" s="9" t="s">
        <v>38</v>
      </c>
      <c r="J75" s="9"/>
      <c r="K75" s="9">
        <v>163</v>
      </c>
      <c r="L75" s="9">
        <f t="shared" si="16"/>
        <v>4.5749999999999886</v>
      </c>
      <c r="M75" s="9"/>
      <c r="N75" s="9"/>
      <c r="O75" s="9"/>
      <c r="P75" s="9">
        <f t="shared" si="17"/>
        <v>33.515000000000001</v>
      </c>
      <c r="Q75" s="4">
        <f t="shared" si="15"/>
        <v>151.85700000000003</v>
      </c>
      <c r="R75" s="4"/>
      <c r="S75" s="9"/>
      <c r="T75" s="9">
        <f t="shared" si="18"/>
        <v>14</v>
      </c>
      <c r="U75" s="9">
        <f t="shared" si="19"/>
        <v>9.4689840369983589</v>
      </c>
      <c r="V75" s="9">
        <v>35.5854</v>
      </c>
      <c r="W75" s="9">
        <v>46.800199999999997</v>
      </c>
      <c r="X75" s="9">
        <v>42.144199999999998</v>
      </c>
      <c r="Y75" s="9">
        <v>38.146599999999999</v>
      </c>
      <c r="Z75" s="9">
        <v>40.659599999999998</v>
      </c>
      <c r="AA75" s="9">
        <v>43.4542</v>
      </c>
      <c r="AB75" s="9">
        <v>42.5274</v>
      </c>
      <c r="AC75" s="9">
        <v>41.174599999999998</v>
      </c>
      <c r="AD75" s="9">
        <v>44.403399999999998</v>
      </c>
      <c r="AE75" s="9">
        <v>45.446800000000003</v>
      </c>
      <c r="AF75" s="9"/>
      <c r="AG75" s="9">
        <f t="shared" si="14"/>
        <v>151.85700000000003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9" t="s">
        <v>118</v>
      </c>
      <c r="B76" s="9" t="s">
        <v>37</v>
      </c>
      <c r="C76" s="9"/>
      <c r="D76" s="9">
        <v>294</v>
      </c>
      <c r="E76" s="9">
        <v>108</v>
      </c>
      <c r="F76" s="9">
        <v>179</v>
      </c>
      <c r="G76" s="7">
        <v>0.3</v>
      </c>
      <c r="H76" s="9">
        <v>50</v>
      </c>
      <c r="I76" s="9" t="s">
        <v>38</v>
      </c>
      <c r="J76" s="9"/>
      <c r="K76" s="9">
        <v>106.003</v>
      </c>
      <c r="L76" s="9">
        <f t="shared" si="16"/>
        <v>1.9969999999999999</v>
      </c>
      <c r="M76" s="9"/>
      <c r="N76" s="9"/>
      <c r="O76" s="9">
        <v>95</v>
      </c>
      <c r="P76" s="9">
        <f t="shared" si="17"/>
        <v>21.6</v>
      </c>
      <c r="Q76" s="4">
        <f t="shared" si="15"/>
        <v>28.400000000000034</v>
      </c>
      <c r="R76" s="4"/>
      <c r="S76" s="9"/>
      <c r="T76" s="9">
        <f t="shared" si="18"/>
        <v>14</v>
      </c>
      <c r="U76" s="9">
        <f t="shared" si="19"/>
        <v>12.685185185185185</v>
      </c>
      <c r="V76" s="9">
        <v>27.8</v>
      </c>
      <c r="W76" s="9">
        <v>31.4</v>
      </c>
      <c r="X76" s="9">
        <v>10.8</v>
      </c>
      <c r="Y76" s="9">
        <v>23.8</v>
      </c>
      <c r="Z76" s="9">
        <v>37</v>
      </c>
      <c r="AA76" s="9">
        <v>24.4</v>
      </c>
      <c r="AB76" s="9">
        <v>22.8</v>
      </c>
      <c r="AC76" s="9">
        <v>27</v>
      </c>
      <c r="AD76" s="9">
        <v>21.8</v>
      </c>
      <c r="AE76" s="9">
        <v>31.8</v>
      </c>
      <c r="AF76" s="9"/>
      <c r="AG76" s="9">
        <f t="shared" si="14"/>
        <v>8.5200000000000102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9" t="s">
        <v>119</v>
      </c>
      <c r="B77" s="9" t="s">
        <v>37</v>
      </c>
      <c r="C77" s="9">
        <v>8</v>
      </c>
      <c r="D77" s="9">
        <v>63</v>
      </c>
      <c r="E77" s="9">
        <v>49</v>
      </c>
      <c r="F77" s="9">
        <v>11</v>
      </c>
      <c r="G77" s="7">
        <v>0.14000000000000001</v>
      </c>
      <c r="H77" s="9">
        <v>50</v>
      </c>
      <c r="I77" s="9" t="s">
        <v>38</v>
      </c>
      <c r="J77" s="9"/>
      <c r="K77" s="9">
        <v>51</v>
      </c>
      <c r="L77" s="9">
        <f t="shared" si="16"/>
        <v>-2</v>
      </c>
      <c r="M77" s="9"/>
      <c r="N77" s="9"/>
      <c r="O77" s="9">
        <v>14</v>
      </c>
      <c r="P77" s="9">
        <f t="shared" si="17"/>
        <v>9.8000000000000007</v>
      </c>
      <c r="Q77" s="4">
        <f>12*P77-O77-F77</f>
        <v>92.600000000000009</v>
      </c>
      <c r="R77" s="4"/>
      <c r="S77" s="9"/>
      <c r="T77" s="9">
        <f t="shared" si="18"/>
        <v>12</v>
      </c>
      <c r="U77" s="9">
        <f t="shared" si="19"/>
        <v>2.5510204081632653</v>
      </c>
      <c r="V77" s="9">
        <v>6</v>
      </c>
      <c r="W77" s="9">
        <v>6.4</v>
      </c>
      <c r="X77" s="9">
        <v>-0.4</v>
      </c>
      <c r="Y77" s="9">
        <v>0.8</v>
      </c>
      <c r="Z77" s="9">
        <v>7.6</v>
      </c>
      <c r="AA77" s="9">
        <v>2.8</v>
      </c>
      <c r="AB77" s="9">
        <v>3</v>
      </c>
      <c r="AC77" s="9">
        <v>1</v>
      </c>
      <c r="AD77" s="9">
        <v>4.2</v>
      </c>
      <c r="AE77" s="9">
        <v>2.2000000000000002</v>
      </c>
      <c r="AF77" s="9"/>
      <c r="AG77" s="9">
        <f t="shared" si="14"/>
        <v>12.964000000000002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9" t="s">
        <v>120</v>
      </c>
      <c r="B78" s="9" t="s">
        <v>37</v>
      </c>
      <c r="C78" s="9">
        <v>546</v>
      </c>
      <c r="D78" s="9">
        <v>350</v>
      </c>
      <c r="E78" s="9">
        <v>160</v>
      </c>
      <c r="F78" s="9">
        <v>461</v>
      </c>
      <c r="G78" s="7">
        <v>0.18</v>
      </c>
      <c r="H78" s="9">
        <v>50</v>
      </c>
      <c r="I78" s="9" t="s">
        <v>38</v>
      </c>
      <c r="J78" s="9"/>
      <c r="K78" s="9">
        <v>163</v>
      </c>
      <c r="L78" s="9">
        <f t="shared" si="16"/>
        <v>-3</v>
      </c>
      <c r="M78" s="9"/>
      <c r="N78" s="9"/>
      <c r="O78" s="9">
        <v>150</v>
      </c>
      <c r="P78" s="9">
        <f t="shared" si="17"/>
        <v>32</v>
      </c>
      <c r="Q78" s="4"/>
      <c r="R78" s="4"/>
      <c r="S78" s="9"/>
      <c r="T78" s="9">
        <f t="shared" si="18"/>
        <v>19.09375</v>
      </c>
      <c r="U78" s="9">
        <f t="shared" si="19"/>
        <v>19.09375</v>
      </c>
      <c r="V78" s="9">
        <v>55.4</v>
      </c>
      <c r="W78" s="9">
        <v>37.4</v>
      </c>
      <c r="X78" s="9">
        <v>73</v>
      </c>
      <c r="Y78" s="9">
        <v>46</v>
      </c>
      <c r="Z78" s="9">
        <v>47.6</v>
      </c>
      <c r="AA78" s="9">
        <v>46.8</v>
      </c>
      <c r="AB78" s="9">
        <v>35.799999999999997</v>
      </c>
      <c r="AC78" s="9">
        <v>36.200000000000003</v>
      </c>
      <c r="AD78" s="9">
        <v>42.8</v>
      </c>
      <c r="AE78" s="9">
        <v>55.4</v>
      </c>
      <c r="AF78" s="9" t="s">
        <v>47</v>
      </c>
      <c r="AG78" s="9">
        <f t="shared" si="14"/>
        <v>0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121</v>
      </c>
      <c r="B79" s="9" t="s">
        <v>37</v>
      </c>
      <c r="C79" s="9">
        <v>-10</v>
      </c>
      <c r="D79" s="9">
        <v>22</v>
      </c>
      <c r="E79" s="9">
        <v>10</v>
      </c>
      <c r="F79" s="9"/>
      <c r="G79" s="7">
        <v>0.4</v>
      </c>
      <c r="H79" s="9">
        <v>60</v>
      </c>
      <c r="I79" s="9" t="s">
        <v>38</v>
      </c>
      <c r="J79" s="9"/>
      <c r="K79" s="9">
        <v>26</v>
      </c>
      <c r="L79" s="9">
        <f t="shared" si="16"/>
        <v>-16</v>
      </c>
      <c r="M79" s="9"/>
      <c r="N79" s="9"/>
      <c r="O79" s="9"/>
      <c r="P79" s="9">
        <f t="shared" si="17"/>
        <v>2</v>
      </c>
      <c r="Q79" s="4">
        <v>48</v>
      </c>
      <c r="R79" s="4"/>
      <c r="S79" s="9"/>
      <c r="T79" s="9">
        <f t="shared" si="18"/>
        <v>24</v>
      </c>
      <c r="U79" s="9">
        <f t="shared" si="19"/>
        <v>0</v>
      </c>
      <c r="V79" s="9">
        <v>10.199999999999999</v>
      </c>
      <c r="W79" s="9">
        <v>9.1999999999999993</v>
      </c>
      <c r="X79" s="9">
        <v>0.4</v>
      </c>
      <c r="Y79" s="9">
        <v>2.2000000000000002</v>
      </c>
      <c r="Z79" s="9">
        <v>12.6</v>
      </c>
      <c r="AA79" s="9">
        <v>4</v>
      </c>
      <c r="AB79" s="9">
        <v>7.4</v>
      </c>
      <c r="AC79" s="9">
        <v>5</v>
      </c>
      <c r="AD79" s="9">
        <v>7.4</v>
      </c>
      <c r="AE79" s="9">
        <v>4</v>
      </c>
      <c r="AF79" s="9" t="s">
        <v>47</v>
      </c>
      <c r="AG79" s="9">
        <f t="shared" si="14"/>
        <v>19.200000000000003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9" t="s">
        <v>122</v>
      </c>
      <c r="B80" s="9" t="s">
        <v>41</v>
      </c>
      <c r="C80" s="9">
        <v>0.83599999999999997</v>
      </c>
      <c r="D80" s="9">
        <v>10.244999999999999</v>
      </c>
      <c r="E80" s="9">
        <v>1.7110000000000001</v>
      </c>
      <c r="F80" s="9">
        <v>5.9790000000000001</v>
      </c>
      <c r="G80" s="7">
        <v>1</v>
      </c>
      <c r="H80" s="9" t="e">
        <v>#N/A</v>
      </c>
      <c r="I80" s="9" t="s">
        <v>38</v>
      </c>
      <c r="J80" s="9"/>
      <c r="K80" s="9">
        <v>1.6</v>
      </c>
      <c r="L80" s="9">
        <f t="shared" si="16"/>
        <v>0.11099999999999999</v>
      </c>
      <c r="M80" s="9"/>
      <c r="N80" s="9"/>
      <c r="O80" s="9"/>
      <c r="P80" s="9">
        <f t="shared" si="17"/>
        <v>0.3422</v>
      </c>
      <c r="Q80" s="4"/>
      <c r="R80" s="4"/>
      <c r="S80" s="9"/>
      <c r="T80" s="9">
        <f t="shared" si="18"/>
        <v>17.472238457042664</v>
      </c>
      <c r="U80" s="9">
        <f t="shared" si="19"/>
        <v>17.472238457042664</v>
      </c>
      <c r="V80" s="9">
        <v>0.67800000000000005</v>
      </c>
      <c r="W80" s="9">
        <v>0.84499999999999997</v>
      </c>
      <c r="X80" s="9">
        <v>0.3382</v>
      </c>
      <c r="Y80" s="9">
        <v>0.8587999999999999</v>
      </c>
      <c r="Z80" s="9">
        <v>0.84760000000000013</v>
      </c>
      <c r="AA80" s="9">
        <v>0.6714</v>
      </c>
      <c r="AB80" s="9">
        <v>0.50900000000000001</v>
      </c>
      <c r="AC80" s="9">
        <v>0.17</v>
      </c>
      <c r="AD80" s="9">
        <v>0.85719999999999996</v>
      </c>
      <c r="AE80" s="9">
        <v>1.0606</v>
      </c>
      <c r="AF80" s="9"/>
      <c r="AG80" s="9">
        <f t="shared" si="14"/>
        <v>0</v>
      </c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9" t="s">
        <v>123</v>
      </c>
      <c r="B81" s="9" t="s">
        <v>37</v>
      </c>
      <c r="C81" s="9">
        <v>-1</v>
      </c>
      <c r="D81" s="9">
        <v>8</v>
      </c>
      <c r="E81" s="9">
        <v>6</v>
      </c>
      <c r="F81" s="9">
        <v>1</v>
      </c>
      <c r="G81" s="7">
        <v>0.22</v>
      </c>
      <c r="H81" s="9" t="e">
        <v>#N/A</v>
      </c>
      <c r="I81" s="9" t="s">
        <v>38</v>
      </c>
      <c r="J81" s="9"/>
      <c r="K81" s="9">
        <v>7</v>
      </c>
      <c r="L81" s="9">
        <f t="shared" si="16"/>
        <v>-1</v>
      </c>
      <c r="M81" s="9"/>
      <c r="N81" s="9"/>
      <c r="O81" s="9"/>
      <c r="P81" s="9">
        <f t="shared" si="17"/>
        <v>1.2</v>
      </c>
      <c r="Q81" s="4">
        <f>10*P81-O81-F81</f>
        <v>11</v>
      </c>
      <c r="R81" s="4"/>
      <c r="S81" s="9"/>
      <c r="T81" s="9">
        <f t="shared" si="18"/>
        <v>10</v>
      </c>
      <c r="U81" s="9">
        <f t="shared" si="19"/>
        <v>0.83333333333333337</v>
      </c>
      <c r="V81" s="9">
        <v>0.2</v>
      </c>
      <c r="W81" s="9">
        <v>0</v>
      </c>
      <c r="X81" s="9">
        <v>-0.4</v>
      </c>
      <c r="Y81" s="9">
        <v>0</v>
      </c>
      <c r="Z81" s="9">
        <v>1.2</v>
      </c>
      <c r="AA81" s="9">
        <v>0.6</v>
      </c>
      <c r="AB81" s="9">
        <v>0.4</v>
      </c>
      <c r="AC81" s="9">
        <v>0</v>
      </c>
      <c r="AD81" s="9">
        <v>0</v>
      </c>
      <c r="AE81" s="9">
        <v>0</v>
      </c>
      <c r="AF81" s="9"/>
      <c r="AG81" s="9">
        <f t="shared" si="14"/>
        <v>2.42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14" t="s">
        <v>124</v>
      </c>
      <c r="B82" s="14" t="s">
        <v>37</v>
      </c>
      <c r="C82" s="14"/>
      <c r="D82" s="14"/>
      <c r="E82" s="14"/>
      <c r="F82" s="14"/>
      <c r="G82" s="15">
        <v>0</v>
      </c>
      <c r="H82" s="14">
        <v>50</v>
      </c>
      <c r="I82" s="14" t="s">
        <v>38</v>
      </c>
      <c r="J82" s="14"/>
      <c r="K82" s="14"/>
      <c r="L82" s="14">
        <f t="shared" si="16"/>
        <v>0</v>
      </c>
      <c r="M82" s="14"/>
      <c r="N82" s="14"/>
      <c r="O82" s="14"/>
      <c r="P82" s="14">
        <f t="shared" si="17"/>
        <v>0</v>
      </c>
      <c r="Q82" s="16"/>
      <c r="R82" s="16"/>
      <c r="S82" s="14"/>
      <c r="T82" s="14" t="e">
        <f t="shared" si="18"/>
        <v>#DIV/0!</v>
      </c>
      <c r="U82" s="14" t="e">
        <f t="shared" si="19"/>
        <v>#DIV/0!</v>
      </c>
      <c r="V82" s="14">
        <v>0</v>
      </c>
      <c r="W82" s="14">
        <v>0</v>
      </c>
      <c r="X82" s="14">
        <v>-0.16800000000000001</v>
      </c>
      <c r="Y82" s="14">
        <v>0</v>
      </c>
      <c r="Z82" s="14">
        <v>0</v>
      </c>
      <c r="AA82" s="14">
        <v>0</v>
      </c>
      <c r="AB82" s="14">
        <v>0</v>
      </c>
      <c r="AC82" s="14">
        <v>0.2</v>
      </c>
      <c r="AD82" s="14">
        <v>0.2</v>
      </c>
      <c r="AE82" s="14">
        <v>0</v>
      </c>
      <c r="AF82" s="14" t="s">
        <v>125</v>
      </c>
      <c r="AG82" s="14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9" t="s">
        <v>77</v>
      </c>
      <c r="B83" s="9" t="s">
        <v>37</v>
      </c>
      <c r="C83" s="9">
        <v>530</v>
      </c>
      <c r="D83" s="9">
        <v>2657</v>
      </c>
      <c r="E83" s="9">
        <v>482</v>
      </c>
      <c r="F83" s="17">
        <f>2341+F36</f>
        <v>2340</v>
      </c>
      <c r="G83" s="7">
        <v>0.35</v>
      </c>
      <c r="H83" s="9">
        <v>50</v>
      </c>
      <c r="I83" s="13" t="s">
        <v>68</v>
      </c>
      <c r="J83" s="9"/>
      <c r="K83" s="9">
        <v>481</v>
      </c>
      <c r="L83" s="9">
        <f t="shared" si="16"/>
        <v>1</v>
      </c>
      <c r="M83" s="9"/>
      <c r="N83" s="9"/>
      <c r="O83" s="9"/>
      <c r="P83" s="9">
        <f t="shared" si="17"/>
        <v>96.4</v>
      </c>
      <c r="Q83" s="4"/>
      <c r="R83" s="4"/>
      <c r="S83" s="9"/>
      <c r="T83" s="9">
        <f t="shared" si="18"/>
        <v>24.273858921161825</v>
      </c>
      <c r="U83" s="9">
        <f t="shared" si="19"/>
        <v>24.273858921161825</v>
      </c>
      <c r="V83" s="9">
        <v>82.8</v>
      </c>
      <c r="W83" s="9">
        <v>74</v>
      </c>
      <c r="X83" s="9">
        <v>92</v>
      </c>
      <c r="Y83" s="9">
        <v>78.2</v>
      </c>
      <c r="Z83" s="9">
        <v>118.6</v>
      </c>
      <c r="AA83" s="9">
        <v>109.2</v>
      </c>
      <c r="AB83" s="9">
        <v>168.8</v>
      </c>
      <c r="AC83" s="9">
        <v>81.8</v>
      </c>
      <c r="AD83" s="9">
        <v>38.4</v>
      </c>
      <c r="AE83" s="9">
        <v>37</v>
      </c>
      <c r="AF83" s="9" t="s">
        <v>39</v>
      </c>
      <c r="AG83" s="9">
        <f t="shared" ref="AG83:AG88" si="20">G83*Q83</f>
        <v>0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126</v>
      </c>
      <c r="B84" s="9" t="s">
        <v>41</v>
      </c>
      <c r="C84" s="9"/>
      <c r="D84" s="9">
        <v>11.329000000000001</v>
      </c>
      <c r="E84" s="9">
        <v>7.84</v>
      </c>
      <c r="F84" s="9">
        <v>2.137</v>
      </c>
      <c r="G84" s="7">
        <v>1</v>
      </c>
      <c r="H84" s="9">
        <v>50</v>
      </c>
      <c r="I84" s="9" t="s">
        <v>38</v>
      </c>
      <c r="J84" s="9"/>
      <c r="K84" s="9">
        <v>8.8000000000000007</v>
      </c>
      <c r="L84" s="9">
        <f t="shared" si="16"/>
        <v>-0.96000000000000085</v>
      </c>
      <c r="M84" s="9"/>
      <c r="N84" s="9"/>
      <c r="O84" s="9"/>
      <c r="P84" s="9">
        <f t="shared" si="17"/>
        <v>1.5680000000000001</v>
      </c>
      <c r="Q84" s="4">
        <f>10*P84-O84-F84</f>
        <v>13.542999999999999</v>
      </c>
      <c r="R84" s="4"/>
      <c r="S84" s="9"/>
      <c r="T84" s="9">
        <f t="shared" si="18"/>
        <v>10</v>
      </c>
      <c r="U84" s="9">
        <f t="shared" si="19"/>
        <v>1.3628826530612244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 t="s">
        <v>62</v>
      </c>
      <c r="AG84" s="9">
        <f t="shared" si="20"/>
        <v>13.542999999999999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127</v>
      </c>
      <c r="B85" s="9" t="s">
        <v>41</v>
      </c>
      <c r="C85" s="9">
        <v>221.25399999999999</v>
      </c>
      <c r="D85" s="9">
        <v>746.53499999999997</v>
      </c>
      <c r="E85" s="9">
        <v>289.00299999999999</v>
      </c>
      <c r="F85" s="9">
        <v>408.86200000000002</v>
      </c>
      <c r="G85" s="7">
        <v>1</v>
      </c>
      <c r="H85" s="9">
        <v>50</v>
      </c>
      <c r="I85" s="9" t="s">
        <v>38</v>
      </c>
      <c r="J85" s="9"/>
      <c r="K85" s="9">
        <v>275.10000000000002</v>
      </c>
      <c r="L85" s="9">
        <f t="shared" si="16"/>
        <v>13.902999999999963</v>
      </c>
      <c r="M85" s="9"/>
      <c r="N85" s="9"/>
      <c r="O85" s="9">
        <v>38</v>
      </c>
      <c r="P85" s="9">
        <f t="shared" si="17"/>
        <v>57.800599999999996</v>
      </c>
      <c r="Q85" s="4">
        <f t="shared" ref="Q83:Q88" si="21">14*P85-O85-F85</f>
        <v>362.34639999999996</v>
      </c>
      <c r="R85" s="4"/>
      <c r="S85" s="9"/>
      <c r="T85" s="9">
        <f t="shared" si="18"/>
        <v>14</v>
      </c>
      <c r="U85" s="9">
        <f t="shared" si="19"/>
        <v>7.7310962169942883</v>
      </c>
      <c r="V85" s="9">
        <v>52.632599999999996</v>
      </c>
      <c r="W85" s="9">
        <v>66.871000000000009</v>
      </c>
      <c r="X85" s="9">
        <v>51.719399999999993</v>
      </c>
      <c r="Y85" s="9">
        <v>55.370199999999997</v>
      </c>
      <c r="Z85" s="9">
        <v>50.676600000000001</v>
      </c>
      <c r="AA85" s="9">
        <v>59.698</v>
      </c>
      <c r="AB85" s="9">
        <v>47.639200000000002</v>
      </c>
      <c r="AC85" s="9">
        <v>58.361199999999997</v>
      </c>
      <c r="AD85" s="9">
        <v>45.096800000000002</v>
      </c>
      <c r="AE85" s="9">
        <v>46.269199999999998</v>
      </c>
      <c r="AF85" s="9"/>
      <c r="AG85" s="9">
        <f t="shared" si="20"/>
        <v>362.34639999999996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9" t="s">
        <v>128</v>
      </c>
      <c r="B86" s="9" t="s">
        <v>37</v>
      </c>
      <c r="C86" s="9">
        <v>970</v>
      </c>
      <c r="D86" s="9">
        <v>1224</v>
      </c>
      <c r="E86" s="9">
        <v>563</v>
      </c>
      <c r="F86" s="9">
        <v>1383</v>
      </c>
      <c r="G86" s="7">
        <v>0.35</v>
      </c>
      <c r="H86" s="9">
        <v>50</v>
      </c>
      <c r="I86" s="9" t="s">
        <v>38</v>
      </c>
      <c r="J86" s="9"/>
      <c r="K86" s="9">
        <v>609</v>
      </c>
      <c r="L86" s="9">
        <f t="shared" si="16"/>
        <v>-46</v>
      </c>
      <c r="M86" s="9"/>
      <c r="N86" s="9"/>
      <c r="O86" s="9">
        <v>600</v>
      </c>
      <c r="P86" s="9">
        <f t="shared" si="17"/>
        <v>112.6</v>
      </c>
      <c r="Q86" s="4"/>
      <c r="R86" s="4"/>
      <c r="S86" s="9"/>
      <c r="T86" s="9">
        <f t="shared" si="18"/>
        <v>17.611012433392542</v>
      </c>
      <c r="U86" s="9">
        <f t="shared" si="19"/>
        <v>17.611012433392542</v>
      </c>
      <c r="V86" s="9">
        <v>178.6</v>
      </c>
      <c r="W86" s="9">
        <v>139.6</v>
      </c>
      <c r="X86" s="9">
        <v>163.19999999999999</v>
      </c>
      <c r="Y86" s="9">
        <v>115.6</v>
      </c>
      <c r="Z86" s="9">
        <v>132.6</v>
      </c>
      <c r="AA86" s="9">
        <v>142.19999999999999</v>
      </c>
      <c r="AB86" s="9">
        <v>148.4</v>
      </c>
      <c r="AC86" s="9">
        <v>138.4</v>
      </c>
      <c r="AD86" s="9">
        <v>120</v>
      </c>
      <c r="AE86" s="9">
        <v>115.8</v>
      </c>
      <c r="AF86" s="9"/>
      <c r="AG86" s="9">
        <f t="shared" si="20"/>
        <v>0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9" t="s">
        <v>129</v>
      </c>
      <c r="B87" s="9" t="s">
        <v>37</v>
      </c>
      <c r="C87" s="9">
        <v>-1</v>
      </c>
      <c r="D87" s="9">
        <v>20</v>
      </c>
      <c r="E87" s="9"/>
      <c r="F87" s="9">
        <v>19</v>
      </c>
      <c r="G87" s="7">
        <v>0.3</v>
      </c>
      <c r="H87" s="9">
        <v>45</v>
      </c>
      <c r="I87" s="9" t="s">
        <v>38</v>
      </c>
      <c r="J87" s="9"/>
      <c r="K87" s="9">
        <v>6</v>
      </c>
      <c r="L87" s="9">
        <f t="shared" si="16"/>
        <v>-6</v>
      </c>
      <c r="M87" s="9"/>
      <c r="N87" s="9"/>
      <c r="O87" s="9"/>
      <c r="P87" s="9">
        <f t="shared" si="17"/>
        <v>0</v>
      </c>
      <c r="Q87" s="4"/>
      <c r="R87" s="4"/>
      <c r="S87" s="9"/>
      <c r="T87" s="9" t="e">
        <f t="shared" si="18"/>
        <v>#DIV/0!</v>
      </c>
      <c r="U87" s="9" t="e">
        <f t="shared" si="19"/>
        <v>#DIV/0!</v>
      </c>
      <c r="V87" s="9">
        <v>1.2</v>
      </c>
      <c r="W87" s="9">
        <v>0.6</v>
      </c>
      <c r="X87" s="9">
        <v>0.2</v>
      </c>
      <c r="Y87" s="9">
        <v>1</v>
      </c>
      <c r="Z87" s="9">
        <v>1.2</v>
      </c>
      <c r="AA87" s="9">
        <v>0</v>
      </c>
      <c r="AB87" s="9">
        <v>0.2</v>
      </c>
      <c r="AC87" s="9">
        <v>0.8</v>
      </c>
      <c r="AD87" s="9">
        <v>0</v>
      </c>
      <c r="AE87" s="9">
        <v>0.4</v>
      </c>
      <c r="AF87" s="9"/>
      <c r="AG87" s="9">
        <f t="shared" si="20"/>
        <v>0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9" t="s">
        <v>130</v>
      </c>
      <c r="B88" s="9" t="s">
        <v>37</v>
      </c>
      <c r="C88" s="9"/>
      <c r="D88" s="9"/>
      <c r="E88" s="9"/>
      <c r="F88" s="9"/>
      <c r="G88" s="7">
        <v>0.18</v>
      </c>
      <c r="H88" s="9" t="e">
        <v>#N/A</v>
      </c>
      <c r="I88" s="9" t="s">
        <v>38</v>
      </c>
      <c r="J88" s="9"/>
      <c r="K88" s="9">
        <v>1</v>
      </c>
      <c r="L88" s="9">
        <f t="shared" si="16"/>
        <v>-1</v>
      </c>
      <c r="M88" s="9"/>
      <c r="N88" s="9"/>
      <c r="O88" s="9"/>
      <c r="P88" s="9">
        <f t="shared" si="17"/>
        <v>0</v>
      </c>
      <c r="Q88" s="4">
        <v>20</v>
      </c>
      <c r="R88" s="4"/>
      <c r="S88" s="9"/>
      <c r="T88" s="9" t="e">
        <f t="shared" si="18"/>
        <v>#DIV/0!</v>
      </c>
      <c r="U88" s="9" t="e">
        <f t="shared" si="19"/>
        <v>#DIV/0!</v>
      </c>
      <c r="V88" s="9">
        <v>-0.2</v>
      </c>
      <c r="W88" s="9">
        <v>0</v>
      </c>
      <c r="X88" s="9">
        <v>-0.2</v>
      </c>
      <c r="Y88" s="9">
        <v>-0.6</v>
      </c>
      <c r="Z88" s="9">
        <v>0</v>
      </c>
      <c r="AA88" s="9">
        <v>-0.2</v>
      </c>
      <c r="AB88" s="9">
        <v>-0.2</v>
      </c>
      <c r="AC88" s="9">
        <v>0</v>
      </c>
      <c r="AD88" s="9">
        <v>-0.2</v>
      </c>
      <c r="AE88" s="9">
        <v>-0.4</v>
      </c>
      <c r="AF88" s="13" t="s">
        <v>55</v>
      </c>
      <c r="AG88" s="9">
        <f t="shared" si="20"/>
        <v>3.5999999999999996</v>
      </c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10" t="s">
        <v>131</v>
      </c>
      <c r="B89" s="10" t="s">
        <v>37</v>
      </c>
      <c r="C89" s="10">
        <v>19</v>
      </c>
      <c r="D89" s="10"/>
      <c r="E89" s="10">
        <v>7</v>
      </c>
      <c r="F89" s="10">
        <v>10</v>
      </c>
      <c r="G89" s="11">
        <v>0</v>
      </c>
      <c r="H89" s="10" t="e">
        <v>#N/A</v>
      </c>
      <c r="I89" s="10" t="s">
        <v>76</v>
      </c>
      <c r="J89" s="10"/>
      <c r="K89" s="10">
        <v>8</v>
      </c>
      <c r="L89" s="10">
        <f t="shared" si="16"/>
        <v>-1</v>
      </c>
      <c r="M89" s="10"/>
      <c r="N89" s="10"/>
      <c r="O89" s="10"/>
      <c r="P89" s="10">
        <f t="shared" si="17"/>
        <v>1.4</v>
      </c>
      <c r="Q89" s="12"/>
      <c r="R89" s="12"/>
      <c r="S89" s="10"/>
      <c r="T89" s="10">
        <f t="shared" si="18"/>
        <v>7.1428571428571432</v>
      </c>
      <c r="U89" s="10">
        <f t="shared" si="19"/>
        <v>7.1428571428571432</v>
      </c>
      <c r="V89" s="10">
        <v>1.4</v>
      </c>
      <c r="W89" s="10">
        <v>1.2</v>
      </c>
      <c r="X89" s="10">
        <v>0</v>
      </c>
      <c r="Y89" s="10">
        <v>0</v>
      </c>
      <c r="Z89" s="10">
        <v>0</v>
      </c>
      <c r="AA89" s="10">
        <v>0</v>
      </c>
      <c r="AB89" s="10">
        <v>1.4</v>
      </c>
      <c r="AC89" s="10">
        <v>0.8</v>
      </c>
      <c r="AD89" s="10">
        <v>1</v>
      </c>
      <c r="AE89" s="10">
        <v>0</v>
      </c>
      <c r="AF89" s="10" t="s">
        <v>132</v>
      </c>
      <c r="AG89" s="10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9" t="s">
        <v>133</v>
      </c>
      <c r="B90" s="9" t="s">
        <v>37</v>
      </c>
      <c r="C90" s="9">
        <v>-9</v>
      </c>
      <c r="D90" s="9">
        <v>65</v>
      </c>
      <c r="E90" s="9">
        <v>21</v>
      </c>
      <c r="F90" s="9">
        <v>34</v>
      </c>
      <c r="G90" s="7">
        <v>0.3</v>
      </c>
      <c r="H90" s="9">
        <v>60</v>
      </c>
      <c r="I90" s="9" t="s">
        <v>38</v>
      </c>
      <c r="J90" s="9"/>
      <c r="K90" s="9">
        <v>31</v>
      </c>
      <c r="L90" s="9">
        <f t="shared" si="16"/>
        <v>-10</v>
      </c>
      <c r="M90" s="9"/>
      <c r="N90" s="9"/>
      <c r="O90" s="9"/>
      <c r="P90" s="9">
        <f t="shared" si="17"/>
        <v>4.2</v>
      </c>
      <c r="Q90" s="4">
        <f t="shared" ref="Q90:Q98" si="22">14*P90-O90-F90</f>
        <v>24.800000000000004</v>
      </c>
      <c r="R90" s="4"/>
      <c r="S90" s="9"/>
      <c r="T90" s="9">
        <f t="shared" si="18"/>
        <v>14</v>
      </c>
      <c r="U90" s="9">
        <f t="shared" si="19"/>
        <v>8.0952380952380949</v>
      </c>
      <c r="V90" s="9">
        <v>3.6</v>
      </c>
      <c r="W90" s="9">
        <v>2.4</v>
      </c>
      <c r="X90" s="9">
        <v>1.4</v>
      </c>
      <c r="Y90" s="9">
        <v>1.8</v>
      </c>
      <c r="Z90" s="9">
        <v>1.2</v>
      </c>
      <c r="AA90" s="9">
        <v>1</v>
      </c>
      <c r="AB90" s="9">
        <v>1.4</v>
      </c>
      <c r="AC90" s="9">
        <v>2.4</v>
      </c>
      <c r="AD90" s="9">
        <v>2</v>
      </c>
      <c r="AE90" s="9">
        <v>2.2000000000000002</v>
      </c>
      <c r="AF90" s="9"/>
      <c r="AG90" s="9">
        <f t="shared" ref="AG90:AG98" si="23">G90*Q90</f>
        <v>7.4400000000000013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134</v>
      </c>
      <c r="B91" s="9" t="s">
        <v>37</v>
      </c>
      <c r="C91" s="9">
        <v>57</v>
      </c>
      <c r="D91" s="9">
        <v>352</v>
      </c>
      <c r="E91" s="9">
        <v>110</v>
      </c>
      <c r="F91" s="9">
        <v>283</v>
      </c>
      <c r="G91" s="7">
        <v>0.28000000000000003</v>
      </c>
      <c r="H91" s="9">
        <v>45</v>
      </c>
      <c r="I91" s="9" t="s">
        <v>38</v>
      </c>
      <c r="J91" s="9"/>
      <c r="K91" s="9">
        <v>116</v>
      </c>
      <c r="L91" s="9">
        <f t="shared" si="16"/>
        <v>-6</v>
      </c>
      <c r="M91" s="9"/>
      <c r="N91" s="9"/>
      <c r="O91" s="9">
        <v>100</v>
      </c>
      <c r="P91" s="9">
        <f t="shared" si="17"/>
        <v>22</v>
      </c>
      <c r="Q91" s="4"/>
      <c r="R91" s="4"/>
      <c r="S91" s="9"/>
      <c r="T91" s="9">
        <f t="shared" si="18"/>
        <v>17.40909090909091</v>
      </c>
      <c r="U91" s="9">
        <f t="shared" si="19"/>
        <v>17.40909090909091</v>
      </c>
      <c r="V91" s="9">
        <v>33</v>
      </c>
      <c r="W91" s="9">
        <v>31</v>
      </c>
      <c r="X91" s="9">
        <v>25.4</v>
      </c>
      <c r="Y91" s="9">
        <v>15.8</v>
      </c>
      <c r="Z91" s="9">
        <v>30.8</v>
      </c>
      <c r="AA91" s="9">
        <v>21.4</v>
      </c>
      <c r="AB91" s="9">
        <v>29.8</v>
      </c>
      <c r="AC91" s="9">
        <v>24</v>
      </c>
      <c r="AD91" s="9">
        <v>26.6</v>
      </c>
      <c r="AE91" s="9">
        <v>12.4</v>
      </c>
      <c r="AF91" s="9" t="s">
        <v>47</v>
      </c>
      <c r="AG91" s="9">
        <f t="shared" si="23"/>
        <v>0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135</v>
      </c>
      <c r="B92" s="9" t="s">
        <v>37</v>
      </c>
      <c r="C92" s="9">
        <v>221</v>
      </c>
      <c r="D92" s="9">
        <v>532</v>
      </c>
      <c r="E92" s="9">
        <v>186</v>
      </c>
      <c r="F92" s="9">
        <v>397</v>
      </c>
      <c r="G92" s="7">
        <v>0.28000000000000003</v>
      </c>
      <c r="H92" s="9">
        <v>45</v>
      </c>
      <c r="I92" s="9" t="s">
        <v>38</v>
      </c>
      <c r="J92" s="9"/>
      <c r="K92" s="9">
        <v>189</v>
      </c>
      <c r="L92" s="9">
        <f t="shared" si="16"/>
        <v>-3</v>
      </c>
      <c r="M92" s="9"/>
      <c r="N92" s="9"/>
      <c r="O92" s="9">
        <v>100</v>
      </c>
      <c r="P92" s="9">
        <f t="shared" si="17"/>
        <v>37.200000000000003</v>
      </c>
      <c r="Q92" s="4">
        <f t="shared" si="22"/>
        <v>23.800000000000068</v>
      </c>
      <c r="R92" s="4"/>
      <c r="S92" s="9"/>
      <c r="T92" s="9">
        <f t="shared" si="18"/>
        <v>14</v>
      </c>
      <c r="U92" s="9">
        <f t="shared" si="19"/>
        <v>13.36021505376344</v>
      </c>
      <c r="V92" s="9">
        <v>47.4</v>
      </c>
      <c r="W92" s="9">
        <v>46.2</v>
      </c>
      <c r="X92" s="9">
        <v>46.4</v>
      </c>
      <c r="Y92" s="9">
        <v>35.200000000000003</v>
      </c>
      <c r="Z92" s="9">
        <v>42.6</v>
      </c>
      <c r="AA92" s="9">
        <v>67</v>
      </c>
      <c r="AB92" s="9">
        <v>45.4</v>
      </c>
      <c r="AC92" s="9">
        <v>43</v>
      </c>
      <c r="AD92" s="9">
        <v>34.200000000000003</v>
      </c>
      <c r="AE92" s="9">
        <v>36.200000000000003</v>
      </c>
      <c r="AF92" s="9" t="s">
        <v>47</v>
      </c>
      <c r="AG92" s="9">
        <f t="shared" si="23"/>
        <v>6.6640000000000201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9" t="s">
        <v>136</v>
      </c>
      <c r="B93" s="9" t="s">
        <v>37</v>
      </c>
      <c r="C93" s="9">
        <v>79</v>
      </c>
      <c r="D93" s="9">
        <v>275</v>
      </c>
      <c r="E93" s="9">
        <v>59</v>
      </c>
      <c r="F93" s="9">
        <v>238</v>
      </c>
      <c r="G93" s="7">
        <v>0.28000000000000003</v>
      </c>
      <c r="H93" s="9">
        <v>45</v>
      </c>
      <c r="I93" s="9" t="s">
        <v>38</v>
      </c>
      <c r="J93" s="9"/>
      <c r="K93" s="9">
        <v>60</v>
      </c>
      <c r="L93" s="9">
        <f t="shared" si="16"/>
        <v>-1</v>
      </c>
      <c r="M93" s="9"/>
      <c r="N93" s="9"/>
      <c r="O93" s="9">
        <v>150</v>
      </c>
      <c r="P93" s="9">
        <f t="shared" si="17"/>
        <v>11.8</v>
      </c>
      <c r="Q93" s="4"/>
      <c r="R93" s="4"/>
      <c r="S93" s="9"/>
      <c r="T93" s="9">
        <f t="shared" si="18"/>
        <v>32.881355932203391</v>
      </c>
      <c r="U93" s="9">
        <f t="shared" si="19"/>
        <v>32.881355932203391</v>
      </c>
      <c r="V93" s="9">
        <v>41.4</v>
      </c>
      <c r="W93" s="9">
        <v>21.2</v>
      </c>
      <c r="X93" s="9">
        <v>30.2</v>
      </c>
      <c r="Y93" s="9">
        <v>19.2</v>
      </c>
      <c r="Z93" s="9">
        <v>20</v>
      </c>
      <c r="AA93" s="9">
        <v>26</v>
      </c>
      <c r="AB93" s="9">
        <v>27.8</v>
      </c>
      <c r="AC93" s="9">
        <v>15.8</v>
      </c>
      <c r="AD93" s="9">
        <v>30.6</v>
      </c>
      <c r="AE93" s="9">
        <v>15.6</v>
      </c>
      <c r="AF93" s="9"/>
      <c r="AG93" s="9">
        <f t="shared" si="23"/>
        <v>0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137</v>
      </c>
      <c r="B94" s="9" t="s">
        <v>37</v>
      </c>
      <c r="C94" s="9">
        <v>229</v>
      </c>
      <c r="D94" s="9">
        <v>92</v>
      </c>
      <c r="E94" s="9">
        <v>90</v>
      </c>
      <c r="F94" s="9">
        <v>158</v>
      </c>
      <c r="G94" s="7">
        <v>0.28000000000000003</v>
      </c>
      <c r="H94" s="9">
        <v>50</v>
      </c>
      <c r="I94" s="9" t="s">
        <v>38</v>
      </c>
      <c r="J94" s="9"/>
      <c r="K94" s="9">
        <v>91</v>
      </c>
      <c r="L94" s="9">
        <f t="shared" si="16"/>
        <v>-1</v>
      </c>
      <c r="M94" s="9"/>
      <c r="N94" s="9"/>
      <c r="O94" s="9">
        <v>40</v>
      </c>
      <c r="P94" s="9">
        <f t="shared" si="17"/>
        <v>18</v>
      </c>
      <c r="Q94" s="4">
        <f t="shared" si="22"/>
        <v>54</v>
      </c>
      <c r="R94" s="4"/>
      <c r="S94" s="9"/>
      <c r="T94" s="9">
        <f t="shared" si="18"/>
        <v>14</v>
      </c>
      <c r="U94" s="9">
        <f t="shared" si="19"/>
        <v>11</v>
      </c>
      <c r="V94" s="9">
        <v>20.8</v>
      </c>
      <c r="W94" s="9">
        <v>11.4</v>
      </c>
      <c r="X94" s="9">
        <v>36.4</v>
      </c>
      <c r="Y94" s="9">
        <v>12.4</v>
      </c>
      <c r="Z94" s="9">
        <v>19.8</v>
      </c>
      <c r="AA94" s="9">
        <v>26.6</v>
      </c>
      <c r="AB94" s="9">
        <v>34.6</v>
      </c>
      <c r="AC94" s="9">
        <v>23.4</v>
      </c>
      <c r="AD94" s="9">
        <v>15.2</v>
      </c>
      <c r="AE94" s="9">
        <v>37.6</v>
      </c>
      <c r="AF94" s="9" t="s">
        <v>47</v>
      </c>
      <c r="AG94" s="9">
        <f t="shared" si="23"/>
        <v>15.120000000000001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138</v>
      </c>
      <c r="B95" s="9" t="s">
        <v>37</v>
      </c>
      <c r="C95" s="9">
        <v>44</v>
      </c>
      <c r="D95" s="9">
        <v>60</v>
      </c>
      <c r="E95" s="9">
        <v>24</v>
      </c>
      <c r="F95" s="9">
        <v>64</v>
      </c>
      <c r="G95" s="7">
        <v>0.3</v>
      </c>
      <c r="H95" s="9" t="e">
        <v>#N/A</v>
      </c>
      <c r="I95" s="9" t="s">
        <v>38</v>
      </c>
      <c r="J95" s="9"/>
      <c r="K95" s="9">
        <v>24</v>
      </c>
      <c r="L95" s="9">
        <f t="shared" si="16"/>
        <v>0</v>
      </c>
      <c r="M95" s="9"/>
      <c r="N95" s="9"/>
      <c r="O95" s="9"/>
      <c r="P95" s="9">
        <f t="shared" si="17"/>
        <v>4.8</v>
      </c>
      <c r="Q95" s="4">
        <v>7</v>
      </c>
      <c r="R95" s="4"/>
      <c r="S95" s="9"/>
      <c r="T95" s="9">
        <f t="shared" si="18"/>
        <v>14.791666666666668</v>
      </c>
      <c r="U95" s="9">
        <f t="shared" si="19"/>
        <v>13.333333333333334</v>
      </c>
      <c r="V95" s="9">
        <v>6.6</v>
      </c>
      <c r="W95" s="9">
        <v>6.6</v>
      </c>
      <c r="X95" s="9">
        <v>7.4</v>
      </c>
      <c r="Y95" s="9">
        <v>10</v>
      </c>
      <c r="Z95" s="9">
        <v>6.2</v>
      </c>
      <c r="AA95" s="9">
        <v>8.6</v>
      </c>
      <c r="AB95" s="9">
        <v>2.8</v>
      </c>
      <c r="AC95" s="9">
        <v>0.6</v>
      </c>
      <c r="AD95" s="9">
        <v>8</v>
      </c>
      <c r="AE95" s="9">
        <v>8.6</v>
      </c>
      <c r="AF95" s="9" t="s">
        <v>139</v>
      </c>
      <c r="AG95" s="9">
        <f t="shared" si="23"/>
        <v>2.1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9" t="s">
        <v>140</v>
      </c>
      <c r="B96" s="9" t="s">
        <v>37</v>
      </c>
      <c r="C96" s="9">
        <v>1</v>
      </c>
      <c r="D96" s="9">
        <v>24</v>
      </c>
      <c r="E96" s="9">
        <v>17</v>
      </c>
      <c r="F96" s="9"/>
      <c r="G96" s="7">
        <v>0.33</v>
      </c>
      <c r="H96" s="9">
        <v>30</v>
      </c>
      <c r="I96" s="9" t="s">
        <v>38</v>
      </c>
      <c r="J96" s="9"/>
      <c r="K96" s="9">
        <v>20</v>
      </c>
      <c r="L96" s="9">
        <f t="shared" si="16"/>
        <v>-3</v>
      </c>
      <c r="M96" s="9"/>
      <c r="N96" s="9"/>
      <c r="O96" s="9"/>
      <c r="P96" s="9">
        <f t="shared" si="17"/>
        <v>3.4</v>
      </c>
      <c r="Q96" s="4">
        <f>9*P96-O96-F96</f>
        <v>30.599999999999998</v>
      </c>
      <c r="R96" s="4"/>
      <c r="S96" s="9"/>
      <c r="T96" s="9">
        <f t="shared" si="18"/>
        <v>9</v>
      </c>
      <c r="U96" s="9">
        <f t="shared" si="19"/>
        <v>0</v>
      </c>
      <c r="V96" s="9">
        <v>-1.2</v>
      </c>
      <c r="W96" s="9">
        <v>2</v>
      </c>
      <c r="X96" s="9">
        <v>1.2</v>
      </c>
      <c r="Y96" s="9">
        <v>1.4</v>
      </c>
      <c r="Z96" s="9">
        <v>3</v>
      </c>
      <c r="AA96" s="9">
        <v>0.4</v>
      </c>
      <c r="AB96" s="9">
        <v>0.8</v>
      </c>
      <c r="AC96" s="9">
        <v>3.2</v>
      </c>
      <c r="AD96" s="9">
        <v>1.8</v>
      </c>
      <c r="AE96" s="9">
        <v>1.2</v>
      </c>
      <c r="AF96" s="9"/>
      <c r="AG96" s="9">
        <f t="shared" si="23"/>
        <v>10.097999999999999</v>
      </c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 t="s">
        <v>141</v>
      </c>
      <c r="B97" s="9" t="s">
        <v>37</v>
      </c>
      <c r="C97" s="9"/>
      <c r="D97" s="9">
        <v>16</v>
      </c>
      <c r="E97" s="9">
        <v>4</v>
      </c>
      <c r="F97" s="9">
        <v>11</v>
      </c>
      <c r="G97" s="7">
        <v>0.28000000000000003</v>
      </c>
      <c r="H97" s="9">
        <v>50</v>
      </c>
      <c r="I97" s="9" t="s">
        <v>38</v>
      </c>
      <c r="J97" s="9"/>
      <c r="K97" s="9">
        <v>4</v>
      </c>
      <c r="L97" s="9">
        <f t="shared" si="16"/>
        <v>0</v>
      </c>
      <c r="M97" s="9"/>
      <c r="N97" s="9"/>
      <c r="O97" s="9"/>
      <c r="P97" s="9">
        <f t="shared" si="17"/>
        <v>0.8</v>
      </c>
      <c r="Q97" s="4"/>
      <c r="R97" s="4"/>
      <c r="S97" s="9"/>
      <c r="T97" s="9">
        <f t="shared" si="18"/>
        <v>13.75</v>
      </c>
      <c r="U97" s="9">
        <f t="shared" si="19"/>
        <v>13.75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 t="s">
        <v>62</v>
      </c>
      <c r="AG97" s="9">
        <f t="shared" si="23"/>
        <v>0</v>
      </c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9" t="s">
        <v>142</v>
      </c>
      <c r="B98" s="9" t="s">
        <v>37</v>
      </c>
      <c r="C98" s="9"/>
      <c r="D98" s="9">
        <v>16</v>
      </c>
      <c r="E98" s="9"/>
      <c r="F98" s="9">
        <v>14</v>
      </c>
      <c r="G98" s="7">
        <v>0.28000000000000003</v>
      </c>
      <c r="H98" s="9">
        <v>50</v>
      </c>
      <c r="I98" s="9" t="s">
        <v>38</v>
      </c>
      <c r="J98" s="9"/>
      <c r="K98" s="9"/>
      <c r="L98" s="9">
        <f t="shared" si="16"/>
        <v>0</v>
      </c>
      <c r="M98" s="9"/>
      <c r="N98" s="9"/>
      <c r="O98" s="9"/>
      <c r="P98" s="9">
        <f t="shared" si="17"/>
        <v>0</v>
      </c>
      <c r="Q98" s="4"/>
      <c r="R98" s="4"/>
      <c r="S98" s="9"/>
      <c r="T98" s="9" t="e">
        <f t="shared" si="18"/>
        <v>#DIV/0!</v>
      </c>
      <c r="U98" s="9" t="e">
        <f t="shared" si="19"/>
        <v>#DIV/0!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 t="s">
        <v>62</v>
      </c>
      <c r="AG98" s="9">
        <f t="shared" si="23"/>
        <v>0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14" t="s">
        <v>143</v>
      </c>
      <c r="B99" s="14" t="s">
        <v>37</v>
      </c>
      <c r="C99" s="14">
        <v>-20</v>
      </c>
      <c r="D99" s="14">
        <v>187</v>
      </c>
      <c r="E99" s="17">
        <v>94</v>
      </c>
      <c r="F99" s="17">
        <v>-8</v>
      </c>
      <c r="G99" s="15">
        <v>0</v>
      </c>
      <c r="H99" s="14" t="e">
        <v>#N/A</v>
      </c>
      <c r="I99" s="14" t="s">
        <v>144</v>
      </c>
      <c r="J99" s="14" t="s">
        <v>111</v>
      </c>
      <c r="K99" s="14">
        <v>117</v>
      </c>
      <c r="L99" s="14">
        <f t="shared" si="16"/>
        <v>-23</v>
      </c>
      <c r="M99" s="14"/>
      <c r="N99" s="14"/>
      <c r="O99" s="14"/>
      <c r="P99" s="14">
        <f t="shared" si="17"/>
        <v>18.8</v>
      </c>
      <c r="Q99" s="16"/>
      <c r="R99" s="16"/>
      <c r="S99" s="14"/>
      <c r="T99" s="14">
        <f t="shared" si="18"/>
        <v>-0.42553191489361702</v>
      </c>
      <c r="U99" s="14">
        <f t="shared" si="19"/>
        <v>-0.42553191489361702</v>
      </c>
      <c r="V99" s="14">
        <v>36</v>
      </c>
      <c r="W99" s="14">
        <v>44.6</v>
      </c>
      <c r="X99" s="14">
        <v>38.6</v>
      </c>
      <c r="Y99" s="14">
        <v>25.2</v>
      </c>
      <c r="Z99" s="14">
        <v>23</v>
      </c>
      <c r="AA99" s="14">
        <v>23.8</v>
      </c>
      <c r="AB99" s="14">
        <v>17.8</v>
      </c>
      <c r="AC99" s="14">
        <v>23.4</v>
      </c>
      <c r="AD99" s="14">
        <v>25</v>
      </c>
      <c r="AE99" s="14">
        <v>19.8</v>
      </c>
      <c r="AF99" s="14"/>
      <c r="AG99" s="14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14" t="s">
        <v>145</v>
      </c>
      <c r="B100" s="14" t="s">
        <v>41</v>
      </c>
      <c r="C100" s="14">
        <v>23.776</v>
      </c>
      <c r="D100" s="14">
        <v>280</v>
      </c>
      <c r="E100" s="17">
        <v>130.72200000000001</v>
      </c>
      <c r="F100" s="17">
        <v>147.11099999999999</v>
      </c>
      <c r="G100" s="15">
        <v>0</v>
      </c>
      <c r="H100" s="14" t="e">
        <v>#N/A</v>
      </c>
      <c r="I100" s="14" t="s">
        <v>144</v>
      </c>
      <c r="J100" s="14" t="s">
        <v>112</v>
      </c>
      <c r="K100" s="14">
        <v>127.5</v>
      </c>
      <c r="L100" s="14">
        <f t="shared" si="16"/>
        <v>3.2220000000000084</v>
      </c>
      <c r="M100" s="14"/>
      <c r="N100" s="14"/>
      <c r="O100" s="14"/>
      <c r="P100" s="14">
        <f t="shared" si="17"/>
        <v>26.144400000000001</v>
      </c>
      <c r="Q100" s="16"/>
      <c r="R100" s="16"/>
      <c r="S100" s="14"/>
      <c r="T100" s="14">
        <f t="shared" si="18"/>
        <v>5.6268646440537928</v>
      </c>
      <c r="U100" s="14">
        <f t="shared" si="19"/>
        <v>5.6268646440537928</v>
      </c>
      <c r="V100" s="14">
        <v>23.314399999999999</v>
      </c>
      <c r="W100" s="14">
        <v>32.873199999999997</v>
      </c>
      <c r="X100" s="14">
        <v>25.716000000000001</v>
      </c>
      <c r="Y100" s="14">
        <v>21.642199999999999</v>
      </c>
      <c r="Z100" s="14">
        <v>22.961200000000002</v>
      </c>
      <c r="AA100" s="14">
        <v>30.211400000000001</v>
      </c>
      <c r="AB100" s="14">
        <v>26.311</v>
      </c>
      <c r="AC100" s="14">
        <v>24.0794</v>
      </c>
      <c r="AD100" s="14">
        <v>21.781600000000001</v>
      </c>
      <c r="AE100" s="14">
        <v>18.734000000000002</v>
      </c>
      <c r="AF100" s="14"/>
      <c r="AG100" s="14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</sheetData>
  <autoFilter ref="A3:AG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2025-10-14T12:49:55Z</dcterms:created>
  <dcterms:modified xsi:type="dcterms:W3CDTF">2025-10-14T13:07:56Z</dcterms:modified>
</cp:coreProperties>
</file>