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AAC9A84A-93BD-4E65-9041-A76BE8C81C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AB508" i="1" s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Y462" i="1" s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Y448" i="1" s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508" i="1" s="1"/>
  <c r="P423" i="1"/>
  <c r="X420" i="1"/>
  <c r="Y419" i="1"/>
  <c r="X419" i="1"/>
  <c r="BP418" i="1"/>
  <c r="BO418" i="1"/>
  <c r="BN418" i="1"/>
  <c r="BM418" i="1"/>
  <c r="Z418" i="1"/>
  <c r="Z419" i="1" s="1"/>
  <c r="Y418" i="1"/>
  <c r="X508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Y414" i="1" s="1"/>
  <c r="P410" i="1"/>
  <c r="X408" i="1"/>
  <c r="X407" i="1"/>
  <c r="BO406" i="1"/>
  <c r="BM406" i="1"/>
  <c r="Y406" i="1"/>
  <c r="W508" i="1" s="1"/>
  <c r="P406" i="1"/>
  <c r="X403" i="1"/>
  <c r="X402" i="1"/>
  <c r="BO401" i="1"/>
  <c r="BM401" i="1"/>
  <c r="Y401" i="1"/>
  <c r="Y403" i="1" s="1"/>
  <c r="P401" i="1"/>
  <c r="BP400" i="1"/>
  <c r="BO400" i="1"/>
  <c r="BN400" i="1"/>
  <c r="BM400" i="1"/>
  <c r="Z400" i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V508" i="1" s="1"/>
  <c r="P387" i="1"/>
  <c r="X383" i="1"/>
  <c r="X382" i="1"/>
  <c r="BO381" i="1"/>
  <c r="BM381" i="1"/>
  <c r="Y381" i="1"/>
  <c r="Y383" i="1" s="1"/>
  <c r="P381" i="1"/>
  <c r="X379" i="1"/>
  <c r="X378" i="1"/>
  <c r="BO377" i="1"/>
  <c r="BM377" i="1"/>
  <c r="Y377" i="1"/>
  <c r="Y379" i="1" s="1"/>
  <c r="P377" i="1"/>
  <c r="BP376" i="1"/>
  <c r="BO376" i="1"/>
  <c r="BN376" i="1"/>
  <c r="BM376" i="1"/>
  <c r="Z376" i="1"/>
  <c r="Y376" i="1"/>
  <c r="Y378" i="1" s="1"/>
  <c r="P376" i="1"/>
  <c r="X374" i="1"/>
  <c r="Y373" i="1"/>
  <c r="X373" i="1"/>
  <c r="BP372" i="1"/>
  <c r="BO372" i="1"/>
  <c r="BN372" i="1"/>
  <c r="BM372" i="1"/>
  <c r="Z372" i="1"/>
  <c r="Z373" i="1" s="1"/>
  <c r="Y372" i="1"/>
  <c r="Y374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Y369" i="1" s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X359" i="1"/>
  <c r="X358" i="1"/>
  <c r="BO357" i="1"/>
  <c r="BM357" i="1"/>
  <c r="Y357" i="1"/>
  <c r="Y359" i="1" s="1"/>
  <c r="P357" i="1"/>
  <c r="BP356" i="1"/>
  <c r="BO356" i="1"/>
  <c r="BN356" i="1"/>
  <c r="BM356" i="1"/>
  <c r="Z356" i="1"/>
  <c r="Y356" i="1"/>
  <c r="Y358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Y348" i="1" s="1"/>
  <c r="P341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Y336" i="1" s="1"/>
  <c r="P334" i="1"/>
  <c r="BP333" i="1"/>
  <c r="BO333" i="1"/>
  <c r="BN333" i="1"/>
  <c r="BM333" i="1"/>
  <c r="Z333" i="1"/>
  <c r="Y333" i="1"/>
  <c r="P333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Y330" i="1" s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Y323" i="1" s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Y303" i="1" s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Y263" i="1" s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G508" i="1" s="1"/>
  <c r="P125" i="1"/>
  <c r="X122" i="1"/>
  <c r="X121" i="1"/>
  <c r="BO120" i="1"/>
  <c r="BM120" i="1"/>
  <c r="Y120" i="1"/>
  <c r="Y121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F508" i="1" s="1"/>
  <c r="P100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6" i="1" s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08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8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8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498" i="1" s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Z183" i="1" l="1"/>
  <c r="H9" i="1"/>
  <c r="A10" i="1"/>
  <c r="Y24" i="1"/>
  <c r="Y32" i="1"/>
  <c r="Y36" i="1"/>
  <c r="Y44" i="1"/>
  <c r="Y48" i="1"/>
  <c r="Y57" i="1"/>
  <c r="Y63" i="1"/>
  <c r="Y69" i="1"/>
  <c r="Y77" i="1"/>
  <c r="Y83" i="1"/>
  <c r="Y90" i="1"/>
  <c r="Y97" i="1"/>
  <c r="Y104" i="1"/>
  <c r="Y110" i="1"/>
  <c r="Y118" i="1"/>
  <c r="Y122" i="1"/>
  <c r="Y127" i="1"/>
  <c r="Y133" i="1"/>
  <c r="Y137" i="1"/>
  <c r="Y149" i="1"/>
  <c r="Y167" i="1"/>
  <c r="Y173" i="1"/>
  <c r="Y184" i="1"/>
  <c r="Y188" i="1"/>
  <c r="Y200" i="1"/>
  <c r="BP221" i="1"/>
  <c r="BN221" i="1"/>
  <c r="Z221" i="1"/>
  <c r="BP224" i="1"/>
  <c r="BN224" i="1"/>
  <c r="Z224" i="1"/>
  <c r="Z229" i="1" s="1"/>
  <c r="Y229" i="1"/>
  <c r="Y237" i="1"/>
  <c r="BP236" i="1"/>
  <c r="BN236" i="1"/>
  <c r="Z236" i="1"/>
  <c r="Z237" i="1" s="1"/>
  <c r="Y238" i="1"/>
  <c r="Y246" i="1"/>
  <c r="BP240" i="1"/>
  <c r="BN240" i="1"/>
  <c r="Z240" i="1"/>
  <c r="Z245" i="1" s="1"/>
  <c r="BP243" i="1"/>
  <c r="BN243" i="1"/>
  <c r="Z243" i="1"/>
  <c r="BP252" i="1"/>
  <c r="BN252" i="1"/>
  <c r="Z252" i="1"/>
  <c r="BP261" i="1"/>
  <c r="BN261" i="1"/>
  <c r="Z261" i="1"/>
  <c r="O508" i="1"/>
  <c r="Y269" i="1"/>
  <c r="BP266" i="1"/>
  <c r="BN266" i="1"/>
  <c r="Z266" i="1"/>
  <c r="Z269" i="1" s="1"/>
  <c r="BP289" i="1"/>
  <c r="BN289" i="1"/>
  <c r="Z289" i="1"/>
  <c r="BP297" i="1"/>
  <c r="BN297" i="1"/>
  <c r="Z297" i="1"/>
  <c r="BP301" i="1"/>
  <c r="BN301" i="1"/>
  <c r="Z301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Z329" i="1"/>
  <c r="BP327" i="1"/>
  <c r="BN327" i="1"/>
  <c r="Z327" i="1"/>
  <c r="BP342" i="1"/>
  <c r="BN342" i="1"/>
  <c r="Z342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Z81" i="1"/>
  <c r="Z82" i="1" s="1"/>
  <c r="BN81" i="1"/>
  <c r="Z86" i="1"/>
  <c r="Z89" i="1" s="1"/>
  <c r="BN86" i="1"/>
  <c r="BP86" i="1"/>
  <c r="Z88" i="1"/>
  <c r="BN88" i="1"/>
  <c r="Y89" i="1"/>
  <c r="Z93" i="1"/>
  <c r="Z96" i="1" s="1"/>
  <c r="BN93" i="1"/>
  <c r="Z95" i="1"/>
  <c r="BN95" i="1"/>
  <c r="Z100" i="1"/>
  <c r="Z104" i="1" s="1"/>
  <c r="BN100" i="1"/>
  <c r="BP100" i="1"/>
  <c r="Z102" i="1"/>
  <c r="BN102" i="1"/>
  <c r="Y105" i="1"/>
  <c r="Z108" i="1"/>
  <c r="Z110" i="1" s="1"/>
  <c r="BN108" i="1"/>
  <c r="Z114" i="1"/>
  <c r="Z117" i="1" s="1"/>
  <c r="BN114" i="1"/>
  <c r="Z116" i="1"/>
  <c r="BN116" i="1"/>
  <c r="Z120" i="1"/>
  <c r="Z121" i="1" s="1"/>
  <c r="BN120" i="1"/>
  <c r="BP120" i="1"/>
  <c r="Z125" i="1"/>
  <c r="Z127" i="1" s="1"/>
  <c r="BN125" i="1"/>
  <c r="BP125" i="1"/>
  <c r="Y128" i="1"/>
  <c r="Z131" i="1"/>
  <c r="Z132" i="1" s="1"/>
  <c r="BN131" i="1"/>
  <c r="Z135" i="1"/>
  <c r="Z137" i="1" s="1"/>
  <c r="BN135" i="1"/>
  <c r="BP135" i="1"/>
  <c r="H508" i="1"/>
  <c r="Y144" i="1"/>
  <c r="Z147" i="1"/>
  <c r="Z149" i="1" s="1"/>
  <c r="BN147" i="1"/>
  <c r="I508" i="1"/>
  <c r="Y156" i="1"/>
  <c r="Z159" i="1"/>
  <c r="Z167" i="1" s="1"/>
  <c r="BN159" i="1"/>
  <c r="Z161" i="1"/>
  <c r="BN161" i="1"/>
  <c r="Z163" i="1"/>
  <c r="BN163" i="1"/>
  <c r="Z165" i="1"/>
  <c r="BN165" i="1"/>
  <c r="Z171" i="1"/>
  <c r="Z173" i="1" s="1"/>
  <c r="BN171" i="1"/>
  <c r="J508" i="1"/>
  <c r="Z182" i="1"/>
  <c r="BN182" i="1"/>
  <c r="Y183" i="1"/>
  <c r="Z186" i="1"/>
  <c r="Z188" i="1" s="1"/>
  <c r="BN186" i="1"/>
  <c r="BP186" i="1"/>
  <c r="Z192" i="1"/>
  <c r="Z199" i="1" s="1"/>
  <c r="BN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Y212" i="1"/>
  <c r="Y217" i="1"/>
  <c r="BP214" i="1"/>
  <c r="BN214" i="1"/>
  <c r="Z214" i="1"/>
  <c r="Z216" i="1" s="1"/>
  <c r="BP223" i="1"/>
  <c r="BN223" i="1"/>
  <c r="Z223" i="1"/>
  <c r="BP226" i="1"/>
  <c r="BN226" i="1"/>
  <c r="Z226" i="1"/>
  <c r="BP241" i="1"/>
  <c r="BN241" i="1"/>
  <c r="Z241" i="1"/>
  <c r="Y245" i="1"/>
  <c r="BP250" i="1"/>
  <c r="BN250" i="1"/>
  <c r="Z250" i="1"/>
  <c r="Z254" i="1" s="1"/>
  <c r="Y254" i="1"/>
  <c r="BP260" i="1"/>
  <c r="BN260" i="1"/>
  <c r="Z260" i="1"/>
  <c r="Z262" i="1" s="1"/>
  <c r="BP268" i="1"/>
  <c r="BN268" i="1"/>
  <c r="Z268" i="1"/>
  <c r="Y270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Y317" i="1"/>
  <c r="BP321" i="1"/>
  <c r="BN321" i="1"/>
  <c r="Z321" i="1"/>
  <c r="Z323" i="1" s="1"/>
  <c r="BP334" i="1"/>
  <c r="BN334" i="1"/>
  <c r="Z334" i="1"/>
  <c r="Z336" i="1" s="1"/>
  <c r="Z402" i="1"/>
  <c r="Z351" i="1"/>
  <c r="Z353" i="1" s="1"/>
  <c r="BN351" i="1"/>
  <c r="BP351" i="1"/>
  <c r="Y354" i="1"/>
  <c r="Z357" i="1"/>
  <c r="Z358" i="1" s="1"/>
  <c r="BN357" i="1"/>
  <c r="BP357" i="1"/>
  <c r="U508" i="1"/>
  <c r="Z367" i="1"/>
  <c r="Z369" i="1" s="1"/>
  <c r="BN367" i="1"/>
  <c r="BP367" i="1"/>
  <c r="Y370" i="1"/>
  <c r="Z377" i="1"/>
  <c r="Z378" i="1" s="1"/>
  <c r="BN377" i="1"/>
  <c r="BP377" i="1"/>
  <c r="Z381" i="1"/>
  <c r="Z382" i="1" s="1"/>
  <c r="BN381" i="1"/>
  <c r="BP381" i="1"/>
  <c r="Y382" i="1"/>
  <c r="Z387" i="1"/>
  <c r="BN387" i="1"/>
  <c r="BP387" i="1"/>
  <c r="Z389" i="1"/>
  <c r="BN389" i="1"/>
  <c r="Z391" i="1"/>
  <c r="BN391" i="1"/>
  <c r="Z393" i="1"/>
  <c r="BN393" i="1"/>
  <c r="Z395" i="1"/>
  <c r="BN395" i="1"/>
  <c r="Y398" i="1"/>
  <c r="Z401" i="1"/>
  <c r="BN401" i="1"/>
  <c r="BP401" i="1"/>
  <c r="Z406" i="1"/>
  <c r="Z407" i="1" s="1"/>
  <c r="BN406" i="1"/>
  <c r="BP406" i="1"/>
  <c r="Y407" i="1"/>
  <c r="Z410" i="1"/>
  <c r="Z414" i="1" s="1"/>
  <c r="BN410" i="1"/>
  <c r="BP410" i="1"/>
  <c r="Z412" i="1"/>
  <c r="BN412" i="1"/>
  <c r="Y415" i="1"/>
  <c r="Y420" i="1"/>
  <c r="Y425" i="1"/>
  <c r="Z508" i="1"/>
  <c r="Y441" i="1"/>
  <c r="Z430" i="1"/>
  <c r="Z441" i="1" s="1"/>
  <c r="BN430" i="1"/>
  <c r="Z433" i="1"/>
  <c r="BN433" i="1"/>
  <c r="BP438" i="1"/>
  <c r="BN438" i="1"/>
  <c r="Z438" i="1"/>
  <c r="BP446" i="1"/>
  <c r="BN446" i="1"/>
  <c r="Z446" i="1"/>
  <c r="Y457" i="1"/>
  <c r="BP450" i="1"/>
  <c r="BN450" i="1"/>
  <c r="Z450" i="1"/>
  <c r="BP454" i="1"/>
  <c r="BN454" i="1"/>
  <c r="Z454" i="1"/>
  <c r="Y463" i="1"/>
  <c r="BP468" i="1"/>
  <c r="BN468" i="1"/>
  <c r="Z468" i="1"/>
  <c r="BP475" i="1"/>
  <c r="BN475" i="1"/>
  <c r="Z475" i="1"/>
  <c r="Y482" i="1"/>
  <c r="K508" i="1"/>
  <c r="Y230" i="1"/>
  <c r="L508" i="1"/>
  <c r="Y255" i="1"/>
  <c r="M508" i="1"/>
  <c r="Y262" i="1"/>
  <c r="S508" i="1"/>
  <c r="Y337" i="1"/>
  <c r="T508" i="1"/>
  <c r="Z344" i="1"/>
  <c r="Z348" i="1" s="1"/>
  <c r="BN344" i="1"/>
  <c r="Z346" i="1"/>
  <c r="BN346" i="1"/>
  <c r="Y349" i="1"/>
  <c r="Y397" i="1"/>
  <c r="Y408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Y456" i="1"/>
  <c r="Z462" i="1"/>
  <c r="BP460" i="1"/>
  <c r="BN460" i="1"/>
  <c r="Z460" i="1"/>
  <c r="BP470" i="1"/>
  <c r="BN470" i="1"/>
  <c r="Z470" i="1"/>
  <c r="Y472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Y491" i="1"/>
  <c r="Y497" i="1"/>
  <c r="AA508" i="1"/>
  <c r="Z495" i="1"/>
  <c r="Z496" i="1" s="1"/>
  <c r="BN495" i="1"/>
  <c r="BP495" i="1"/>
  <c r="Y496" i="1"/>
  <c r="Z471" i="1" l="1"/>
  <c r="Y502" i="1"/>
  <c r="Y499" i="1"/>
  <c r="Z456" i="1"/>
  <c r="Z397" i="1"/>
  <c r="Z211" i="1"/>
  <c r="Z43" i="1"/>
  <c r="Z503" i="1" s="1"/>
  <c r="Z31" i="1"/>
  <c r="Y500" i="1"/>
  <c r="Z316" i="1"/>
  <c r="Z310" i="1"/>
  <c r="Y498" i="1"/>
  <c r="Y501" i="1" l="1"/>
</calcChain>
</file>

<file path=xl/sharedStrings.xml><?xml version="1.0" encoding="utf-8"?>
<sst xmlns="http://schemas.openxmlformats.org/spreadsheetml/2006/main" count="2168" uniqueCount="779">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</sst>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2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4" t="s">
        <v>0</v>
      </c>
      <c r="E1" s="577"/>
      <c r="F1" s="577"/>
      <c r="G1" s="12" t="s">
        <v>1</v>
      </c>
      <c r="H1" s="624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2" t="s">
        <v>8</v>
      </c>
      <c r="B5" s="604"/>
      <c r="C5" s="605"/>
      <c r="D5" s="632"/>
      <c r="E5" s="633"/>
      <c r="F5" s="833" t="s">
        <v>9</v>
      </c>
      <c r="G5" s="605"/>
      <c r="H5" s="632"/>
      <c r="I5" s="779"/>
      <c r="J5" s="779"/>
      <c r="K5" s="779"/>
      <c r="L5" s="779"/>
      <c r="M5" s="633"/>
      <c r="N5" s="58"/>
      <c r="P5" s="24" t="s">
        <v>10</v>
      </c>
      <c r="Q5" s="848">
        <v>45942</v>
      </c>
      <c r="R5" s="669"/>
      <c r="T5" s="707" t="s">
        <v>11</v>
      </c>
      <c r="U5" s="708"/>
      <c r="V5" s="710" t="s">
        <v>12</v>
      </c>
      <c r="W5" s="669"/>
      <c r="AB5" s="51"/>
      <c r="AC5" s="51"/>
      <c r="AD5" s="51"/>
      <c r="AE5" s="51"/>
    </row>
    <row r="6" spans="1:32" s="537" customFormat="1" ht="24" customHeight="1" x14ac:dyDescent="0.2">
      <c r="A6" s="672" t="s">
        <v>13</v>
      </c>
      <c r="B6" s="604"/>
      <c r="C6" s="605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9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Воскресенье</v>
      </c>
      <c r="R6" s="548"/>
      <c r="T6" s="715" t="s">
        <v>16</v>
      </c>
      <c r="U6" s="708"/>
      <c r="V6" s="763" t="s">
        <v>17</v>
      </c>
      <c r="W6" s="594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6"/>
      <c r="U7" s="708"/>
      <c r="V7" s="764"/>
      <c r="W7" s="765"/>
      <c r="AB7" s="51"/>
      <c r="AC7" s="51"/>
      <c r="AD7" s="51"/>
      <c r="AE7" s="51"/>
    </row>
    <row r="8" spans="1:32" s="537" customFormat="1" ht="25.5" customHeight="1" x14ac:dyDescent="0.2">
      <c r="A8" s="866" t="s">
        <v>18</v>
      </c>
      <c r="B8" s="558"/>
      <c r="C8" s="559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7">
        <v>0.375</v>
      </c>
      <c r="R8" s="610"/>
      <c r="T8" s="556"/>
      <c r="U8" s="708"/>
      <c r="V8" s="764"/>
      <c r="W8" s="765"/>
      <c r="AB8" s="51"/>
      <c r="AC8" s="51"/>
      <c r="AD8" s="51"/>
      <c r="AE8" s="51"/>
    </row>
    <row r="9" spans="1:32" s="537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7"/>
      <c r="E9" s="56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35"/>
      <c r="P9" s="26" t="s">
        <v>20</v>
      </c>
      <c r="Q9" s="666"/>
      <c r="R9" s="667"/>
      <c r="T9" s="556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7"/>
      <c r="E10" s="56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8" t="str">
        <f>IFERROR(VLOOKUP($D$10,Proxy,2,FALSE),"")</f>
        <v/>
      </c>
      <c r="I10" s="556"/>
      <c r="J10" s="556"/>
      <c r="K10" s="556"/>
      <c r="L10" s="556"/>
      <c r="M10" s="556"/>
      <c r="N10" s="536"/>
      <c r="P10" s="26" t="s">
        <v>21</v>
      </c>
      <c r="Q10" s="716"/>
      <c r="R10" s="717"/>
      <c r="U10" s="24" t="s">
        <v>22</v>
      </c>
      <c r="V10" s="593" t="s">
        <v>23</v>
      </c>
      <c r="W10" s="594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2" t="s">
        <v>27</v>
      </c>
      <c r="W11" s="66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3" t="s">
        <v>28</v>
      </c>
      <c r="B12" s="604"/>
      <c r="C12" s="604"/>
      <c r="D12" s="604"/>
      <c r="E12" s="604"/>
      <c r="F12" s="604"/>
      <c r="G12" s="604"/>
      <c r="H12" s="604"/>
      <c r="I12" s="604"/>
      <c r="J12" s="604"/>
      <c r="K12" s="604"/>
      <c r="L12" s="604"/>
      <c r="M12" s="605"/>
      <c r="N12" s="62"/>
      <c r="P12" s="24" t="s">
        <v>29</v>
      </c>
      <c r="Q12" s="677"/>
      <c r="R12" s="610"/>
      <c r="S12" s="23"/>
      <c r="U12" s="24"/>
      <c r="V12" s="577"/>
      <c r="W12" s="556"/>
      <c r="AB12" s="51"/>
      <c r="AC12" s="51"/>
      <c r="AD12" s="51"/>
      <c r="AE12" s="51"/>
    </row>
    <row r="13" spans="1:32" s="537" customFormat="1" ht="23.25" customHeight="1" x14ac:dyDescent="0.2">
      <c r="A13" s="703" t="s">
        <v>30</v>
      </c>
      <c r="B13" s="604"/>
      <c r="C13" s="604"/>
      <c r="D13" s="604"/>
      <c r="E13" s="604"/>
      <c r="F13" s="604"/>
      <c r="G13" s="604"/>
      <c r="H13" s="604"/>
      <c r="I13" s="604"/>
      <c r="J13" s="604"/>
      <c r="K13" s="604"/>
      <c r="L13" s="604"/>
      <c r="M13" s="605"/>
      <c r="N13" s="62"/>
      <c r="O13" s="26"/>
      <c r="P13" s="26" t="s">
        <v>31</v>
      </c>
      <c r="Q13" s="802"/>
      <c r="R13" s="6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3" t="s">
        <v>32</v>
      </c>
      <c r="B14" s="604"/>
      <c r="C14" s="604"/>
      <c r="D14" s="604"/>
      <c r="E14" s="604"/>
      <c r="F14" s="604"/>
      <c r="G14" s="604"/>
      <c r="H14" s="604"/>
      <c r="I14" s="604"/>
      <c r="J14" s="604"/>
      <c r="K14" s="604"/>
      <c r="L14" s="604"/>
      <c r="M14" s="6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 s="605"/>
      <c r="N15" s="63"/>
      <c r="P15" s="698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4" t="s">
        <v>37</v>
      </c>
      <c r="D17" s="588" t="s">
        <v>38</v>
      </c>
      <c r="E17" s="650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49"/>
      <c r="R17" s="649"/>
      <c r="S17" s="649"/>
      <c r="T17" s="650"/>
      <c r="U17" s="862" t="s">
        <v>50</v>
      </c>
      <c r="V17" s="605"/>
      <c r="W17" s="588" t="s">
        <v>51</v>
      </c>
      <c r="X17" s="588" t="s">
        <v>52</v>
      </c>
      <c r="Y17" s="864" t="s">
        <v>53</v>
      </c>
      <c r="Z17" s="777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51"/>
      <c r="E18" s="653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89"/>
      <c r="X18" s="589"/>
      <c r="Y18" s="865"/>
      <c r="Z18" s="778"/>
      <c r="AA18" s="757"/>
      <c r="AB18" s="757"/>
      <c r="AC18" s="757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62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8"/>
      <c r="AB20" s="538"/>
      <c r="AC20" s="538"/>
    </row>
    <row r="21" spans="1:68" ht="14.25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70"/>
      <c r="P31" s="557" t="s">
        <v>70</v>
      </c>
      <c r="Q31" s="558"/>
      <c r="R31" s="558"/>
      <c r="S31" s="558"/>
      <c r="T31" s="558"/>
      <c r="U31" s="558"/>
      <c r="V31" s="559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5" t="s">
        <v>90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39"/>
      <c r="AB33" s="539"/>
      <c r="AC33" s="539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70"/>
      <c r="P35" s="557" t="s">
        <v>70</v>
      </c>
      <c r="Q35" s="558"/>
      <c r="R35" s="558"/>
      <c r="S35" s="558"/>
      <c r="T35" s="558"/>
      <c r="U35" s="558"/>
      <c r="V35" s="559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6" t="s">
        <v>96</v>
      </c>
      <c r="B37" s="607"/>
      <c r="C37" s="607"/>
      <c r="D37" s="607"/>
      <c r="E37" s="607"/>
      <c r="F37" s="607"/>
      <c r="G37" s="607"/>
      <c r="H37" s="607"/>
      <c r="I37" s="607"/>
      <c r="J37" s="607"/>
      <c r="K37" s="607"/>
      <c r="L37" s="607"/>
      <c r="M37" s="607"/>
      <c r="N37" s="607"/>
      <c r="O37" s="607"/>
      <c r="P37" s="607"/>
      <c r="Q37" s="607"/>
      <c r="R37" s="607"/>
      <c r="S37" s="607"/>
      <c r="T37" s="607"/>
      <c r="U37" s="607"/>
      <c r="V37" s="607"/>
      <c r="W37" s="607"/>
      <c r="X37" s="607"/>
      <c r="Y37" s="607"/>
      <c r="Z37" s="607"/>
      <c r="AA37" s="48"/>
      <c r="AB37" s="48"/>
      <c r="AC37" s="48"/>
    </row>
    <row r="38" spans="1:68" ht="16.5" customHeight="1" x14ac:dyDescent="0.25">
      <c r="A38" s="562" t="s">
        <v>97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38"/>
      <c r="AB38" s="538"/>
      <c r="AC38" s="538"/>
    </row>
    <row r="39" spans="1:68" ht="14.25" customHeight="1" x14ac:dyDescent="0.25">
      <c r="A39" s="555" t="s">
        <v>98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68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3">
        <v>360</v>
      </c>
      <c r="Y41" s="544">
        <f>IFERROR(IF(X41="",0,CEILING((X41/$H41),1)*$H41),"")</f>
        <v>360</v>
      </c>
      <c r="Z41" s="36">
        <f>IFERROR(IF(Y41=0,"",ROUNDUP(Y41/H41,0)*0.00902),"")</f>
        <v>0.81180000000000008</v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378.9</v>
      </c>
      <c r="BN41" s="64">
        <f>IFERROR(Y41*I41/H41,"0")</f>
        <v>378.9</v>
      </c>
      <c r="BO41" s="64">
        <f>IFERROR(1/J41*(X41/H41),"0")</f>
        <v>0.68181818181818188</v>
      </c>
      <c r="BP41" s="64">
        <f>IFERROR(1/J41*(Y41/H41),"0")</f>
        <v>0.68181818181818188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70"/>
      <c r="P43" s="557" t="s">
        <v>70</v>
      </c>
      <c r="Q43" s="558"/>
      <c r="R43" s="558"/>
      <c r="S43" s="558"/>
      <c r="T43" s="558"/>
      <c r="U43" s="558"/>
      <c r="V43" s="559"/>
      <c r="W43" s="37" t="s">
        <v>71</v>
      </c>
      <c r="X43" s="545">
        <f>IFERROR(X40/H40,"0")+IFERROR(X41/H41,"0")+IFERROR(X42/H42,"0")</f>
        <v>90</v>
      </c>
      <c r="Y43" s="545">
        <f>IFERROR(Y40/H40,"0")+IFERROR(Y41/H41,"0")+IFERROR(Y42/H42,"0")</f>
        <v>90</v>
      </c>
      <c r="Z43" s="545">
        <f>IFERROR(IF(Z40="",0,Z40),"0")+IFERROR(IF(Z41="",0,Z41),"0")+IFERROR(IF(Z42="",0,Z42),"0")</f>
        <v>0.81180000000000008</v>
      </c>
      <c r="AA43" s="546"/>
      <c r="AB43" s="546"/>
      <c r="AC43" s="546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68</v>
      </c>
      <c r="X44" s="545">
        <f>IFERROR(SUM(X40:X42),"0")</f>
        <v>360</v>
      </c>
      <c r="Y44" s="545">
        <f>IFERROR(SUM(Y40:Y42),"0")</f>
        <v>360</v>
      </c>
      <c r="Z44" s="37"/>
      <c r="AA44" s="546"/>
      <c r="AB44" s="546"/>
      <c r="AC44" s="546"/>
    </row>
    <row r="45" spans="1:68" ht="14.25" customHeight="1" x14ac:dyDescent="0.25">
      <c r="A45" s="555" t="s">
        <v>72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39"/>
      <c r="AB45" s="539"/>
      <c r="AC45" s="539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70"/>
      <c r="P47" s="557" t="s">
        <v>70</v>
      </c>
      <c r="Q47" s="558"/>
      <c r="R47" s="558"/>
      <c r="S47" s="558"/>
      <c r="T47" s="558"/>
      <c r="U47" s="558"/>
      <c r="V47" s="559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2" t="s">
        <v>112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38"/>
      <c r="AB49" s="538"/>
      <c r="AC49" s="538"/>
    </row>
    <row r="50" spans="1:68" ht="14.25" customHeight="1" x14ac:dyDescent="0.25">
      <c r="A50" s="555" t="s">
        <v>98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3">
        <v>585</v>
      </c>
      <c r="Y56" s="544">
        <f t="shared" si="0"/>
        <v>585</v>
      </c>
      <c r="Z56" s="36">
        <f>IFERROR(IF(Y56=0,"",ROUNDUP(Y56/H56,0)*0.00902),"")</f>
        <v>1.1726000000000001</v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612.29999999999995</v>
      </c>
      <c r="BN56" s="64">
        <f t="shared" si="2"/>
        <v>612.29999999999995</v>
      </c>
      <c r="BO56" s="64">
        <f t="shared" si="3"/>
        <v>0.98484848484848486</v>
      </c>
      <c r="BP56" s="64">
        <f t="shared" si="4"/>
        <v>0.98484848484848486</v>
      </c>
    </row>
    <row r="57" spans="1:68" x14ac:dyDescent="0.2">
      <c r="A57" s="569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70"/>
      <c r="P57" s="557" t="s">
        <v>70</v>
      </c>
      <c r="Q57" s="558"/>
      <c r="R57" s="558"/>
      <c r="S57" s="558"/>
      <c r="T57" s="558"/>
      <c r="U57" s="558"/>
      <c r="V57" s="559"/>
      <c r="W57" s="37" t="s">
        <v>71</v>
      </c>
      <c r="X57" s="545">
        <f>IFERROR(X51/H51,"0")+IFERROR(X52/H52,"0")+IFERROR(X53/H53,"0")+IFERROR(X54/H54,"0")+IFERROR(X55/H55,"0")+IFERROR(X56/H56,"0")</f>
        <v>130</v>
      </c>
      <c r="Y57" s="545">
        <f>IFERROR(Y51/H51,"0")+IFERROR(Y52/H52,"0")+IFERROR(Y53/H53,"0")+IFERROR(Y54/H54,"0")+IFERROR(Y55/H55,"0")+IFERROR(Y56/H56,"0")</f>
        <v>130</v>
      </c>
      <c r="Z57" s="545">
        <f>IFERROR(IF(Z51="",0,Z51),"0")+IFERROR(IF(Z52="",0,Z52),"0")+IFERROR(IF(Z53="",0,Z53),"0")+IFERROR(IF(Z54="",0,Z54),"0")+IFERROR(IF(Z55="",0,Z55),"0")+IFERROR(IF(Z56="",0,Z56),"0")</f>
        <v>1.1726000000000001</v>
      </c>
      <c r="AA57" s="546"/>
      <c r="AB57" s="546"/>
      <c r="AC57" s="546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68</v>
      </c>
      <c r="X58" s="545">
        <f>IFERROR(SUM(X51:X56),"0")</f>
        <v>585</v>
      </c>
      <c r="Y58" s="545">
        <f>IFERROR(SUM(Y51:Y56),"0")</f>
        <v>585</v>
      </c>
      <c r="Z58" s="37"/>
      <c r="AA58" s="546"/>
      <c r="AB58" s="546"/>
      <c r="AC58" s="546"/>
    </row>
    <row r="59" spans="1:68" ht="14.25" customHeight="1" x14ac:dyDescent="0.25">
      <c r="A59" s="555" t="s">
        <v>130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68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70"/>
      <c r="P63" s="557" t="s">
        <v>70</v>
      </c>
      <c r="Q63" s="558"/>
      <c r="R63" s="558"/>
      <c r="S63" s="558"/>
      <c r="T63" s="558"/>
      <c r="U63" s="558"/>
      <c r="V63" s="559"/>
      <c r="W63" s="37" t="s">
        <v>71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70"/>
      <c r="P64" s="557" t="s">
        <v>70</v>
      </c>
      <c r="Q64" s="558"/>
      <c r="R64" s="558"/>
      <c r="S64" s="558"/>
      <c r="T64" s="558"/>
      <c r="U64" s="558"/>
      <c r="V64" s="559"/>
      <c r="W64" s="37" t="s">
        <v>68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customHeight="1" x14ac:dyDescent="0.25">
      <c r="A65" s="555" t="s">
        <v>63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39"/>
      <c r="AB65" s="539"/>
      <c r="AC65" s="539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70"/>
      <c r="P69" s="557" t="s">
        <v>70</v>
      </c>
      <c r="Q69" s="558"/>
      <c r="R69" s="558"/>
      <c r="S69" s="558"/>
      <c r="T69" s="558"/>
      <c r="U69" s="558"/>
      <c r="V69" s="559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70"/>
      <c r="P70" s="557" t="s">
        <v>70</v>
      </c>
      <c r="Q70" s="558"/>
      <c r="R70" s="558"/>
      <c r="S70" s="558"/>
      <c r="T70" s="558"/>
      <c r="U70" s="558"/>
      <c r="V70" s="559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5" t="s">
        <v>72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39"/>
      <c r="AB71" s="539"/>
      <c r="AC71" s="539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70"/>
      <c r="P77" s="557" t="s">
        <v>70</v>
      </c>
      <c r="Q77" s="558"/>
      <c r="R77" s="558"/>
      <c r="S77" s="558"/>
      <c r="T77" s="558"/>
      <c r="U77" s="558"/>
      <c r="V77" s="559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70"/>
      <c r="P78" s="557" t="s">
        <v>70</v>
      </c>
      <c r="Q78" s="558"/>
      <c r="R78" s="558"/>
      <c r="S78" s="558"/>
      <c r="T78" s="558"/>
      <c r="U78" s="558"/>
      <c r="V78" s="559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5" t="s">
        <v>160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68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70"/>
      <c r="P82" s="557" t="s">
        <v>70</v>
      </c>
      <c r="Q82" s="558"/>
      <c r="R82" s="558"/>
      <c r="S82" s="558"/>
      <c r="T82" s="558"/>
      <c r="U82" s="558"/>
      <c r="V82" s="559"/>
      <c r="W82" s="37" t="s">
        <v>71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70"/>
      <c r="P83" s="557" t="s">
        <v>70</v>
      </c>
      <c r="Q83" s="558"/>
      <c r="R83" s="558"/>
      <c r="S83" s="558"/>
      <c r="T83" s="558"/>
      <c r="U83" s="558"/>
      <c r="V83" s="559"/>
      <c r="W83" s="37" t="s">
        <v>68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2" t="s">
        <v>167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38"/>
      <c r="AB84" s="538"/>
      <c r="AC84" s="538"/>
    </row>
    <row r="85" spans="1:68" ht="14.25" customHeight="1" x14ac:dyDescent="0.25">
      <c r="A85" s="555" t="s">
        <v>98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68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9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70"/>
      <c r="P89" s="557" t="s">
        <v>70</v>
      </c>
      <c r="Q89" s="558"/>
      <c r="R89" s="558"/>
      <c r="S89" s="558"/>
      <c r="T89" s="558"/>
      <c r="U89" s="558"/>
      <c r="V89" s="559"/>
      <c r="W89" s="37" t="s">
        <v>71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70"/>
      <c r="P90" s="557" t="s">
        <v>70</v>
      </c>
      <c r="Q90" s="558"/>
      <c r="R90" s="558"/>
      <c r="S90" s="558"/>
      <c r="T90" s="558"/>
      <c r="U90" s="558"/>
      <c r="V90" s="559"/>
      <c r="W90" s="37" t="s">
        <v>68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customHeight="1" x14ac:dyDescent="0.25">
      <c r="A91" s="555" t="s">
        <v>72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3" t="s">
        <v>177</v>
      </c>
      <c r="Q92" s="550"/>
      <c r="R92" s="550"/>
      <c r="S92" s="550"/>
      <c r="T92" s="551"/>
      <c r="U92" s="34"/>
      <c r="V92" s="34"/>
      <c r="W92" s="35" t="s">
        <v>68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70"/>
      <c r="P96" s="557" t="s">
        <v>70</v>
      </c>
      <c r="Q96" s="558"/>
      <c r="R96" s="558"/>
      <c r="S96" s="558"/>
      <c r="T96" s="558"/>
      <c r="U96" s="558"/>
      <c r="V96" s="559"/>
      <c r="W96" s="37" t="s">
        <v>71</v>
      </c>
      <c r="X96" s="545">
        <f>IFERROR(X92/H92,"0")+IFERROR(X93/H93,"0")+IFERROR(X94/H94,"0")+IFERROR(X95/H95,"0")</f>
        <v>0</v>
      </c>
      <c r="Y96" s="545">
        <f>IFERROR(Y92/H92,"0")+IFERROR(Y93/H93,"0")+IFERROR(Y94/H94,"0")+IFERROR(Y95/H95,"0")</f>
        <v>0</v>
      </c>
      <c r="Z96" s="545">
        <f>IFERROR(IF(Z92="",0,Z92),"0")+IFERROR(IF(Z93="",0,Z93),"0")+IFERROR(IF(Z94="",0,Z94),"0")+IFERROR(IF(Z95="",0,Z95),"0")</f>
        <v>0</v>
      </c>
      <c r="AA96" s="546"/>
      <c r="AB96" s="546"/>
      <c r="AC96" s="546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70"/>
      <c r="P97" s="557" t="s">
        <v>70</v>
      </c>
      <c r="Q97" s="558"/>
      <c r="R97" s="558"/>
      <c r="S97" s="558"/>
      <c r="T97" s="558"/>
      <c r="U97" s="558"/>
      <c r="V97" s="559"/>
      <c r="W97" s="37" t="s">
        <v>68</v>
      </c>
      <c r="X97" s="545">
        <f>IFERROR(SUM(X92:X95),"0")</f>
        <v>0</v>
      </c>
      <c r="Y97" s="545">
        <f>IFERROR(SUM(Y92:Y95),"0")</f>
        <v>0</v>
      </c>
      <c r="Z97" s="37"/>
      <c r="AA97" s="546"/>
      <c r="AB97" s="546"/>
      <c r="AC97" s="546"/>
    </row>
    <row r="98" spans="1:68" ht="16.5" customHeight="1" x14ac:dyDescent="0.25">
      <c r="A98" s="562" t="s">
        <v>187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38"/>
      <c r="AB98" s="538"/>
      <c r="AC98" s="538"/>
    </row>
    <row r="99" spans="1:68" ht="14.25" customHeight="1" x14ac:dyDescent="0.25">
      <c r="A99" s="555" t="s">
        <v>98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68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70"/>
      <c r="P104" s="557" t="s">
        <v>70</v>
      </c>
      <c r="Q104" s="558"/>
      <c r="R104" s="558"/>
      <c r="S104" s="558"/>
      <c r="T104" s="558"/>
      <c r="U104" s="558"/>
      <c r="V104" s="559"/>
      <c r="W104" s="37" t="s">
        <v>71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70"/>
      <c r="P105" s="557" t="s">
        <v>70</v>
      </c>
      <c r="Q105" s="558"/>
      <c r="R105" s="558"/>
      <c r="S105" s="558"/>
      <c r="T105" s="558"/>
      <c r="U105" s="558"/>
      <c r="V105" s="559"/>
      <c r="W105" s="37" t="s">
        <v>68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customHeight="1" x14ac:dyDescent="0.25">
      <c r="A106" s="555" t="s">
        <v>130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70"/>
      <c r="P110" s="557" t="s">
        <v>70</v>
      </c>
      <c r="Q110" s="558"/>
      <c r="R110" s="558"/>
      <c r="S110" s="558"/>
      <c r="T110" s="558"/>
      <c r="U110" s="558"/>
      <c r="V110" s="559"/>
      <c r="W110" s="37" t="s">
        <v>71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70"/>
      <c r="P111" s="557" t="s">
        <v>70</v>
      </c>
      <c r="Q111" s="558"/>
      <c r="R111" s="558"/>
      <c r="S111" s="558"/>
      <c r="T111" s="558"/>
      <c r="U111" s="558"/>
      <c r="V111" s="559"/>
      <c r="W111" s="37" t="s">
        <v>68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5" t="s">
        <v>72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68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3">
        <v>990.9</v>
      </c>
      <c r="Y115" s="544">
        <f>IFERROR(IF(X115="",0,CEILING((X115/$H115),1)*$H115),"")</f>
        <v>990.90000000000009</v>
      </c>
      <c r="Z115" s="36">
        <f>IFERROR(IF(Y115=0,"",ROUNDUP(Y115/H115,0)*0.00651),"")</f>
        <v>2.38917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1083.3839999999998</v>
      </c>
      <c r="BN115" s="64">
        <f>IFERROR(Y115*I115/H115,"0")</f>
        <v>1083.384</v>
      </c>
      <c r="BO115" s="64">
        <f>IFERROR(1/J115*(X115/H115),"0")</f>
        <v>2.0164835164835164</v>
      </c>
      <c r="BP115" s="64">
        <f>IFERROR(1/J115*(Y115/H115),"0")</f>
        <v>2.0164835164835164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70"/>
      <c r="P117" s="557" t="s">
        <v>70</v>
      </c>
      <c r="Q117" s="558"/>
      <c r="R117" s="558"/>
      <c r="S117" s="558"/>
      <c r="T117" s="558"/>
      <c r="U117" s="558"/>
      <c r="V117" s="559"/>
      <c r="W117" s="37" t="s">
        <v>71</v>
      </c>
      <c r="X117" s="545">
        <f>IFERROR(X113/H113,"0")+IFERROR(X114/H114,"0")+IFERROR(X115/H115,"0")+IFERROR(X116/H116,"0")</f>
        <v>366.99999999999994</v>
      </c>
      <c r="Y117" s="545">
        <f>IFERROR(Y113/H113,"0")+IFERROR(Y114/H114,"0")+IFERROR(Y115/H115,"0")+IFERROR(Y116/H116,"0")</f>
        <v>367</v>
      </c>
      <c r="Z117" s="545">
        <f>IFERROR(IF(Z113="",0,Z113),"0")+IFERROR(IF(Z114="",0,Z114),"0")+IFERROR(IF(Z115="",0,Z115),"0")+IFERROR(IF(Z116="",0,Z116),"0")</f>
        <v>2.38917</v>
      </c>
      <c r="AA117" s="546"/>
      <c r="AB117" s="546"/>
      <c r="AC117" s="546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70"/>
      <c r="P118" s="557" t="s">
        <v>70</v>
      </c>
      <c r="Q118" s="558"/>
      <c r="R118" s="558"/>
      <c r="S118" s="558"/>
      <c r="T118" s="558"/>
      <c r="U118" s="558"/>
      <c r="V118" s="559"/>
      <c r="W118" s="37" t="s">
        <v>68</v>
      </c>
      <c r="X118" s="545">
        <f>IFERROR(SUM(X113:X116),"0")</f>
        <v>990.9</v>
      </c>
      <c r="Y118" s="545">
        <f>IFERROR(SUM(Y113:Y116),"0")</f>
        <v>990.90000000000009</v>
      </c>
      <c r="Z118" s="37"/>
      <c r="AA118" s="546"/>
      <c r="AB118" s="546"/>
      <c r="AC118" s="546"/>
    </row>
    <row r="119" spans="1:68" ht="14.25" customHeight="1" x14ac:dyDescent="0.25">
      <c r="A119" s="555" t="s">
        <v>160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39"/>
      <c r="AB119" s="539"/>
      <c r="AC119" s="539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2" t="s">
        <v>217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38"/>
      <c r="AB123" s="538"/>
      <c r="AC123" s="538"/>
    </row>
    <row r="124" spans="1:68" ht="14.25" customHeight="1" x14ac:dyDescent="0.25">
      <c r="A124" s="555" t="s">
        <v>98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70"/>
      <c r="P128" s="557" t="s">
        <v>70</v>
      </c>
      <c r="Q128" s="558"/>
      <c r="R128" s="558"/>
      <c r="S128" s="558"/>
      <c r="T128" s="558"/>
      <c r="U128" s="558"/>
      <c r="V128" s="559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5" t="s">
        <v>63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39"/>
      <c r="AB129" s="539"/>
      <c r="AC129" s="539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5" t="s">
        <v>72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39"/>
      <c r="AB134" s="539"/>
      <c r="AC134" s="539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2" t="s">
        <v>96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38"/>
      <c r="AB139" s="538"/>
      <c r="AC139" s="538"/>
    </row>
    <row r="140" spans="1:68" ht="14.25" customHeight="1" x14ac:dyDescent="0.25">
      <c r="A140" s="555" t="s">
        <v>98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39"/>
      <c r="AB140" s="539"/>
      <c r="AC140" s="539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3" t="s">
        <v>234</v>
      </c>
      <c r="Q142" s="550"/>
      <c r="R142" s="550"/>
      <c r="S142" s="550"/>
      <c r="T142" s="551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70"/>
      <c r="P144" s="557" t="s">
        <v>70</v>
      </c>
      <c r="Q144" s="558"/>
      <c r="R144" s="558"/>
      <c r="S144" s="558"/>
      <c r="T144" s="558"/>
      <c r="U144" s="558"/>
      <c r="V144" s="559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5" t="s">
        <v>63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39"/>
      <c r="AB145" s="539"/>
      <c r="AC145" s="539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70"/>
      <c r="P149" s="557" t="s">
        <v>70</v>
      </c>
      <c r="Q149" s="558"/>
      <c r="R149" s="558"/>
      <c r="S149" s="558"/>
      <c r="T149" s="558"/>
      <c r="U149" s="558"/>
      <c r="V149" s="559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70"/>
      <c r="P150" s="557" t="s">
        <v>70</v>
      </c>
      <c r="Q150" s="558"/>
      <c r="R150" s="558"/>
      <c r="S150" s="558"/>
      <c r="T150" s="558"/>
      <c r="U150" s="558"/>
      <c r="V150" s="559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6" t="s">
        <v>245</v>
      </c>
      <c r="B151" s="607"/>
      <c r="C151" s="607"/>
      <c r="D151" s="607"/>
      <c r="E151" s="607"/>
      <c r="F151" s="607"/>
      <c r="G151" s="607"/>
      <c r="H151" s="607"/>
      <c r="I151" s="607"/>
      <c r="J151" s="607"/>
      <c r="K151" s="607"/>
      <c r="L151" s="607"/>
      <c r="M151" s="607"/>
      <c r="N151" s="607"/>
      <c r="O151" s="607"/>
      <c r="P151" s="607"/>
      <c r="Q151" s="607"/>
      <c r="R151" s="607"/>
      <c r="S151" s="607"/>
      <c r="T151" s="607"/>
      <c r="U151" s="607"/>
      <c r="V151" s="607"/>
      <c r="W151" s="607"/>
      <c r="X151" s="607"/>
      <c r="Y151" s="607"/>
      <c r="Z151" s="607"/>
      <c r="AA151" s="48"/>
      <c r="AB151" s="48"/>
      <c r="AC151" s="48"/>
    </row>
    <row r="152" spans="1:68" ht="16.5" customHeight="1" x14ac:dyDescent="0.25">
      <c r="A152" s="562" t="s">
        <v>246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38"/>
      <c r="AB152" s="538"/>
      <c r="AC152" s="538"/>
    </row>
    <row r="153" spans="1:68" ht="14.25" customHeight="1" x14ac:dyDescent="0.25">
      <c r="A153" s="555" t="s">
        <v>130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39"/>
      <c r="AB153" s="539"/>
      <c r="AC153" s="539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70"/>
      <c r="P155" s="557" t="s">
        <v>70</v>
      </c>
      <c r="Q155" s="558"/>
      <c r="R155" s="558"/>
      <c r="S155" s="558"/>
      <c r="T155" s="558"/>
      <c r="U155" s="558"/>
      <c r="V155" s="559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70"/>
      <c r="P156" s="557" t="s">
        <v>70</v>
      </c>
      <c r="Q156" s="558"/>
      <c r="R156" s="558"/>
      <c r="S156" s="558"/>
      <c r="T156" s="558"/>
      <c r="U156" s="558"/>
      <c r="V156" s="559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5" t="s">
        <v>63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68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68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68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70"/>
      <c r="P167" s="557" t="s">
        <v>70</v>
      </c>
      <c r="Q167" s="558"/>
      <c r="R167" s="558"/>
      <c r="S167" s="558"/>
      <c r="T167" s="558"/>
      <c r="U167" s="558"/>
      <c r="V167" s="559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0</v>
      </c>
      <c r="Y167" s="545">
        <f>IFERROR(Y158/H158,"0")+IFERROR(Y159/H159,"0")+IFERROR(Y160/H160,"0")+IFERROR(Y161/H161,"0")+IFERROR(Y162/H162,"0")+IFERROR(Y163/H163,"0")+IFERROR(Y164/H164,"0")+IFERROR(Y165/H165,"0")+IFERROR(Y166/H166,"0")</f>
        <v>0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6"/>
      <c r="AB167" s="546"/>
      <c r="AC167" s="546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70"/>
      <c r="P168" s="557" t="s">
        <v>70</v>
      </c>
      <c r="Q168" s="558"/>
      <c r="R168" s="558"/>
      <c r="S168" s="558"/>
      <c r="T168" s="558"/>
      <c r="U168" s="558"/>
      <c r="V168" s="559"/>
      <c r="W168" s="37" t="s">
        <v>68</v>
      </c>
      <c r="X168" s="545">
        <f>IFERROR(SUM(X158:X166),"0")</f>
        <v>0</v>
      </c>
      <c r="Y168" s="545">
        <f>IFERROR(SUM(Y158:Y166),"0")</f>
        <v>0</v>
      </c>
      <c r="Z168" s="37"/>
      <c r="AA168" s="546"/>
      <c r="AB168" s="546"/>
      <c r="AC168" s="546"/>
    </row>
    <row r="169" spans="1:68" ht="14.25" customHeight="1" x14ac:dyDescent="0.25">
      <c r="A169" s="555" t="s">
        <v>90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39"/>
      <c r="AB169" s="539"/>
      <c r="AC169" s="539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70"/>
      <c r="P173" s="557" t="s">
        <v>70</v>
      </c>
      <c r="Q173" s="558"/>
      <c r="R173" s="558"/>
      <c r="S173" s="558"/>
      <c r="T173" s="558"/>
      <c r="U173" s="558"/>
      <c r="V173" s="559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70"/>
      <c r="P174" s="557" t="s">
        <v>70</v>
      </c>
      <c r="Q174" s="558"/>
      <c r="R174" s="558"/>
      <c r="S174" s="558"/>
      <c r="T174" s="558"/>
      <c r="U174" s="558"/>
      <c r="V174" s="559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5" t="s">
        <v>283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39"/>
      <c r="AB175" s="539"/>
      <c r="AC175" s="539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2" t="s">
        <v>286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38"/>
      <c r="AB179" s="538"/>
      <c r="AC179" s="538"/>
    </row>
    <row r="180" spans="1:68" ht="14.25" customHeight="1" x14ac:dyDescent="0.25">
      <c r="A180" s="555" t="s">
        <v>98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39"/>
      <c r="AB180" s="539"/>
      <c r="AC180" s="539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70"/>
      <c r="P183" s="557" t="s">
        <v>70</v>
      </c>
      <c r="Q183" s="558"/>
      <c r="R183" s="558"/>
      <c r="S183" s="558"/>
      <c r="T183" s="558"/>
      <c r="U183" s="558"/>
      <c r="V183" s="559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70"/>
      <c r="P184" s="557" t="s">
        <v>70</v>
      </c>
      <c r="Q184" s="558"/>
      <c r="R184" s="558"/>
      <c r="S184" s="558"/>
      <c r="T184" s="558"/>
      <c r="U184" s="558"/>
      <c r="V184" s="559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5" t="s">
        <v>130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39"/>
      <c r="AB185" s="539"/>
      <c r="AC185" s="539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70"/>
      <c r="P189" s="557" t="s">
        <v>70</v>
      </c>
      <c r="Q189" s="558"/>
      <c r="R189" s="558"/>
      <c r="S189" s="558"/>
      <c r="T189" s="558"/>
      <c r="U189" s="558"/>
      <c r="V189" s="559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5" t="s">
        <v>63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68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3">
        <v>300.60000000000002</v>
      </c>
      <c r="Y195" s="544">
        <f t="shared" si="10"/>
        <v>300.60000000000002</v>
      </c>
      <c r="Z195" s="36">
        <f>IFERROR(IF(Y195=0,"",ROUNDUP(Y195/H195,0)*0.00502),"")</f>
        <v>0.83833999999999997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322.31</v>
      </c>
      <c r="BN195" s="64">
        <f t="shared" si="12"/>
        <v>322.31</v>
      </c>
      <c r="BO195" s="64">
        <f t="shared" si="13"/>
        <v>0.71367521367521369</v>
      </c>
      <c r="BP195" s="64">
        <f t="shared" si="14"/>
        <v>0.71367521367521369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3">
        <v>75.599999999999994</v>
      </c>
      <c r="Y197" s="544">
        <f t="shared" si="10"/>
        <v>75.600000000000009</v>
      </c>
      <c r="Z197" s="36">
        <f>IFERROR(IF(Y197=0,"",ROUNDUP(Y197/H197,0)*0.00502),"")</f>
        <v>0.21084</v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79.8</v>
      </c>
      <c r="BN197" s="64">
        <f t="shared" si="12"/>
        <v>79.800000000000011</v>
      </c>
      <c r="BO197" s="64">
        <f t="shared" si="13"/>
        <v>0.17948717948717949</v>
      </c>
      <c r="BP197" s="64">
        <f t="shared" si="14"/>
        <v>0.17948717948717954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9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70"/>
      <c r="P199" s="557" t="s">
        <v>70</v>
      </c>
      <c r="Q199" s="558"/>
      <c r="R199" s="558"/>
      <c r="S199" s="558"/>
      <c r="T199" s="558"/>
      <c r="U199" s="558"/>
      <c r="V199" s="559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209</v>
      </c>
      <c r="Y199" s="545">
        <f>IFERROR(Y191/H191,"0")+IFERROR(Y192/H192,"0")+IFERROR(Y193/H193,"0")+IFERROR(Y194/H194,"0")+IFERROR(Y195/H195,"0")+IFERROR(Y196/H196,"0")+IFERROR(Y197/H197,"0")+IFERROR(Y198/H198,"0")</f>
        <v>209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1.04918</v>
      </c>
      <c r="AA199" s="546"/>
      <c r="AB199" s="546"/>
      <c r="AC199" s="546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70"/>
      <c r="P200" s="557" t="s">
        <v>70</v>
      </c>
      <c r="Q200" s="558"/>
      <c r="R200" s="558"/>
      <c r="S200" s="558"/>
      <c r="T200" s="558"/>
      <c r="U200" s="558"/>
      <c r="V200" s="559"/>
      <c r="W200" s="37" t="s">
        <v>68</v>
      </c>
      <c r="X200" s="545">
        <f>IFERROR(SUM(X191:X198),"0")</f>
        <v>376.20000000000005</v>
      </c>
      <c r="Y200" s="545">
        <f>IFERROR(SUM(Y191:Y198),"0")</f>
        <v>376.20000000000005</v>
      </c>
      <c r="Z200" s="37"/>
      <c r="AA200" s="546"/>
      <c r="AB200" s="546"/>
      <c r="AC200" s="546"/>
    </row>
    <row r="201" spans="1:68" ht="14.25" customHeight="1" x14ac:dyDescent="0.25">
      <c r="A201" s="555" t="s">
        <v>72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39"/>
      <c r="AB201" s="539"/>
      <c r="AC201" s="539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68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3">
        <v>201.6</v>
      </c>
      <c r="Y205" s="544">
        <f t="shared" si="15"/>
        <v>201.6</v>
      </c>
      <c r="Z205" s="36">
        <f t="shared" ref="Z205:Z210" si="20">IFERROR(IF(Y205=0,"",ROUNDUP(Y205/H205,0)*0.00651),"")</f>
        <v>0.54683999999999999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224.27999999999997</v>
      </c>
      <c r="BN205" s="64">
        <f t="shared" si="17"/>
        <v>224.27999999999997</v>
      </c>
      <c r="BO205" s="64">
        <f t="shared" si="18"/>
        <v>0.46153846153846156</v>
      </c>
      <c r="BP205" s="64">
        <f t="shared" si="19"/>
        <v>0.46153846153846156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3">
        <v>321.60000000000002</v>
      </c>
      <c r="Y207" s="544">
        <f t="shared" si="15"/>
        <v>321.59999999999997</v>
      </c>
      <c r="Z207" s="36">
        <f t="shared" si="20"/>
        <v>0.87234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355.36800000000005</v>
      </c>
      <c r="BN207" s="64">
        <f t="shared" si="17"/>
        <v>355.36799999999999</v>
      </c>
      <c r="BO207" s="64">
        <f t="shared" si="18"/>
        <v>0.73626373626373642</v>
      </c>
      <c r="BP207" s="64">
        <f t="shared" si="19"/>
        <v>0.73626373626373631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68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68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9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70"/>
      <c r="P211" s="557" t="s">
        <v>70</v>
      </c>
      <c r="Q211" s="558"/>
      <c r="R211" s="558"/>
      <c r="S211" s="558"/>
      <c r="T211" s="558"/>
      <c r="U211" s="558"/>
      <c r="V211" s="559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218.00000000000003</v>
      </c>
      <c r="Y211" s="545">
        <f>IFERROR(Y202/H202,"0")+IFERROR(Y203/H203,"0")+IFERROR(Y204/H204,"0")+IFERROR(Y205/H205,"0")+IFERROR(Y206/H206,"0")+IFERROR(Y207/H207,"0")+IFERROR(Y208/H208,"0")+IFERROR(Y209/H209,"0")+IFERROR(Y210/H210,"0")</f>
        <v>218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1.4191799999999999</v>
      </c>
      <c r="AA211" s="546"/>
      <c r="AB211" s="546"/>
      <c r="AC211" s="546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70"/>
      <c r="P212" s="557" t="s">
        <v>70</v>
      </c>
      <c r="Q212" s="558"/>
      <c r="R212" s="558"/>
      <c r="S212" s="558"/>
      <c r="T212" s="558"/>
      <c r="U212" s="558"/>
      <c r="V212" s="559"/>
      <c r="W212" s="37" t="s">
        <v>68</v>
      </c>
      <c r="X212" s="545">
        <f>IFERROR(SUM(X202:X210),"0")</f>
        <v>523.20000000000005</v>
      </c>
      <c r="Y212" s="545">
        <f>IFERROR(SUM(Y202:Y210),"0")</f>
        <v>523.19999999999993</v>
      </c>
      <c r="Z212" s="37"/>
      <c r="AA212" s="546"/>
      <c r="AB212" s="546"/>
      <c r="AC212" s="546"/>
    </row>
    <row r="213" spans="1:68" ht="14.25" customHeight="1" x14ac:dyDescent="0.25">
      <c r="A213" s="555" t="s">
        <v>160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71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70"/>
      <c r="P217" s="557" t="s">
        <v>70</v>
      </c>
      <c r="Q217" s="558"/>
      <c r="R217" s="558"/>
      <c r="S217" s="558"/>
      <c r="T217" s="558"/>
      <c r="U217" s="558"/>
      <c r="V217" s="559"/>
      <c r="W217" s="37" t="s">
        <v>68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customHeight="1" x14ac:dyDescent="0.25">
      <c r="A218" s="562" t="s">
        <v>346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38"/>
      <c r="AB218" s="538"/>
      <c r="AC218" s="538"/>
    </row>
    <row r="219" spans="1:68" ht="14.25" customHeight="1" x14ac:dyDescent="0.25">
      <c r="A219" s="555" t="s">
        <v>98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7">
        <v>4680115884137</v>
      </c>
      <c r="E220" s="548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0"/>
      <c r="R220" s="550"/>
      <c r="S220" s="550"/>
      <c r="T220" s="551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7">
        <v>4680115884236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7">
        <v>4680115884175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7">
        <v>4680115884144</v>
      </c>
      <c r="E223" s="548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0"/>
      <c r="R224" s="550"/>
      <c r="S224" s="550"/>
      <c r="T224" s="551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7">
        <v>4680115886551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7">
        <v>4680115884182</v>
      </c>
      <c r="E226" s="548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7">
        <v>4680115884205</v>
      </c>
      <c r="E227" s="54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5" t="s">
        <v>368</v>
      </c>
      <c r="Q228" s="550"/>
      <c r="R228" s="550"/>
      <c r="S228" s="550"/>
      <c r="T228" s="551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69"/>
      <c r="B229" s="556"/>
      <c r="C229" s="556"/>
      <c r="D229" s="556"/>
      <c r="E229" s="556"/>
      <c r="F229" s="556"/>
      <c r="G229" s="556"/>
      <c r="H229" s="556"/>
      <c r="I229" s="556"/>
      <c r="J229" s="556"/>
      <c r="K229" s="556"/>
      <c r="L229" s="556"/>
      <c r="M229" s="556"/>
      <c r="N229" s="556"/>
      <c r="O229" s="570"/>
      <c r="P229" s="557" t="s">
        <v>70</v>
      </c>
      <c r="Q229" s="558"/>
      <c r="R229" s="558"/>
      <c r="S229" s="558"/>
      <c r="T229" s="558"/>
      <c r="U229" s="558"/>
      <c r="V229" s="559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0</v>
      </c>
      <c r="Y229" s="545">
        <f>IFERROR(Y220/H220,"0")+IFERROR(Y221/H221,"0")+IFERROR(Y222/H222,"0")+IFERROR(Y223/H223,"0")+IFERROR(Y224/H224,"0")+IFERROR(Y225/H225,"0")+IFERROR(Y226/H226,"0")+IFERROR(Y227/H227,"0")+IFERROR(Y228/H228,"0")</f>
        <v>0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6"/>
      <c r="AB229" s="546"/>
      <c r="AC229" s="546"/>
    </row>
    <row r="230" spans="1:68" x14ac:dyDescent="0.2">
      <c r="A230" s="556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70"/>
      <c r="P230" s="557" t="s">
        <v>70</v>
      </c>
      <c r="Q230" s="558"/>
      <c r="R230" s="558"/>
      <c r="S230" s="558"/>
      <c r="T230" s="558"/>
      <c r="U230" s="558"/>
      <c r="V230" s="559"/>
      <c r="W230" s="37" t="s">
        <v>68</v>
      </c>
      <c r="X230" s="545">
        <f>IFERROR(SUM(X220:X228),"0")</f>
        <v>0</v>
      </c>
      <c r="Y230" s="545">
        <f>IFERROR(SUM(Y220:Y228),"0")</f>
        <v>0</v>
      </c>
      <c r="Z230" s="37"/>
      <c r="AA230" s="546"/>
      <c r="AB230" s="546"/>
      <c r="AC230" s="546"/>
    </row>
    <row r="231" spans="1:68" ht="14.25" customHeight="1" x14ac:dyDescent="0.25">
      <c r="A231" s="555" t="s">
        <v>130</v>
      </c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6"/>
      <c r="P231" s="556"/>
      <c r="Q231" s="556"/>
      <c r="R231" s="556"/>
      <c r="S231" s="556"/>
      <c r="T231" s="556"/>
      <c r="U231" s="556"/>
      <c r="V231" s="556"/>
      <c r="W231" s="556"/>
      <c r="X231" s="556"/>
      <c r="Y231" s="556"/>
      <c r="Z231" s="556"/>
      <c r="AA231" s="539"/>
      <c r="AB231" s="539"/>
      <c r="AC231" s="539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7">
        <v>4680115885981</v>
      </c>
      <c r="E232" s="548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0"/>
      <c r="R232" s="550"/>
      <c r="S232" s="550"/>
      <c r="T232" s="551"/>
      <c r="U232" s="34"/>
      <c r="V232" s="34"/>
      <c r="W232" s="35" t="s">
        <v>68</v>
      </c>
      <c r="X232" s="543">
        <v>33.659999999999997</v>
      </c>
      <c r="Y232" s="544">
        <f>IFERROR(IF(X232="",0,CEILING((X232/$H232),1)*$H232),"")</f>
        <v>33.659999999999997</v>
      </c>
      <c r="Z232" s="36">
        <f>IFERROR(IF(Y232=0,"",ROUNDUP(Y232/H232,0)*0.00502),"")</f>
        <v>8.5339999999999999E-2</v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35.36</v>
      </c>
      <c r="BN232" s="64">
        <f>IFERROR(Y232*I232/H232,"0")</f>
        <v>35.36</v>
      </c>
      <c r="BO232" s="64">
        <f>IFERROR(1/J232*(X232/H232),"0")</f>
        <v>7.2649572649572655E-2</v>
      </c>
      <c r="BP232" s="64">
        <f>IFERROR(1/J232*(Y232/H232),"0")</f>
        <v>7.2649572649572655E-2</v>
      </c>
    </row>
    <row r="233" spans="1:68" x14ac:dyDescent="0.2">
      <c r="A233" s="569"/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70"/>
      <c r="P233" s="557" t="s">
        <v>70</v>
      </c>
      <c r="Q233" s="558"/>
      <c r="R233" s="558"/>
      <c r="S233" s="558"/>
      <c r="T233" s="558"/>
      <c r="U233" s="558"/>
      <c r="V233" s="559"/>
      <c r="W233" s="37" t="s">
        <v>71</v>
      </c>
      <c r="X233" s="545">
        <f>IFERROR(X232/H232,"0")</f>
        <v>17</v>
      </c>
      <c r="Y233" s="545">
        <f>IFERROR(Y232/H232,"0")</f>
        <v>17</v>
      </c>
      <c r="Z233" s="545">
        <f>IFERROR(IF(Z232="",0,Z232),"0")</f>
        <v>8.5339999999999999E-2</v>
      </c>
      <c r="AA233" s="546"/>
      <c r="AB233" s="546"/>
      <c r="AC233" s="546"/>
    </row>
    <row r="234" spans="1:68" x14ac:dyDescent="0.2">
      <c r="A234" s="556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70"/>
      <c r="P234" s="557" t="s">
        <v>70</v>
      </c>
      <c r="Q234" s="558"/>
      <c r="R234" s="558"/>
      <c r="S234" s="558"/>
      <c r="T234" s="558"/>
      <c r="U234" s="558"/>
      <c r="V234" s="559"/>
      <c r="W234" s="37" t="s">
        <v>68</v>
      </c>
      <c r="X234" s="545">
        <f>IFERROR(SUM(X232:X232),"0")</f>
        <v>33.659999999999997</v>
      </c>
      <c r="Y234" s="545">
        <f>IFERROR(SUM(Y232:Y232),"0")</f>
        <v>33.659999999999997</v>
      </c>
      <c r="Z234" s="37"/>
      <c r="AA234" s="546"/>
      <c r="AB234" s="546"/>
      <c r="AC234" s="546"/>
    </row>
    <row r="235" spans="1:68" ht="14.25" customHeight="1" x14ac:dyDescent="0.25">
      <c r="A235" s="555" t="s">
        <v>372</v>
      </c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6"/>
      <c r="P235" s="556"/>
      <c r="Q235" s="556"/>
      <c r="R235" s="556"/>
      <c r="S235" s="556"/>
      <c r="T235" s="556"/>
      <c r="U235" s="556"/>
      <c r="V235" s="556"/>
      <c r="W235" s="556"/>
      <c r="X235" s="556"/>
      <c r="Y235" s="556"/>
      <c r="Z235" s="556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7">
        <v>4680115886803</v>
      </c>
      <c r="E236" s="548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1" t="s">
        <v>375</v>
      </c>
      <c r="Q236" s="550"/>
      <c r="R236" s="550"/>
      <c r="S236" s="550"/>
      <c r="T236" s="551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69"/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70"/>
      <c r="P237" s="557" t="s">
        <v>70</v>
      </c>
      <c r="Q237" s="558"/>
      <c r="R237" s="558"/>
      <c r="S237" s="558"/>
      <c r="T237" s="558"/>
      <c r="U237" s="558"/>
      <c r="V237" s="559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x14ac:dyDescent="0.2">
      <c r="A238" s="556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70"/>
      <c r="P238" s="557" t="s">
        <v>70</v>
      </c>
      <c r="Q238" s="558"/>
      <c r="R238" s="558"/>
      <c r="S238" s="558"/>
      <c r="T238" s="558"/>
      <c r="U238" s="558"/>
      <c r="V238" s="559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customHeight="1" x14ac:dyDescent="0.25">
      <c r="A239" s="555" t="s">
        <v>377</v>
      </c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6"/>
      <c r="P239" s="556"/>
      <c r="Q239" s="556"/>
      <c r="R239" s="556"/>
      <c r="S239" s="556"/>
      <c r="T239" s="556"/>
      <c r="U239" s="556"/>
      <c r="V239" s="556"/>
      <c r="W239" s="556"/>
      <c r="X239" s="556"/>
      <c r="Y239" s="556"/>
      <c r="Z239" s="556"/>
      <c r="AA239" s="539"/>
      <c r="AB239" s="539"/>
      <c r="AC239" s="539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7">
        <v>4680115886704</v>
      </c>
      <c r="E240" s="548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0"/>
      <c r="R240" s="550"/>
      <c r="S240" s="550"/>
      <c r="T240" s="551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7">
        <v>4680115886681</v>
      </c>
      <c r="E241" s="548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5" t="s">
        <v>383</v>
      </c>
      <c r="Q241" s="550"/>
      <c r="R241" s="550"/>
      <c r="S241" s="550"/>
      <c r="T241" s="551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7">
        <v>4680115886735</v>
      </c>
      <c r="E242" s="548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0"/>
      <c r="R242" s="550"/>
      <c r="S242" s="550"/>
      <c r="T242" s="551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7">
        <v>4680115886728</v>
      </c>
      <c r="E243" s="548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0"/>
      <c r="R243" s="550"/>
      <c r="S243" s="550"/>
      <c r="T243" s="551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7">
        <v>4680115886711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69"/>
      <c r="B245" s="556"/>
      <c r="C245" s="556"/>
      <c r="D245" s="556"/>
      <c r="E245" s="556"/>
      <c r="F245" s="556"/>
      <c r="G245" s="556"/>
      <c r="H245" s="556"/>
      <c r="I245" s="556"/>
      <c r="J245" s="556"/>
      <c r="K245" s="556"/>
      <c r="L245" s="556"/>
      <c r="M245" s="556"/>
      <c r="N245" s="556"/>
      <c r="O245" s="570"/>
      <c r="P245" s="557" t="s">
        <v>70</v>
      </c>
      <c r="Q245" s="558"/>
      <c r="R245" s="558"/>
      <c r="S245" s="558"/>
      <c r="T245" s="558"/>
      <c r="U245" s="558"/>
      <c r="V245" s="559"/>
      <c r="W245" s="37" t="s">
        <v>71</v>
      </c>
      <c r="X245" s="545">
        <f>IFERROR(X240/H240,"0")+IFERROR(X241/H241,"0")+IFERROR(X242/H242,"0")+IFERROR(X243/H243,"0")+IFERROR(X244/H244,"0")</f>
        <v>0</v>
      </c>
      <c r="Y245" s="545">
        <f>IFERROR(Y240/H240,"0")+IFERROR(Y241/H241,"0")+IFERROR(Y242/H242,"0")+IFERROR(Y243/H243,"0")+IFERROR(Y244/H244,"0")</f>
        <v>0</v>
      </c>
      <c r="Z245" s="545">
        <f>IFERROR(IF(Z240="",0,Z240),"0")+IFERROR(IF(Z241="",0,Z241),"0")+IFERROR(IF(Z242="",0,Z242),"0")+IFERROR(IF(Z243="",0,Z243),"0")+IFERROR(IF(Z244="",0,Z244),"0")</f>
        <v>0</v>
      </c>
      <c r="AA245" s="546"/>
      <c r="AB245" s="546"/>
      <c r="AC245" s="546"/>
    </row>
    <row r="246" spans="1:68" x14ac:dyDescent="0.2">
      <c r="A246" s="556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68</v>
      </c>
      <c r="X246" s="545">
        <f>IFERROR(SUM(X240:X244),"0")</f>
        <v>0</v>
      </c>
      <c r="Y246" s="545">
        <f>IFERROR(SUM(Y240:Y244),"0")</f>
        <v>0</v>
      </c>
      <c r="Z246" s="37"/>
      <c r="AA246" s="546"/>
      <c r="AB246" s="546"/>
      <c r="AC246" s="546"/>
    </row>
    <row r="247" spans="1:68" ht="16.5" customHeight="1" x14ac:dyDescent="0.25">
      <c r="A247" s="562" t="s">
        <v>390</v>
      </c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6"/>
      <c r="P247" s="556"/>
      <c r="Q247" s="556"/>
      <c r="R247" s="556"/>
      <c r="S247" s="556"/>
      <c r="T247" s="556"/>
      <c r="U247" s="556"/>
      <c r="V247" s="556"/>
      <c r="W247" s="556"/>
      <c r="X247" s="556"/>
      <c r="Y247" s="556"/>
      <c r="Z247" s="556"/>
      <c r="AA247" s="538"/>
      <c r="AB247" s="538"/>
      <c r="AC247" s="538"/>
    </row>
    <row r="248" spans="1:68" ht="14.25" customHeight="1" x14ac:dyDescent="0.25">
      <c r="A248" s="555" t="s">
        <v>98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9"/>
      <c r="AB248" s="539"/>
      <c r="AC248" s="539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7">
        <v>4680115885837</v>
      </c>
      <c r="E249" s="548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0"/>
      <c r="R249" s="550"/>
      <c r="S249" s="550"/>
      <c r="T249" s="551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7">
        <v>4680115885851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7">
        <v>4680115885806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7">
        <v>4680115885844</v>
      </c>
      <c r="E252" s="548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7">
        <v>4680115885820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69"/>
      <c r="B254" s="556"/>
      <c r="C254" s="556"/>
      <c r="D254" s="556"/>
      <c r="E254" s="556"/>
      <c r="F254" s="556"/>
      <c r="G254" s="556"/>
      <c r="H254" s="556"/>
      <c r="I254" s="556"/>
      <c r="J254" s="556"/>
      <c r="K254" s="556"/>
      <c r="L254" s="556"/>
      <c r="M254" s="556"/>
      <c r="N254" s="556"/>
      <c r="O254" s="570"/>
      <c r="P254" s="557" t="s">
        <v>70</v>
      </c>
      <c r="Q254" s="558"/>
      <c r="R254" s="558"/>
      <c r="S254" s="558"/>
      <c r="T254" s="558"/>
      <c r="U254" s="558"/>
      <c r="V254" s="559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x14ac:dyDescent="0.2">
      <c r="A255" s="556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customHeight="1" x14ac:dyDescent="0.25">
      <c r="A256" s="562" t="s">
        <v>406</v>
      </c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6"/>
      <c r="P256" s="556"/>
      <c r="Q256" s="556"/>
      <c r="R256" s="556"/>
      <c r="S256" s="556"/>
      <c r="T256" s="556"/>
      <c r="U256" s="556"/>
      <c r="V256" s="556"/>
      <c r="W256" s="556"/>
      <c r="X256" s="556"/>
      <c r="Y256" s="556"/>
      <c r="Z256" s="556"/>
      <c r="AA256" s="538"/>
      <c r="AB256" s="538"/>
      <c r="AC256" s="538"/>
    </row>
    <row r="257" spans="1:68" ht="14.25" customHeight="1" x14ac:dyDescent="0.25">
      <c r="A257" s="555" t="s">
        <v>98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9"/>
      <c r="AB257" s="539"/>
      <c r="AC257" s="539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7">
        <v>4607091383423</v>
      </c>
      <c r="E258" s="548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0"/>
      <c r="R258" s="550"/>
      <c r="S258" s="550"/>
      <c r="T258" s="551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7">
        <v>4680115886957</v>
      </c>
      <c r="E259" s="548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6" t="s">
        <v>411</v>
      </c>
      <c r="Q259" s="550"/>
      <c r="R259" s="550"/>
      <c r="S259" s="550"/>
      <c r="T259" s="551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7">
        <v>4680115885660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7">
        <v>4680115886773</v>
      </c>
      <c r="E261" s="548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8" t="s">
        <v>418</v>
      </c>
      <c r="Q261" s="550"/>
      <c r="R261" s="550"/>
      <c r="S261" s="550"/>
      <c r="T261" s="551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69"/>
      <c r="B262" s="556"/>
      <c r="C262" s="556"/>
      <c r="D262" s="556"/>
      <c r="E262" s="556"/>
      <c r="F262" s="556"/>
      <c r="G262" s="556"/>
      <c r="H262" s="556"/>
      <c r="I262" s="556"/>
      <c r="J262" s="556"/>
      <c r="K262" s="556"/>
      <c r="L262" s="556"/>
      <c r="M262" s="556"/>
      <c r="N262" s="556"/>
      <c r="O262" s="570"/>
      <c r="P262" s="557" t="s">
        <v>70</v>
      </c>
      <c r="Q262" s="558"/>
      <c r="R262" s="558"/>
      <c r="S262" s="558"/>
      <c r="T262" s="558"/>
      <c r="U262" s="558"/>
      <c r="V262" s="559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x14ac:dyDescent="0.2">
      <c r="A263" s="556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customHeight="1" x14ac:dyDescent="0.25">
      <c r="A264" s="562" t="s">
        <v>420</v>
      </c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6"/>
      <c r="P264" s="556"/>
      <c r="Q264" s="556"/>
      <c r="R264" s="556"/>
      <c r="S264" s="556"/>
      <c r="T264" s="556"/>
      <c r="U264" s="556"/>
      <c r="V264" s="556"/>
      <c r="W264" s="556"/>
      <c r="X264" s="556"/>
      <c r="Y264" s="556"/>
      <c r="Z264" s="556"/>
      <c r="AA264" s="538"/>
      <c r="AB264" s="538"/>
      <c r="AC264" s="538"/>
    </row>
    <row r="265" spans="1:68" ht="14.25" customHeight="1" x14ac:dyDescent="0.25">
      <c r="A265" s="555" t="s">
        <v>72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9"/>
      <c r="AB265" s="539"/>
      <c r="AC265" s="539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7">
        <v>4680115886186</v>
      </c>
      <c r="E266" s="548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0"/>
      <c r="R266" s="550"/>
      <c r="S266" s="550"/>
      <c r="T266" s="551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7">
        <v>4680115881228</v>
      </c>
      <c r="E267" s="548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7">
        <v>4680115881211</v>
      </c>
      <c r="E268" s="548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0"/>
      <c r="R268" s="550"/>
      <c r="S268" s="550"/>
      <c r="T268" s="551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69"/>
      <c r="B269" s="556"/>
      <c r="C269" s="556"/>
      <c r="D269" s="556"/>
      <c r="E269" s="556"/>
      <c r="F269" s="556"/>
      <c r="G269" s="556"/>
      <c r="H269" s="556"/>
      <c r="I269" s="556"/>
      <c r="J269" s="556"/>
      <c r="K269" s="556"/>
      <c r="L269" s="556"/>
      <c r="M269" s="556"/>
      <c r="N269" s="556"/>
      <c r="O269" s="570"/>
      <c r="P269" s="557" t="s">
        <v>70</v>
      </c>
      <c r="Q269" s="558"/>
      <c r="R269" s="558"/>
      <c r="S269" s="558"/>
      <c r="T269" s="558"/>
      <c r="U269" s="558"/>
      <c r="V269" s="559"/>
      <c r="W269" s="37" t="s">
        <v>71</v>
      </c>
      <c r="X269" s="545">
        <f>IFERROR(X266/H266,"0")+IFERROR(X267/H267,"0")+IFERROR(X268/H268,"0")</f>
        <v>0</v>
      </c>
      <c r="Y269" s="545">
        <f>IFERROR(Y266/H266,"0")+IFERROR(Y267/H267,"0")+IFERROR(Y268/H268,"0")</f>
        <v>0</v>
      </c>
      <c r="Z269" s="545">
        <f>IFERROR(IF(Z266="",0,Z266),"0")+IFERROR(IF(Z267="",0,Z267),"0")+IFERROR(IF(Z268="",0,Z268),"0")</f>
        <v>0</v>
      </c>
      <c r="AA269" s="546"/>
      <c r="AB269" s="546"/>
      <c r="AC269" s="546"/>
    </row>
    <row r="270" spans="1:68" x14ac:dyDescent="0.2">
      <c r="A270" s="556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68</v>
      </c>
      <c r="X270" s="545">
        <f>IFERROR(SUM(X266:X268),"0")</f>
        <v>0</v>
      </c>
      <c r="Y270" s="545">
        <f>IFERROR(SUM(Y266:Y268),"0")</f>
        <v>0</v>
      </c>
      <c r="Z270" s="37"/>
      <c r="AA270" s="546"/>
      <c r="AB270" s="546"/>
      <c r="AC270" s="546"/>
    </row>
    <row r="271" spans="1:68" ht="16.5" customHeight="1" x14ac:dyDescent="0.25">
      <c r="A271" s="562" t="s">
        <v>430</v>
      </c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38"/>
      <c r="AB271" s="538"/>
      <c r="AC271" s="538"/>
    </row>
    <row r="272" spans="1:68" ht="14.25" customHeight="1" x14ac:dyDescent="0.25">
      <c r="A272" s="555" t="s">
        <v>63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9"/>
      <c r="AB272" s="539"/>
      <c r="AC272" s="539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7">
        <v>4680115880344</v>
      </c>
      <c r="E273" s="548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3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0"/>
      <c r="R273" s="550"/>
      <c r="S273" s="550"/>
      <c r="T273" s="551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69"/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70"/>
      <c r="P274" s="557" t="s">
        <v>70</v>
      </c>
      <c r="Q274" s="558"/>
      <c r="R274" s="558"/>
      <c r="S274" s="558"/>
      <c r="T274" s="558"/>
      <c r="U274" s="558"/>
      <c r="V274" s="559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x14ac:dyDescent="0.2">
      <c r="A275" s="556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customHeight="1" x14ac:dyDescent="0.25">
      <c r="A276" s="555" t="s">
        <v>72</v>
      </c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6"/>
      <c r="P276" s="556"/>
      <c r="Q276" s="556"/>
      <c r="R276" s="556"/>
      <c r="S276" s="556"/>
      <c r="T276" s="556"/>
      <c r="U276" s="556"/>
      <c r="V276" s="556"/>
      <c r="W276" s="556"/>
      <c r="X276" s="556"/>
      <c r="Y276" s="556"/>
      <c r="Z276" s="556"/>
      <c r="AA276" s="539"/>
      <c r="AB276" s="539"/>
      <c r="AC276" s="539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7">
        <v>4680115884618</v>
      </c>
      <c r="E277" s="548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0"/>
      <c r="R277" s="550"/>
      <c r="S277" s="550"/>
      <c r="T277" s="551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69"/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70"/>
      <c r="P278" s="557" t="s">
        <v>70</v>
      </c>
      <c r="Q278" s="558"/>
      <c r="R278" s="558"/>
      <c r="S278" s="558"/>
      <c r="T278" s="558"/>
      <c r="U278" s="558"/>
      <c r="V278" s="559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x14ac:dyDescent="0.2">
      <c r="A279" s="556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customHeight="1" x14ac:dyDescent="0.25">
      <c r="A280" s="562" t="s">
        <v>437</v>
      </c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6"/>
      <c r="P280" s="556"/>
      <c r="Q280" s="556"/>
      <c r="R280" s="556"/>
      <c r="S280" s="556"/>
      <c r="T280" s="556"/>
      <c r="U280" s="556"/>
      <c r="V280" s="556"/>
      <c r="W280" s="556"/>
      <c r="X280" s="556"/>
      <c r="Y280" s="556"/>
      <c r="Z280" s="556"/>
      <c r="AA280" s="538"/>
      <c r="AB280" s="538"/>
      <c r="AC280" s="538"/>
    </row>
    <row r="281" spans="1:68" ht="14.25" customHeight="1" x14ac:dyDescent="0.25">
      <c r="A281" s="555" t="s">
        <v>98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9"/>
      <c r="AB281" s="539"/>
      <c r="AC281" s="539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7">
        <v>4680115883703</v>
      </c>
      <c r="E282" s="548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0"/>
      <c r="R282" s="550"/>
      <c r="S282" s="550"/>
      <c r="T282" s="551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69"/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70"/>
      <c r="P283" s="557" t="s">
        <v>70</v>
      </c>
      <c r="Q283" s="558"/>
      <c r="R283" s="558"/>
      <c r="S283" s="558"/>
      <c r="T283" s="558"/>
      <c r="U283" s="558"/>
      <c r="V283" s="559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x14ac:dyDescent="0.2">
      <c r="A284" s="556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customHeight="1" x14ac:dyDescent="0.25">
      <c r="A285" s="562" t="s">
        <v>442</v>
      </c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6"/>
      <c r="P285" s="556"/>
      <c r="Q285" s="556"/>
      <c r="R285" s="556"/>
      <c r="S285" s="556"/>
      <c r="T285" s="556"/>
      <c r="U285" s="556"/>
      <c r="V285" s="556"/>
      <c r="W285" s="556"/>
      <c r="X285" s="556"/>
      <c r="Y285" s="556"/>
      <c r="Z285" s="556"/>
      <c r="AA285" s="538"/>
      <c r="AB285" s="538"/>
      <c r="AC285" s="538"/>
    </row>
    <row r="286" spans="1:68" ht="14.25" customHeight="1" x14ac:dyDescent="0.25">
      <c r="A286" s="555" t="s">
        <v>98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9"/>
      <c r="AB286" s="539"/>
      <c r="AC286" s="539"/>
    </row>
    <row r="287" spans="1:68" ht="27" customHeight="1" x14ac:dyDescent="0.25">
      <c r="A287" s="54" t="s">
        <v>443</v>
      </c>
      <c r="B287" s="54" t="s">
        <v>444</v>
      </c>
      <c r="C287" s="31">
        <v>4301012024</v>
      </c>
      <c r="D287" s="547">
        <v>4680115885615</v>
      </c>
      <c r="E287" s="548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0"/>
      <c r="R287" s="550"/>
      <c r="S287" s="550"/>
      <c r="T287" s="551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446</v>
      </c>
      <c r="B288" s="54" t="s">
        <v>447</v>
      </c>
      <c r="C288" s="31">
        <v>4301011858</v>
      </c>
      <c r="D288" s="547">
        <v>4680115885646</v>
      </c>
      <c r="E288" s="54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449</v>
      </c>
      <c r="B289" s="54" t="s">
        <v>450</v>
      </c>
      <c r="C289" s="31">
        <v>4301012016</v>
      </c>
      <c r="D289" s="547">
        <v>4680115885554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4301011857</v>
      </c>
      <c r="D290" s="547">
        <v>4680115885622</v>
      </c>
      <c r="E290" s="548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5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4301011859</v>
      </c>
      <c r="D291" s="547">
        <v>4680115885608</v>
      </c>
      <c r="E291" s="548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569"/>
      <c r="B292" s="556"/>
      <c r="C292" s="556"/>
      <c r="D292" s="556"/>
      <c r="E292" s="556"/>
      <c r="F292" s="556"/>
      <c r="G292" s="556"/>
      <c r="H292" s="556"/>
      <c r="I292" s="556"/>
      <c r="J292" s="556"/>
      <c r="K292" s="556"/>
      <c r="L292" s="556"/>
      <c r="M292" s="556"/>
      <c r="N292" s="556"/>
      <c r="O292" s="570"/>
      <c r="P292" s="557" t="s">
        <v>70</v>
      </c>
      <c r="Q292" s="558"/>
      <c r="R292" s="558"/>
      <c r="S292" s="558"/>
      <c r="T292" s="558"/>
      <c r="U292" s="558"/>
      <c r="V292" s="559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x14ac:dyDescent="0.2">
      <c r="A293" s="556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customHeight="1" x14ac:dyDescent="0.25">
      <c r="A294" s="555" t="s">
        <v>63</v>
      </c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6"/>
      <c r="P294" s="556"/>
      <c r="Q294" s="556"/>
      <c r="R294" s="556"/>
      <c r="S294" s="556"/>
      <c r="T294" s="556"/>
      <c r="U294" s="556"/>
      <c r="V294" s="556"/>
      <c r="W294" s="556"/>
      <c r="X294" s="556"/>
      <c r="Y294" s="556"/>
      <c r="Z294" s="556"/>
      <c r="AA294" s="539"/>
      <c r="AB294" s="539"/>
      <c r="AC294" s="539"/>
    </row>
    <row r="295" spans="1:68" ht="27" customHeight="1" x14ac:dyDescent="0.25">
      <c r="A295" s="54" t="s">
        <v>457</v>
      </c>
      <c r="B295" s="54" t="s">
        <v>458</v>
      </c>
      <c r="C295" s="31">
        <v>4301030878</v>
      </c>
      <c r="D295" s="547">
        <v>4607091387193</v>
      </c>
      <c r="E295" s="548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0"/>
      <c r="R295" s="550"/>
      <c r="S295" s="550"/>
      <c r="T295" s="551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customHeight="1" x14ac:dyDescent="0.25">
      <c r="A296" s="54" t="s">
        <v>460</v>
      </c>
      <c r="B296" s="54" t="s">
        <v>461</v>
      </c>
      <c r="C296" s="31">
        <v>4301031153</v>
      </c>
      <c r="D296" s="547">
        <v>4607091387230</v>
      </c>
      <c r="E296" s="548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0"/>
      <c r="R296" s="550"/>
      <c r="S296" s="550"/>
      <c r="T296" s="551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4301031154</v>
      </c>
      <c r="D297" s="547">
        <v>4607091387292</v>
      </c>
      <c r="E297" s="548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4301031152</v>
      </c>
      <c r="D298" s="547">
        <v>4607091387285</v>
      </c>
      <c r="E298" s="548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47">
        <v>4607091389845</v>
      </c>
      <c r="E299" s="548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4301031306</v>
      </c>
      <c r="D300" s="547">
        <v>4680115882881</v>
      </c>
      <c r="E300" s="548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0"/>
      <c r="R300" s="550"/>
      <c r="S300" s="550"/>
      <c r="T300" s="551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7">
        <v>4607091383836</v>
      </c>
      <c r="E301" s="548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x14ac:dyDescent="0.2">
      <c r="A302" s="569"/>
      <c r="B302" s="556"/>
      <c r="C302" s="556"/>
      <c r="D302" s="556"/>
      <c r="E302" s="556"/>
      <c r="F302" s="556"/>
      <c r="G302" s="556"/>
      <c r="H302" s="556"/>
      <c r="I302" s="556"/>
      <c r="J302" s="556"/>
      <c r="K302" s="556"/>
      <c r="L302" s="556"/>
      <c r="M302" s="556"/>
      <c r="N302" s="556"/>
      <c r="O302" s="570"/>
      <c r="P302" s="557" t="s">
        <v>70</v>
      </c>
      <c r="Q302" s="558"/>
      <c r="R302" s="558"/>
      <c r="S302" s="558"/>
      <c r="T302" s="558"/>
      <c r="U302" s="558"/>
      <c r="V302" s="559"/>
      <c r="W302" s="37" t="s">
        <v>71</v>
      </c>
      <c r="X302" s="545">
        <f>IFERROR(X295/H295,"0")+IFERROR(X296/H296,"0")+IFERROR(X297/H297,"0")+IFERROR(X298/H298,"0")+IFERROR(X299/H299,"0")+IFERROR(X300/H300,"0")+IFERROR(X301/H301,"0")</f>
        <v>0</v>
      </c>
      <c r="Y302" s="545">
        <f>IFERROR(Y295/H295,"0")+IFERROR(Y296/H296,"0")+IFERROR(Y297/H297,"0")+IFERROR(Y298/H298,"0")+IFERROR(Y299/H299,"0")+IFERROR(Y300/H300,"0")+IFERROR(Y301/H301,"0")</f>
        <v>0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46"/>
      <c r="AB302" s="546"/>
      <c r="AC302" s="546"/>
    </row>
    <row r="303" spans="1:68" x14ac:dyDescent="0.2">
      <c r="A303" s="556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68</v>
      </c>
      <c r="X303" s="545">
        <f>IFERROR(SUM(X295:X301),"0")</f>
        <v>0</v>
      </c>
      <c r="Y303" s="545">
        <f>IFERROR(SUM(Y295:Y301),"0")</f>
        <v>0</v>
      </c>
      <c r="Z303" s="37"/>
      <c r="AA303" s="546"/>
      <c r="AB303" s="546"/>
      <c r="AC303" s="546"/>
    </row>
    <row r="304" spans="1:68" ht="14.25" customHeight="1" x14ac:dyDescent="0.25">
      <c r="A304" s="555" t="s">
        <v>72</v>
      </c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6"/>
      <c r="P304" s="556"/>
      <c r="Q304" s="556"/>
      <c r="R304" s="556"/>
      <c r="S304" s="556"/>
      <c r="T304" s="556"/>
      <c r="U304" s="556"/>
      <c r="V304" s="556"/>
      <c r="W304" s="556"/>
      <c r="X304" s="556"/>
      <c r="Y304" s="556"/>
      <c r="Z304" s="556"/>
      <c r="AA304" s="539"/>
      <c r="AB304" s="539"/>
      <c r="AC304" s="539"/>
    </row>
    <row r="305" spans="1:68" ht="27" customHeight="1" x14ac:dyDescent="0.25">
      <c r="A305" s="54" t="s">
        <v>476</v>
      </c>
      <c r="B305" s="54" t="s">
        <v>477</v>
      </c>
      <c r="C305" s="31">
        <v>4301051100</v>
      </c>
      <c r="D305" s="547">
        <v>4607091387766</v>
      </c>
      <c r="E305" s="548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0"/>
      <c r="R305" s="550"/>
      <c r="S305" s="550"/>
      <c r="T305" s="551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479</v>
      </c>
      <c r="B306" s="54" t="s">
        <v>480</v>
      </c>
      <c r="C306" s="31">
        <v>4301051818</v>
      </c>
      <c r="D306" s="547">
        <v>4607091387957</v>
      </c>
      <c r="E306" s="548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0"/>
      <c r="R306" s="550"/>
      <c r="S306" s="550"/>
      <c r="T306" s="551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4301051819</v>
      </c>
      <c r="D307" s="547">
        <v>4607091387964</v>
      </c>
      <c r="E307" s="548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0"/>
      <c r="R307" s="550"/>
      <c r="S307" s="550"/>
      <c r="T307" s="551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4301051734</v>
      </c>
      <c r="D308" s="547">
        <v>4680115884588</v>
      </c>
      <c r="E308" s="548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0"/>
      <c r="R308" s="550"/>
      <c r="S308" s="550"/>
      <c r="T308" s="551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4301051578</v>
      </c>
      <c r="D309" s="547">
        <v>4607091387513</v>
      </c>
      <c r="E309" s="548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69"/>
      <c r="B310" s="556"/>
      <c r="C310" s="556"/>
      <c r="D310" s="556"/>
      <c r="E310" s="556"/>
      <c r="F310" s="556"/>
      <c r="G310" s="556"/>
      <c r="H310" s="556"/>
      <c r="I310" s="556"/>
      <c r="J310" s="556"/>
      <c r="K310" s="556"/>
      <c r="L310" s="556"/>
      <c r="M310" s="556"/>
      <c r="N310" s="556"/>
      <c r="O310" s="570"/>
      <c r="P310" s="557" t="s">
        <v>70</v>
      </c>
      <c r="Q310" s="558"/>
      <c r="R310" s="558"/>
      <c r="S310" s="558"/>
      <c r="T310" s="558"/>
      <c r="U310" s="558"/>
      <c r="V310" s="559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x14ac:dyDescent="0.2">
      <c r="A311" s="556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customHeight="1" x14ac:dyDescent="0.25">
      <c r="A312" s="555" t="s">
        <v>160</v>
      </c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6"/>
      <c r="P312" s="556"/>
      <c r="Q312" s="556"/>
      <c r="R312" s="556"/>
      <c r="S312" s="556"/>
      <c r="T312" s="556"/>
      <c r="U312" s="556"/>
      <c r="V312" s="556"/>
      <c r="W312" s="556"/>
      <c r="X312" s="556"/>
      <c r="Y312" s="556"/>
      <c r="Z312" s="556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47">
        <v>4607091380880</v>
      </c>
      <c r="E313" s="548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0"/>
      <c r="R313" s="550"/>
      <c r="S313" s="550"/>
      <c r="T313" s="551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7">
        <v>4607091384482</v>
      </c>
      <c r="E314" s="548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0"/>
      <c r="R314" s="550"/>
      <c r="S314" s="550"/>
      <c r="T314" s="551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7">
        <v>4607091380897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69"/>
      <c r="B316" s="556"/>
      <c r="C316" s="556"/>
      <c r="D316" s="556"/>
      <c r="E316" s="556"/>
      <c r="F316" s="556"/>
      <c r="G316" s="556"/>
      <c r="H316" s="556"/>
      <c r="I316" s="556"/>
      <c r="J316" s="556"/>
      <c r="K316" s="556"/>
      <c r="L316" s="556"/>
      <c r="M316" s="556"/>
      <c r="N316" s="556"/>
      <c r="O316" s="570"/>
      <c r="P316" s="557" t="s">
        <v>70</v>
      </c>
      <c r="Q316" s="558"/>
      <c r="R316" s="558"/>
      <c r="S316" s="558"/>
      <c r="T316" s="558"/>
      <c r="U316" s="558"/>
      <c r="V316" s="559"/>
      <c r="W316" s="37" t="s">
        <v>71</v>
      </c>
      <c r="X316" s="545">
        <f>IFERROR(X313/H313,"0")+IFERROR(X314/H314,"0")+IFERROR(X315/H315,"0")</f>
        <v>0</v>
      </c>
      <c r="Y316" s="545">
        <f>IFERROR(Y313/H313,"0")+IFERROR(Y314/H314,"0")+IFERROR(Y315/H315,"0")</f>
        <v>0</v>
      </c>
      <c r="Z316" s="545">
        <f>IFERROR(IF(Z313="",0,Z313),"0")+IFERROR(IF(Z314="",0,Z314),"0")+IFERROR(IF(Z315="",0,Z315),"0")</f>
        <v>0</v>
      </c>
      <c r="AA316" s="546"/>
      <c r="AB316" s="546"/>
      <c r="AC316" s="546"/>
    </row>
    <row r="317" spans="1:68" x14ac:dyDescent="0.2">
      <c r="A317" s="556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68</v>
      </c>
      <c r="X317" s="545">
        <f>IFERROR(SUM(X313:X315),"0")</f>
        <v>0</v>
      </c>
      <c r="Y317" s="545">
        <f>IFERROR(SUM(Y313:Y315),"0")</f>
        <v>0</v>
      </c>
      <c r="Z317" s="37"/>
      <c r="AA317" s="546"/>
      <c r="AB317" s="546"/>
      <c r="AC317" s="546"/>
    </row>
    <row r="318" spans="1:68" ht="14.25" customHeight="1" x14ac:dyDescent="0.25">
      <c r="A318" s="555" t="s">
        <v>90</v>
      </c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6"/>
      <c r="P318" s="556"/>
      <c r="Q318" s="556"/>
      <c r="R318" s="556"/>
      <c r="S318" s="556"/>
      <c r="T318" s="556"/>
      <c r="U318" s="556"/>
      <c r="V318" s="556"/>
      <c r="W318" s="556"/>
      <c r="X318" s="556"/>
      <c r="Y318" s="556"/>
      <c r="Z318" s="556"/>
      <c r="AA318" s="539"/>
      <c r="AB318" s="539"/>
      <c r="AC318" s="539"/>
    </row>
    <row r="319" spans="1:68" ht="27" customHeight="1" x14ac:dyDescent="0.25">
      <c r="A319" s="54" t="s">
        <v>500</v>
      </c>
      <c r="B319" s="54" t="s">
        <v>501</v>
      </c>
      <c r="C319" s="31">
        <v>4301030235</v>
      </c>
      <c r="D319" s="547">
        <v>4607091388381</v>
      </c>
      <c r="E319" s="548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59" t="s">
        <v>502</v>
      </c>
      <c r="Q319" s="550"/>
      <c r="R319" s="550"/>
      <c r="S319" s="550"/>
      <c r="T319" s="551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504</v>
      </c>
      <c r="B320" s="54" t="s">
        <v>505</v>
      </c>
      <c r="C320" s="31">
        <v>4301030232</v>
      </c>
      <c r="D320" s="547">
        <v>4607091388374</v>
      </c>
      <c r="E320" s="548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3" t="s">
        <v>506</v>
      </c>
      <c r="Q320" s="550"/>
      <c r="R320" s="550"/>
      <c r="S320" s="550"/>
      <c r="T320" s="551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47">
        <v>4607091383102</v>
      </c>
      <c r="E321" s="548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0"/>
      <c r="R321" s="550"/>
      <c r="S321" s="550"/>
      <c r="T321" s="551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7">
        <v>4607091388404</v>
      </c>
      <c r="E322" s="548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0"/>
      <c r="R322" s="550"/>
      <c r="S322" s="550"/>
      <c r="T322" s="551"/>
      <c r="U322" s="34"/>
      <c r="V322" s="34"/>
      <c r="W322" s="35" t="s">
        <v>68</v>
      </c>
      <c r="X322" s="543">
        <v>35.700000000000003</v>
      </c>
      <c r="Y322" s="544">
        <f>IFERROR(IF(X322="",0,CEILING((X322/$H322),1)*$H322),"")</f>
        <v>35.699999999999996</v>
      </c>
      <c r="Z322" s="36">
        <f>IFERROR(IF(Y322=0,"",ROUNDUP(Y322/H322,0)*0.00651),"")</f>
        <v>9.1139999999999999E-2</v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40.32</v>
      </c>
      <c r="BN322" s="64">
        <f>IFERROR(Y322*I322/H322,"0")</f>
        <v>40.32</v>
      </c>
      <c r="BO322" s="64">
        <f>IFERROR(1/J322*(X322/H322),"0")</f>
        <v>7.6923076923076941E-2</v>
      </c>
      <c r="BP322" s="64">
        <f>IFERROR(1/J322*(Y322/H322),"0")</f>
        <v>7.6923076923076927E-2</v>
      </c>
    </row>
    <row r="323" spans="1:68" x14ac:dyDescent="0.2">
      <c r="A323" s="569"/>
      <c r="B323" s="556"/>
      <c r="C323" s="556"/>
      <c r="D323" s="556"/>
      <c r="E323" s="556"/>
      <c r="F323" s="556"/>
      <c r="G323" s="556"/>
      <c r="H323" s="556"/>
      <c r="I323" s="556"/>
      <c r="J323" s="556"/>
      <c r="K323" s="556"/>
      <c r="L323" s="556"/>
      <c r="M323" s="556"/>
      <c r="N323" s="556"/>
      <c r="O323" s="570"/>
      <c r="P323" s="557" t="s">
        <v>70</v>
      </c>
      <c r="Q323" s="558"/>
      <c r="R323" s="558"/>
      <c r="S323" s="558"/>
      <c r="T323" s="558"/>
      <c r="U323" s="558"/>
      <c r="V323" s="559"/>
      <c r="W323" s="37" t="s">
        <v>71</v>
      </c>
      <c r="X323" s="545">
        <f>IFERROR(X319/H319,"0")+IFERROR(X320/H320,"0")+IFERROR(X321/H321,"0")+IFERROR(X322/H322,"0")</f>
        <v>14.000000000000002</v>
      </c>
      <c r="Y323" s="545">
        <f>IFERROR(Y319/H319,"0")+IFERROR(Y320/H320,"0")+IFERROR(Y321/H321,"0")+IFERROR(Y322/H322,"0")</f>
        <v>14</v>
      </c>
      <c r="Z323" s="545">
        <f>IFERROR(IF(Z319="",0,Z319),"0")+IFERROR(IF(Z320="",0,Z320),"0")+IFERROR(IF(Z321="",0,Z321),"0")+IFERROR(IF(Z322="",0,Z322),"0")</f>
        <v>9.1139999999999999E-2</v>
      </c>
      <c r="AA323" s="546"/>
      <c r="AB323" s="546"/>
      <c r="AC323" s="546"/>
    </row>
    <row r="324" spans="1:68" x14ac:dyDescent="0.2">
      <c r="A324" s="556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68</v>
      </c>
      <c r="X324" s="545">
        <f>IFERROR(SUM(X319:X322),"0")</f>
        <v>35.700000000000003</v>
      </c>
      <c r="Y324" s="545">
        <f>IFERROR(SUM(Y319:Y322),"0")</f>
        <v>35.699999999999996</v>
      </c>
      <c r="Z324" s="37"/>
      <c r="AA324" s="546"/>
      <c r="AB324" s="546"/>
      <c r="AC324" s="546"/>
    </row>
    <row r="325" spans="1:68" ht="14.25" customHeight="1" x14ac:dyDescent="0.25">
      <c r="A325" s="555" t="s">
        <v>512</v>
      </c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6"/>
      <c r="P325" s="556"/>
      <c r="Q325" s="556"/>
      <c r="R325" s="556"/>
      <c r="S325" s="556"/>
      <c r="T325" s="556"/>
      <c r="U325" s="556"/>
      <c r="V325" s="556"/>
      <c r="W325" s="556"/>
      <c r="X325" s="556"/>
      <c r="Y325" s="556"/>
      <c r="Z325" s="556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47">
        <v>4680115881808</v>
      </c>
      <c r="E326" s="548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0"/>
      <c r="R326" s="550"/>
      <c r="S326" s="550"/>
      <c r="T326" s="551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47">
        <v>4680115881822</v>
      </c>
      <c r="E327" s="548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0"/>
      <c r="R327" s="550"/>
      <c r="S327" s="550"/>
      <c r="T327" s="551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47">
        <v>4680115880016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0"/>
      <c r="R328" s="550"/>
      <c r="S328" s="550"/>
      <c r="T328" s="551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69"/>
      <c r="B329" s="556"/>
      <c r="C329" s="556"/>
      <c r="D329" s="556"/>
      <c r="E329" s="556"/>
      <c r="F329" s="556"/>
      <c r="G329" s="556"/>
      <c r="H329" s="556"/>
      <c r="I329" s="556"/>
      <c r="J329" s="556"/>
      <c r="K329" s="556"/>
      <c r="L329" s="556"/>
      <c r="M329" s="556"/>
      <c r="N329" s="556"/>
      <c r="O329" s="570"/>
      <c r="P329" s="557" t="s">
        <v>70</v>
      </c>
      <c r="Q329" s="558"/>
      <c r="R329" s="558"/>
      <c r="S329" s="558"/>
      <c r="T329" s="558"/>
      <c r="U329" s="558"/>
      <c r="V329" s="559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x14ac:dyDescent="0.2">
      <c r="A330" s="556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customHeight="1" x14ac:dyDescent="0.25">
      <c r="A331" s="562" t="s">
        <v>521</v>
      </c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6"/>
      <c r="P331" s="556"/>
      <c r="Q331" s="556"/>
      <c r="R331" s="556"/>
      <c r="S331" s="556"/>
      <c r="T331" s="556"/>
      <c r="U331" s="556"/>
      <c r="V331" s="556"/>
      <c r="W331" s="556"/>
      <c r="X331" s="556"/>
      <c r="Y331" s="556"/>
      <c r="Z331" s="556"/>
      <c r="AA331" s="538"/>
      <c r="AB331" s="538"/>
      <c r="AC331" s="538"/>
    </row>
    <row r="332" spans="1:68" ht="14.25" customHeight="1" x14ac:dyDescent="0.25">
      <c r="A332" s="555" t="s">
        <v>72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9"/>
      <c r="AB332" s="539"/>
      <c r="AC332" s="539"/>
    </row>
    <row r="333" spans="1:68" ht="27" customHeight="1" x14ac:dyDescent="0.25">
      <c r="A333" s="54" t="s">
        <v>522</v>
      </c>
      <c r="B333" s="54" t="s">
        <v>523</v>
      </c>
      <c r="C333" s="31">
        <v>4301051489</v>
      </c>
      <c r="D333" s="547">
        <v>4607091387919</v>
      </c>
      <c r="E333" s="548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0"/>
      <c r="R333" s="550"/>
      <c r="S333" s="550"/>
      <c r="T333" s="551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47">
        <v>4680115883604</v>
      </c>
      <c r="E334" s="548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0"/>
      <c r="R334" s="550"/>
      <c r="S334" s="550"/>
      <c r="T334" s="551"/>
      <c r="U334" s="34"/>
      <c r="V334" s="34"/>
      <c r="W334" s="35" t="s">
        <v>68</v>
      </c>
      <c r="X334" s="543">
        <v>140.69999999999999</v>
      </c>
      <c r="Y334" s="544">
        <f>IFERROR(IF(X334="",0,CEILING((X334/$H334),1)*$H334),"")</f>
        <v>140.70000000000002</v>
      </c>
      <c r="Z334" s="36">
        <f>IFERROR(IF(Y334=0,"",ROUNDUP(Y334/H334,0)*0.00651),"")</f>
        <v>0.43617</v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157.58399999999997</v>
      </c>
      <c r="BN334" s="64">
        <f>IFERROR(Y334*I334/H334,"0")</f>
        <v>157.584</v>
      </c>
      <c r="BO334" s="64">
        <f>IFERROR(1/J334*(X334/H334),"0")</f>
        <v>0.3681318681318681</v>
      </c>
      <c r="BP334" s="64">
        <f>IFERROR(1/J334*(Y334/H334),"0")</f>
        <v>0.36813186813186816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47">
        <v>4680115883567</v>
      </c>
      <c r="E335" s="548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0"/>
      <c r="R335" s="550"/>
      <c r="S335" s="550"/>
      <c r="T335" s="551"/>
      <c r="U335" s="34"/>
      <c r="V335" s="34"/>
      <c r="W335" s="35" t="s">
        <v>68</v>
      </c>
      <c r="X335" s="543">
        <v>436.8</v>
      </c>
      <c r="Y335" s="544">
        <f>IFERROR(IF(X335="",0,CEILING((X335/$H335),1)*$H335),"")</f>
        <v>436.8</v>
      </c>
      <c r="Z335" s="36">
        <f>IFERROR(IF(Y335=0,"",ROUNDUP(Y335/H335,0)*0.00651),"")</f>
        <v>1.35408</v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486.71999999999997</v>
      </c>
      <c r="BN335" s="64">
        <f>IFERROR(Y335*I335/H335,"0")</f>
        <v>486.71999999999997</v>
      </c>
      <c r="BO335" s="64">
        <f>IFERROR(1/J335*(X335/H335),"0")</f>
        <v>1.142857142857143</v>
      </c>
      <c r="BP335" s="64">
        <f>IFERROR(1/J335*(Y335/H335),"0")</f>
        <v>1.142857142857143</v>
      </c>
    </row>
    <row r="336" spans="1:68" x14ac:dyDescent="0.2">
      <c r="A336" s="569"/>
      <c r="B336" s="556"/>
      <c r="C336" s="556"/>
      <c r="D336" s="556"/>
      <c r="E336" s="556"/>
      <c r="F336" s="556"/>
      <c r="G336" s="556"/>
      <c r="H336" s="556"/>
      <c r="I336" s="556"/>
      <c r="J336" s="556"/>
      <c r="K336" s="556"/>
      <c r="L336" s="556"/>
      <c r="M336" s="556"/>
      <c r="N336" s="556"/>
      <c r="O336" s="570"/>
      <c r="P336" s="557" t="s">
        <v>70</v>
      </c>
      <c r="Q336" s="558"/>
      <c r="R336" s="558"/>
      <c r="S336" s="558"/>
      <c r="T336" s="558"/>
      <c r="U336" s="558"/>
      <c r="V336" s="559"/>
      <c r="W336" s="37" t="s">
        <v>71</v>
      </c>
      <c r="X336" s="545">
        <f>IFERROR(X333/H333,"0")+IFERROR(X334/H334,"0")+IFERROR(X335/H335,"0")</f>
        <v>275</v>
      </c>
      <c r="Y336" s="545">
        <f>IFERROR(Y333/H333,"0")+IFERROR(Y334/H334,"0")+IFERROR(Y335/H335,"0")</f>
        <v>275</v>
      </c>
      <c r="Z336" s="545">
        <f>IFERROR(IF(Z333="",0,Z333),"0")+IFERROR(IF(Z334="",0,Z334),"0")+IFERROR(IF(Z335="",0,Z335),"0")</f>
        <v>1.7902499999999999</v>
      </c>
      <c r="AA336" s="546"/>
      <c r="AB336" s="546"/>
      <c r="AC336" s="546"/>
    </row>
    <row r="337" spans="1:68" x14ac:dyDescent="0.2">
      <c r="A337" s="556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68</v>
      </c>
      <c r="X337" s="545">
        <f>IFERROR(SUM(X333:X335),"0")</f>
        <v>577.5</v>
      </c>
      <c r="Y337" s="545">
        <f>IFERROR(SUM(Y333:Y335),"0")</f>
        <v>577.5</v>
      </c>
      <c r="Z337" s="37"/>
      <c r="AA337" s="546"/>
      <c r="AB337" s="546"/>
      <c r="AC337" s="546"/>
    </row>
    <row r="338" spans="1:68" ht="27.75" customHeight="1" x14ac:dyDescent="0.2">
      <c r="A338" s="606" t="s">
        <v>531</v>
      </c>
      <c r="B338" s="607"/>
      <c r="C338" s="607"/>
      <c r="D338" s="607"/>
      <c r="E338" s="607"/>
      <c r="F338" s="607"/>
      <c r="G338" s="607"/>
      <c r="H338" s="607"/>
      <c r="I338" s="607"/>
      <c r="J338" s="607"/>
      <c r="K338" s="607"/>
      <c r="L338" s="607"/>
      <c r="M338" s="607"/>
      <c r="N338" s="607"/>
      <c r="O338" s="607"/>
      <c r="P338" s="607"/>
      <c r="Q338" s="607"/>
      <c r="R338" s="607"/>
      <c r="S338" s="607"/>
      <c r="T338" s="607"/>
      <c r="U338" s="607"/>
      <c r="V338" s="607"/>
      <c r="W338" s="607"/>
      <c r="X338" s="607"/>
      <c r="Y338" s="607"/>
      <c r="Z338" s="607"/>
      <c r="AA338" s="48"/>
      <c r="AB338" s="48"/>
      <c r="AC338" s="48"/>
    </row>
    <row r="339" spans="1:68" ht="16.5" customHeight="1" x14ac:dyDescent="0.25">
      <c r="A339" s="562" t="s">
        <v>532</v>
      </c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6"/>
      <c r="P339" s="556"/>
      <c r="Q339" s="556"/>
      <c r="R339" s="556"/>
      <c r="S339" s="556"/>
      <c r="T339" s="556"/>
      <c r="U339" s="556"/>
      <c r="V339" s="556"/>
      <c r="W339" s="556"/>
      <c r="X339" s="556"/>
      <c r="Y339" s="556"/>
      <c r="Z339" s="556"/>
      <c r="AA339" s="538"/>
      <c r="AB339" s="538"/>
      <c r="AC339" s="538"/>
    </row>
    <row r="340" spans="1:68" ht="14.25" customHeight="1" x14ac:dyDescent="0.25">
      <c r="A340" s="555" t="s">
        <v>98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7">
        <v>4680115884847</v>
      </c>
      <c r="E341" s="548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0"/>
      <c r="R341" s="550"/>
      <c r="S341" s="550"/>
      <c r="T341" s="551"/>
      <c r="U341" s="34"/>
      <c r="V341" s="34"/>
      <c r="W341" s="35" t="s">
        <v>68</v>
      </c>
      <c r="X341" s="543">
        <v>150</v>
      </c>
      <c r="Y341" s="544">
        <f t="shared" ref="Y341:Y347" si="32">IFERROR(IF(X341="",0,CEILING((X341/$H341),1)*$H341),"")</f>
        <v>150</v>
      </c>
      <c r="Z341" s="36">
        <f>IFERROR(IF(Y341=0,"",ROUNDUP(Y341/H341,0)*0.02175),"")</f>
        <v>0.21749999999999997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154.80000000000001</v>
      </c>
      <c r="BN341" s="64">
        <f t="shared" ref="BN341:BN347" si="34">IFERROR(Y341*I341/H341,"0")</f>
        <v>154.80000000000001</v>
      </c>
      <c r="BO341" s="64">
        <f t="shared" ref="BO341:BO347" si="35">IFERROR(1/J341*(X341/H341),"0")</f>
        <v>0.20833333333333331</v>
      </c>
      <c r="BP341" s="64">
        <f t="shared" ref="BP341:BP347" si="36">IFERROR(1/J341*(Y341/H341),"0")</f>
        <v>0.20833333333333331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7">
        <v>4680115884854</v>
      </c>
      <c r="E342" s="548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0"/>
      <c r="R342" s="550"/>
      <c r="S342" s="550"/>
      <c r="T342" s="551"/>
      <c r="U342" s="34"/>
      <c r="V342" s="34"/>
      <c r="W342" s="35" t="s">
        <v>68</v>
      </c>
      <c r="X342" s="543">
        <v>0</v>
      </c>
      <c r="Y342" s="544">
        <f t="shared" si="32"/>
        <v>0</v>
      </c>
      <c r="Z342" s="36" t="str">
        <f>IFERROR(IF(Y342=0,"",ROUNDUP(Y342/H342,0)*0.02175),"")</f>
        <v/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0</v>
      </c>
      <c r="BN342" s="64">
        <f t="shared" si="34"/>
        <v>0</v>
      </c>
      <c r="BO342" s="64">
        <f t="shared" si="35"/>
        <v>0</v>
      </c>
      <c r="BP342" s="64">
        <f t="shared" si="36"/>
        <v>0</v>
      </c>
    </row>
    <row r="343" spans="1:68" ht="37.5" customHeight="1" x14ac:dyDescent="0.25">
      <c r="A343" s="54" t="s">
        <v>539</v>
      </c>
      <c r="B343" s="54" t="s">
        <v>540</v>
      </c>
      <c r="C343" s="31">
        <v>4301011867</v>
      </c>
      <c r="D343" s="547">
        <v>4680115884830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3" s="550"/>
      <c r="R343" s="550"/>
      <c r="S343" s="550"/>
      <c r="T343" s="551"/>
      <c r="U343" s="34"/>
      <c r="V343" s="34"/>
      <c r="W343" s="35" t="s">
        <v>68</v>
      </c>
      <c r="X343" s="543">
        <v>135</v>
      </c>
      <c r="Y343" s="544">
        <f t="shared" si="32"/>
        <v>135</v>
      </c>
      <c r="Z343" s="36">
        <f>IFERROR(IF(Y343=0,"",ROUNDUP(Y343/H343,0)*0.02175),"")</f>
        <v>0.19574999999999998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139.32000000000002</v>
      </c>
      <c r="BN343" s="64">
        <f t="shared" si="34"/>
        <v>139.32000000000002</v>
      </c>
      <c r="BO343" s="64">
        <f t="shared" si="35"/>
        <v>0.1875</v>
      </c>
      <c r="BP343" s="64">
        <f t="shared" si="36"/>
        <v>0.1875</v>
      </c>
    </row>
    <row r="344" spans="1:68" ht="27" customHeight="1" x14ac:dyDescent="0.25">
      <c r="A344" s="54" t="s">
        <v>542</v>
      </c>
      <c r="B344" s="54" t="s">
        <v>543</v>
      </c>
      <c r="C344" s="31">
        <v>4301011832</v>
      </c>
      <c r="D344" s="547">
        <v>4607091383997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83</v>
      </c>
      <c r="N344" s="33"/>
      <c r="O344" s="32">
        <v>60</v>
      </c>
      <c r="P344" s="8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0"/>
      <c r="R344" s="550"/>
      <c r="S344" s="550"/>
      <c r="T344" s="551"/>
      <c r="U344" s="34"/>
      <c r="V344" s="34"/>
      <c r="W344" s="35" t="s">
        <v>68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27" customHeight="1" x14ac:dyDescent="0.25">
      <c r="A345" s="54" t="s">
        <v>545</v>
      </c>
      <c r="B345" s="54" t="s">
        <v>546</v>
      </c>
      <c r="C345" s="31">
        <v>4301011433</v>
      </c>
      <c r="D345" s="547">
        <v>4680115882638</v>
      </c>
      <c r="E345" s="548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0"/>
      <c r="R345" s="550"/>
      <c r="S345" s="550"/>
      <c r="T345" s="551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4301011952</v>
      </c>
      <c r="D346" s="547">
        <v>4680115884922</v>
      </c>
      <c r="E346" s="548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0"/>
      <c r="R346" s="550"/>
      <c r="S346" s="550"/>
      <c r="T346" s="551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customHeight="1" x14ac:dyDescent="0.25">
      <c r="A347" s="54" t="s">
        <v>550</v>
      </c>
      <c r="B347" s="54" t="s">
        <v>551</v>
      </c>
      <c r="C347" s="31">
        <v>4301011868</v>
      </c>
      <c r="D347" s="547">
        <v>4680115884861</v>
      </c>
      <c r="E347" s="548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69"/>
      <c r="B348" s="556"/>
      <c r="C348" s="556"/>
      <c r="D348" s="556"/>
      <c r="E348" s="556"/>
      <c r="F348" s="556"/>
      <c r="G348" s="556"/>
      <c r="H348" s="556"/>
      <c r="I348" s="556"/>
      <c r="J348" s="556"/>
      <c r="K348" s="556"/>
      <c r="L348" s="556"/>
      <c r="M348" s="556"/>
      <c r="N348" s="556"/>
      <c r="O348" s="570"/>
      <c r="P348" s="557" t="s">
        <v>70</v>
      </c>
      <c r="Q348" s="558"/>
      <c r="R348" s="558"/>
      <c r="S348" s="558"/>
      <c r="T348" s="558"/>
      <c r="U348" s="558"/>
      <c r="V348" s="559"/>
      <c r="W348" s="37" t="s">
        <v>71</v>
      </c>
      <c r="X348" s="545">
        <f>IFERROR(X341/H341,"0")+IFERROR(X342/H342,"0")+IFERROR(X343/H343,"0")+IFERROR(X344/H344,"0")+IFERROR(X345/H345,"0")+IFERROR(X346/H346,"0")+IFERROR(X347/H347,"0")</f>
        <v>19</v>
      </c>
      <c r="Y348" s="545">
        <f>IFERROR(Y341/H341,"0")+IFERROR(Y342/H342,"0")+IFERROR(Y343/H343,"0")+IFERROR(Y344/H344,"0")+IFERROR(Y345/H345,"0")+IFERROR(Y346/H346,"0")+IFERROR(Y347/H347,"0")</f>
        <v>19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0.41324999999999995</v>
      </c>
      <c r="AA348" s="546"/>
      <c r="AB348" s="546"/>
      <c r="AC348" s="546"/>
    </row>
    <row r="349" spans="1:68" x14ac:dyDescent="0.2">
      <c r="A349" s="556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68</v>
      </c>
      <c r="X349" s="545">
        <f>IFERROR(SUM(X341:X347),"0")</f>
        <v>285</v>
      </c>
      <c r="Y349" s="545">
        <f>IFERROR(SUM(Y341:Y347),"0")</f>
        <v>285</v>
      </c>
      <c r="Z349" s="37"/>
      <c r="AA349" s="546"/>
      <c r="AB349" s="546"/>
      <c r="AC349" s="546"/>
    </row>
    <row r="350" spans="1:68" ht="14.25" customHeight="1" x14ac:dyDescent="0.25">
      <c r="A350" s="555" t="s">
        <v>130</v>
      </c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6"/>
      <c r="P350" s="556"/>
      <c r="Q350" s="556"/>
      <c r="R350" s="556"/>
      <c r="S350" s="556"/>
      <c r="T350" s="556"/>
      <c r="U350" s="556"/>
      <c r="V350" s="556"/>
      <c r="W350" s="556"/>
      <c r="X350" s="556"/>
      <c r="Y350" s="556"/>
      <c r="Z350" s="556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7">
        <v>4607091383980</v>
      </c>
      <c r="E351" s="548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0"/>
      <c r="R351" s="550"/>
      <c r="S351" s="550"/>
      <c r="T351" s="551"/>
      <c r="U351" s="34"/>
      <c r="V351" s="34"/>
      <c r="W351" s="35" t="s">
        <v>68</v>
      </c>
      <c r="X351" s="543">
        <v>0</v>
      </c>
      <c r="Y351" s="54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555</v>
      </c>
      <c r="B352" s="54" t="s">
        <v>556</v>
      </c>
      <c r="C352" s="31">
        <v>4301020179</v>
      </c>
      <c r="D352" s="547">
        <v>4607091384178</v>
      </c>
      <c r="E352" s="548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0"/>
      <c r="R352" s="550"/>
      <c r="S352" s="550"/>
      <c r="T352" s="551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69"/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70"/>
      <c r="P353" s="557" t="s">
        <v>70</v>
      </c>
      <c r="Q353" s="558"/>
      <c r="R353" s="558"/>
      <c r="S353" s="558"/>
      <c r="T353" s="558"/>
      <c r="U353" s="558"/>
      <c r="V353" s="559"/>
      <c r="W353" s="37" t="s">
        <v>71</v>
      </c>
      <c r="X353" s="545">
        <f>IFERROR(X351/H351,"0")+IFERROR(X352/H352,"0")</f>
        <v>0</v>
      </c>
      <c r="Y353" s="545">
        <f>IFERROR(Y351/H351,"0")+IFERROR(Y352/H352,"0")</f>
        <v>0</v>
      </c>
      <c r="Z353" s="545">
        <f>IFERROR(IF(Z351="",0,Z351),"0")+IFERROR(IF(Z352="",0,Z352),"0")</f>
        <v>0</v>
      </c>
      <c r="AA353" s="546"/>
      <c r="AB353" s="546"/>
      <c r="AC353" s="546"/>
    </row>
    <row r="354" spans="1:68" x14ac:dyDescent="0.2">
      <c r="A354" s="556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68</v>
      </c>
      <c r="X354" s="545">
        <f>IFERROR(SUM(X351:X352),"0")</f>
        <v>0</v>
      </c>
      <c r="Y354" s="545">
        <f>IFERROR(SUM(Y351:Y352),"0")</f>
        <v>0</v>
      </c>
      <c r="Z354" s="37"/>
      <c r="AA354" s="546"/>
      <c r="AB354" s="546"/>
      <c r="AC354" s="546"/>
    </row>
    <row r="355" spans="1:68" ht="14.25" customHeight="1" x14ac:dyDescent="0.25">
      <c r="A355" s="555" t="s">
        <v>72</v>
      </c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6"/>
      <c r="P355" s="556"/>
      <c r="Q355" s="556"/>
      <c r="R355" s="556"/>
      <c r="S355" s="556"/>
      <c r="T355" s="556"/>
      <c r="U355" s="556"/>
      <c r="V355" s="556"/>
      <c r="W355" s="556"/>
      <c r="X355" s="556"/>
      <c r="Y355" s="556"/>
      <c r="Z355" s="556"/>
      <c r="AA355" s="539"/>
      <c r="AB355" s="539"/>
      <c r="AC355" s="539"/>
    </row>
    <row r="356" spans="1:68" ht="27" customHeight="1" x14ac:dyDescent="0.25">
      <c r="A356" s="54" t="s">
        <v>557</v>
      </c>
      <c r="B356" s="54" t="s">
        <v>558</v>
      </c>
      <c r="C356" s="31">
        <v>4301051903</v>
      </c>
      <c r="D356" s="547">
        <v>4607091383928</v>
      </c>
      <c r="E356" s="548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0"/>
      <c r="R356" s="550"/>
      <c r="S356" s="550"/>
      <c r="T356" s="551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47">
        <v>4607091384260</v>
      </c>
      <c r="E357" s="548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0"/>
      <c r="R357" s="550"/>
      <c r="S357" s="550"/>
      <c r="T357" s="551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69"/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70"/>
      <c r="P358" s="557" t="s">
        <v>70</v>
      </c>
      <c r="Q358" s="558"/>
      <c r="R358" s="558"/>
      <c r="S358" s="558"/>
      <c r="T358" s="558"/>
      <c r="U358" s="558"/>
      <c r="V358" s="559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x14ac:dyDescent="0.2">
      <c r="A359" s="556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customHeight="1" x14ac:dyDescent="0.25">
      <c r="A360" s="555" t="s">
        <v>160</v>
      </c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6"/>
      <c r="P360" s="556"/>
      <c r="Q360" s="556"/>
      <c r="R360" s="556"/>
      <c r="S360" s="556"/>
      <c r="T360" s="556"/>
      <c r="U360" s="556"/>
      <c r="V360" s="556"/>
      <c r="W360" s="556"/>
      <c r="X360" s="556"/>
      <c r="Y360" s="556"/>
      <c r="Z360" s="556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7">
        <v>4607091384673</v>
      </c>
      <c r="E361" s="548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2" t="s">
        <v>565</v>
      </c>
      <c r="Q361" s="550"/>
      <c r="R361" s="550"/>
      <c r="S361" s="550"/>
      <c r="T361" s="551"/>
      <c r="U361" s="34"/>
      <c r="V361" s="34"/>
      <c r="W361" s="35" t="s">
        <v>68</v>
      </c>
      <c r="X361" s="543">
        <v>0</v>
      </c>
      <c r="Y361" s="54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69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70"/>
      <c r="P362" s="557" t="s">
        <v>70</v>
      </c>
      <c r="Q362" s="558"/>
      <c r="R362" s="558"/>
      <c r="S362" s="558"/>
      <c r="T362" s="558"/>
      <c r="U362" s="558"/>
      <c r="V362" s="559"/>
      <c r="W362" s="37" t="s">
        <v>71</v>
      </c>
      <c r="X362" s="545">
        <f>IFERROR(X361/H361,"0")</f>
        <v>0</v>
      </c>
      <c r="Y362" s="545">
        <f>IFERROR(Y361/H361,"0")</f>
        <v>0</v>
      </c>
      <c r="Z362" s="545">
        <f>IFERROR(IF(Z361="",0,Z361),"0")</f>
        <v>0</v>
      </c>
      <c r="AA362" s="546"/>
      <c r="AB362" s="546"/>
      <c r="AC362" s="546"/>
    </row>
    <row r="363" spans="1:68" x14ac:dyDescent="0.2">
      <c r="A363" s="556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68</v>
      </c>
      <c r="X363" s="545">
        <f>IFERROR(SUM(X361:X361),"0")</f>
        <v>0</v>
      </c>
      <c r="Y363" s="545">
        <f>IFERROR(SUM(Y361:Y361),"0")</f>
        <v>0</v>
      </c>
      <c r="Z363" s="37"/>
      <c r="AA363" s="546"/>
      <c r="AB363" s="546"/>
      <c r="AC363" s="546"/>
    </row>
    <row r="364" spans="1:68" ht="16.5" customHeight="1" x14ac:dyDescent="0.25">
      <c r="A364" s="562" t="s">
        <v>567</v>
      </c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6"/>
      <c r="P364" s="556"/>
      <c r="Q364" s="556"/>
      <c r="R364" s="556"/>
      <c r="S364" s="556"/>
      <c r="T364" s="556"/>
      <c r="U364" s="556"/>
      <c r="V364" s="556"/>
      <c r="W364" s="556"/>
      <c r="X364" s="556"/>
      <c r="Y364" s="556"/>
      <c r="Z364" s="556"/>
      <c r="AA364" s="538"/>
      <c r="AB364" s="538"/>
      <c r="AC364" s="538"/>
    </row>
    <row r="365" spans="1:68" ht="14.25" customHeight="1" x14ac:dyDescent="0.25">
      <c r="A365" s="555" t="s">
        <v>98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9"/>
      <c r="AB365" s="539"/>
      <c r="AC365" s="539"/>
    </row>
    <row r="366" spans="1:68" ht="37.5" customHeight="1" x14ac:dyDescent="0.25">
      <c r="A366" s="54" t="s">
        <v>568</v>
      </c>
      <c r="B366" s="54" t="s">
        <v>569</v>
      </c>
      <c r="C366" s="31">
        <v>4301011873</v>
      </c>
      <c r="D366" s="547">
        <v>4680115881907</v>
      </c>
      <c r="E366" s="548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5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0"/>
      <c r="R366" s="550"/>
      <c r="S366" s="550"/>
      <c r="T366" s="551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571</v>
      </c>
      <c r="B367" s="54" t="s">
        <v>572</v>
      </c>
      <c r="C367" s="31">
        <v>4301011875</v>
      </c>
      <c r="D367" s="547">
        <v>4680115884885</v>
      </c>
      <c r="E367" s="548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0"/>
      <c r="R367" s="550"/>
      <c r="S367" s="550"/>
      <c r="T367" s="551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4301011871</v>
      </c>
      <c r="D368" s="547">
        <v>4680115884908</v>
      </c>
      <c r="E368" s="548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0"/>
      <c r="R368" s="550"/>
      <c r="S368" s="550"/>
      <c r="T368" s="551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69"/>
      <c r="B369" s="556"/>
      <c r="C369" s="556"/>
      <c r="D369" s="556"/>
      <c r="E369" s="556"/>
      <c r="F369" s="556"/>
      <c r="G369" s="556"/>
      <c r="H369" s="556"/>
      <c r="I369" s="556"/>
      <c r="J369" s="556"/>
      <c r="K369" s="556"/>
      <c r="L369" s="556"/>
      <c r="M369" s="556"/>
      <c r="N369" s="556"/>
      <c r="O369" s="570"/>
      <c r="P369" s="557" t="s">
        <v>70</v>
      </c>
      <c r="Q369" s="558"/>
      <c r="R369" s="558"/>
      <c r="S369" s="558"/>
      <c r="T369" s="558"/>
      <c r="U369" s="558"/>
      <c r="V369" s="559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x14ac:dyDescent="0.2">
      <c r="A370" s="556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customHeight="1" x14ac:dyDescent="0.25">
      <c r="A371" s="555" t="s">
        <v>63</v>
      </c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6"/>
      <c r="P371" s="556"/>
      <c r="Q371" s="556"/>
      <c r="R371" s="556"/>
      <c r="S371" s="556"/>
      <c r="T371" s="556"/>
      <c r="U371" s="556"/>
      <c r="V371" s="556"/>
      <c r="W371" s="556"/>
      <c r="X371" s="556"/>
      <c r="Y371" s="556"/>
      <c r="Z371" s="556"/>
      <c r="AA371" s="539"/>
      <c r="AB371" s="539"/>
      <c r="AC371" s="539"/>
    </row>
    <row r="372" spans="1:68" ht="27" customHeight="1" x14ac:dyDescent="0.25">
      <c r="A372" s="54" t="s">
        <v>576</v>
      </c>
      <c r="B372" s="54" t="s">
        <v>577</v>
      </c>
      <c r="C372" s="31">
        <v>4301031303</v>
      </c>
      <c r="D372" s="547">
        <v>4607091384802</v>
      </c>
      <c r="E372" s="548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0"/>
      <c r="R372" s="550"/>
      <c r="S372" s="550"/>
      <c r="T372" s="551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9"/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70"/>
      <c r="P373" s="557" t="s">
        <v>70</v>
      </c>
      <c r="Q373" s="558"/>
      <c r="R373" s="558"/>
      <c r="S373" s="558"/>
      <c r="T373" s="558"/>
      <c r="U373" s="558"/>
      <c r="V373" s="559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x14ac:dyDescent="0.2">
      <c r="A374" s="556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customHeight="1" x14ac:dyDescent="0.25">
      <c r="A375" s="555" t="s">
        <v>72</v>
      </c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6"/>
      <c r="P375" s="556"/>
      <c r="Q375" s="556"/>
      <c r="R375" s="556"/>
      <c r="S375" s="556"/>
      <c r="T375" s="556"/>
      <c r="U375" s="556"/>
      <c r="V375" s="556"/>
      <c r="W375" s="556"/>
      <c r="X375" s="556"/>
      <c r="Y375" s="556"/>
      <c r="Z375" s="556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7">
        <v>4607091384246</v>
      </c>
      <c r="E376" s="548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0"/>
      <c r="R376" s="550"/>
      <c r="S376" s="550"/>
      <c r="T376" s="551"/>
      <c r="U376" s="34"/>
      <c r="V376" s="34"/>
      <c r="W376" s="35" t="s">
        <v>68</v>
      </c>
      <c r="X376" s="543">
        <v>0</v>
      </c>
      <c r="Y376" s="54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582</v>
      </c>
      <c r="B377" s="54" t="s">
        <v>583</v>
      </c>
      <c r="C377" s="31">
        <v>4301051660</v>
      </c>
      <c r="D377" s="547">
        <v>4607091384253</v>
      </c>
      <c r="E377" s="548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0"/>
      <c r="R377" s="550"/>
      <c r="S377" s="550"/>
      <c r="T377" s="551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69"/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70"/>
      <c r="P378" s="557" t="s">
        <v>70</v>
      </c>
      <c r="Q378" s="558"/>
      <c r="R378" s="558"/>
      <c r="S378" s="558"/>
      <c r="T378" s="558"/>
      <c r="U378" s="558"/>
      <c r="V378" s="559"/>
      <c r="W378" s="37" t="s">
        <v>71</v>
      </c>
      <c r="X378" s="545">
        <f>IFERROR(X376/H376,"0")+IFERROR(X377/H377,"0")</f>
        <v>0</v>
      </c>
      <c r="Y378" s="545">
        <f>IFERROR(Y376/H376,"0")+IFERROR(Y377/H377,"0")</f>
        <v>0</v>
      </c>
      <c r="Z378" s="545">
        <f>IFERROR(IF(Z376="",0,Z376),"0")+IFERROR(IF(Z377="",0,Z377),"0")</f>
        <v>0</v>
      </c>
      <c r="AA378" s="546"/>
      <c r="AB378" s="546"/>
      <c r="AC378" s="546"/>
    </row>
    <row r="379" spans="1:68" x14ac:dyDescent="0.2">
      <c r="A379" s="556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68</v>
      </c>
      <c r="X379" s="545">
        <f>IFERROR(SUM(X376:X377),"0")</f>
        <v>0</v>
      </c>
      <c r="Y379" s="545">
        <f>IFERROR(SUM(Y376:Y377),"0")</f>
        <v>0</v>
      </c>
      <c r="Z379" s="37"/>
      <c r="AA379" s="546"/>
      <c r="AB379" s="546"/>
      <c r="AC379" s="546"/>
    </row>
    <row r="380" spans="1:68" ht="14.25" customHeight="1" x14ac:dyDescent="0.25">
      <c r="A380" s="555" t="s">
        <v>160</v>
      </c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6"/>
      <c r="P380" s="556"/>
      <c r="Q380" s="556"/>
      <c r="R380" s="556"/>
      <c r="S380" s="556"/>
      <c r="T380" s="556"/>
      <c r="U380" s="556"/>
      <c r="V380" s="556"/>
      <c r="W380" s="556"/>
      <c r="X380" s="556"/>
      <c r="Y380" s="556"/>
      <c r="Z380" s="556"/>
      <c r="AA380" s="539"/>
      <c r="AB380" s="539"/>
      <c r="AC380" s="539"/>
    </row>
    <row r="381" spans="1:68" ht="27" customHeight="1" x14ac:dyDescent="0.25">
      <c r="A381" s="54" t="s">
        <v>584</v>
      </c>
      <c r="B381" s="54" t="s">
        <v>585</v>
      </c>
      <c r="C381" s="31">
        <v>4301060441</v>
      </c>
      <c r="D381" s="547">
        <v>4607091389357</v>
      </c>
      <c r="E381" s="548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0"/>
      <c r="R381" s="550"/>
      <c r="S381" s="550"/>
      <c r="T381" s="551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9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70"/>
      <c r="P382" s="557" t="s">
        <v>70</v>
      </c>
      <c r="Q382" s="558"/>
      <c r="R382" s="558"/>
      <c r="S382" s="558"/>
      <c r="T382" s="558"/>
      <c r="U382" s="558"/>
      <c r="V382" s="559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x14ac:dyDescent="0.2">
      <c r="A383" s="556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customHeight="1" x14ac:dyDescent="0.2">
      <c r="A384" s="606" t="s">
        <v>587</v>
      </c>
      <c r="B384" s="607"/>
      <c r="C384" s="607"/>
      <c r="D384" s="607"/>
      <c r="E384" s="607"/>
      <c r="F384" s="607"/>
      <c r="G384" s="607"/>
      <c r="H384" s="607"/>
      <c r="I384" s="607"/>
      <c r="J384" s="607"/>
      <c r="K384" s="607"/>
      <c r="L384" s="607"/>
      <c r="M384" s="607"/>
      <c r="N384" s="607"/>
      <c r="O384" s="607"/>
      <c r="P384" s="607"/>
      <c r="Q384" s="607"/>
      <c r="R384" s="607"/>
      <c r="S384" s="607"/>
      <c r="T384" s="607"/>
      <c r="U384" s="607"/>
      <c r="V384" s="607"/>
      <c r="W384" s="607"/>
      <c r="X384" s="607"/>
      <c r="Y384" s="607"/>
      <c r="Z384" s="607"/>
      <c r="AA384" s="48"/>
      <c r="AB384" s="48"/>
      <c r="AC384" s="48"/>
    </row>
    <row r="385" spans="1:68" ht="16.5" customHeight="1" x14ac:dyDescent="0.25">
      <c r="A385" s="562" t="s">
        <v>588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38"/>
      <c r="AB385" s="538"/>
      <c r="AC385" s="538"/>
    </row>
    <row r="386" spans="1:68" ht="14.25" customHeight="1" x14ac:dyDescent="0.25">
      <c r="A386" s="555" t="s">
        <v>63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47">
        <v>4680115886100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customHeight="1" x14ac:dyDescent="0.25">
      <c r="A388" s="54" t="s">
        <v>592</v>
      </c>
      <c r="B388" s="54" t="s">
        <v>593</v>
      </c>
      <c r="C388" s="31">
        <v>4301031406</v>
      </c>
      <c r="D388" s="547">
        <v>4680115886117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592</v>
      </c>
      <c r="B389" s="54" t="s">
        <v>595</v>
      </c>
      <c r="C389" s="31">
        <v>4301031382</v>
      </c>
      <c r="D389" s="547">
        <v>4680115886117</v>
      </c>
      <c r="E389" s="54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47">
        <v>4680115886124</v>
      </c>
      <c r="E390" s="54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4301031366</v>
      </c>
      <c r="D391" s="547">
        <v>4680115883147</v>
      </c>
      <c r="E391" s="548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47">
        <v>4607091384338</v>
      </c>
      <c r="E392" s="548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0"/>
      <c r="R392" s="550"/>
      <c r="S392" s="550"/>
      <c r="T392" s="551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47">
        <v>4607091389524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0"/>
      <c r="R393" s="550"/>
      <c r="S393" s="550"/>
      <c r="T393" s="551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4301031364</v>
      </c>
      <c r="D394" s="547">
        <v>4680115883161</v>
      </c>
      <c r="E394" s="548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0"/>
      <c r="R394" s="550"/>
      <c r="S394" s="550"/>
      <c r="T394" s="551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47">
        <v>4607091389531</v>
      </c>
      <c r="E395" s="548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4301031360</v>
      </c>
      <c r="D396" s="547">
        <v>4607091384345</v>
      </c>
      <c r="E396" s="54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0"/>
      <c r="R396" s="550"/>
      <c r="S396" s="550"/>
      <c r="T396" s="551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69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70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6"/>
      <c r="AB397" s="546"/>
      <c r="AC397" s="546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5">
        <f>IFERROR(SUM(X387:X396),"0")</f>
        <v>0</v>
      </c>
      <c r="Y398" s="545">
        <f>IFERROR(SUM(Y387:Y396),"0")</f>
        <v>0</v>
      </c>
      <c r="Z398" s="37"/>
      <c r="AA398" s="546"/>
      <c r="AB398" s="546"/>
      <c r="AC398" s="546"/>
    </row>
    <row r="399" spans="1:68" ht="14.25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9"/>
      <c r="AB399" s="539"/>
      <c r="AC399" s="539"/>
    </row>
    <row r="400" spans="1:68" ht="27" customHeight="1" x14ac:dyDescent="0.25">
      <c r="A400" s="54" t="s">
        <v>614</v>
      </c>
      <c r="B400" s="54" t="s">
        <v>615</v>
      </c>
      <c r="C400" s="31">
        <v>4301051284</v>
      </c>
      <c r="D400" s="547">
        <v>4607091384352</v>
      </c>
      <c r="E400" s="548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0"/>
      <c r="R400" s="550"/>
      <c r="S400" s="550"/>
      <c r="T400" s="551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617</v>
      </c>
      <c r="B401" s="54" t="s">
        <v>618</v>
      </c>
      <c r="C401" s="31">
        <v>4301051431</v>
      </c>
      <c r="D401" s="547">
        <v>4607091389654</v>
      </c>
      <c r="E401" s="548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0"/>
      <c r="R401" s="550"/>
      <c r="S401" s="550"/>
      <c r="T401" s="551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69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70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customHeight="1" x14ac:dyDescent="0.25">
      <c r="A404" s="562" t="s">
        <v>620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8"/>
      <c r="AB404" s="538"/>
      <c r="AC404" s="538"/>
    </row>
    <row r="405" spans="1:68" ht="14.25" customHeight="1" x14ac:dyDescent="0.25">
      <c r="A405" s="555" t="s">
        <v>130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9"/>
      <c r="AB405" s="539"/>
      <c r="AC405" s="539"/>
    </row>
    <row r="406" spans="1:68" ht="27" customHeight="1" x14ac:dyDescent="0.25">
      <c r="A406" s="54" t="s">
        <v>621</v>
      </c>
      <c r="B406" s="54" t="s">
        <v>622</v>
      </c>
      <c r="C406" s="31">
        <v>4301020319</v>
      </c>
      <c r="D406" s="547">
        <v>4680115885240</v>
      </c>
      <c r="E406" s="548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0"/>
      <c r="R406" s="550"/>
      <c r="S406" s="550"/>
      <c r="T406" s="551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69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70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7">
        <v>4680115886094</v>
      </c>
      <c r="E410" s="548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0"/>
      <c r="R410" s="550"/>
      <c r="S410" s="550"/>
      <c r="T410" s="551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627</v>
      </c>
      <c r="B411" s="54" t="s">
        <v>628</v>
      </c>
      <c r="C411" s="31">
        <v>4301031363</v>
      </c>
      <c r="D411" s="547">
        <v>4607091389425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0"/>
      <c r="R411" s="550"/>
      <c r="S411" s="550"/>
      <c r="T411" s="551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4301031373</v>
      </c>
      <c r="D412" s="547">
        <v>4680115880771</v>
      </c>
      <c r="E412" s="548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0"/>
      <c r="R412" s="550"/>
      <c r="S412" s="550"/>
      <c r="T412" s="551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47">
        <v>4607091389500</v>
      </c>
      <c r="E413" s="548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0"/>
      <c r="R413" s="550"/>
      <c r="S413" s="550"/>
      <c r="T413" s="551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69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70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5">
        <f>IFERROR(X410/H410,"0")+IFERROR(X411/H411,"0")+IFERROR(X412/H412,"0")+IFERROR(X413/H413,"0")</f>
        <v>0</v>
      </c>
      <c r="Y414" s="545">
        <f>IFERROR(Y410/H410,"0")+IFERROR(Y411/H411,"0")+IFERROR(Y412/H412,"0")+IFERROR(Y413/H413,"0")</f>
        <v>0</v>
      </c>
      <c r="Z414" s="545">
        <f>IFERROR(IF(Z410="",0,Z410),"0")+IFERROR(IF(Z411="",0,Z411),"0")+IFERROR(IF(Z412="",0,Z412),"0")+IFERROR(IF(Z413="",0,Z413),"0")</f>
        <v>0</v>
      </c>
      <c r="AA414" s="546"/>
      <c r="AB414" s="546"/>
      <c r="AC414" s="546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5">
        <f>IFERROR(SUM(X410:X413),"0")</f>
        <v>0</v>
      </c>
      <c r="Y415" s="545">
        <f>IFERROR(SUM(Y410:Y413),"0")</f>
        <v>0</v>
      </c>
      <c r="Z415" s="37"/>
      <c r="AA415" s="546"/>
      <c r="AB415" s="546"/>
      <c r="AC415" s="546"/>
    </row>
    <row r="416" spans="1:68" ht="16.5" customHeight="1" x14ac:dyDescent="0.25">
      <c r="A416" s="562" t="s">
        <v>635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8"/>
      <c r="AB416" s="538"/>
      <c r="AC416" s="538"/>
    </row>
    <row r="417" spans="1:68" ht="14.25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9"/>
      <c r="AB417" s="539"/>
      <c r="AC417" s="539"/>
    </row>
    <row r="418" spans="1:68" ht="27" customHeight="1" x14ac:dyDescent="0.25">
      <c r="A418" s="54" t="s">
        <v>636</v>
      </c>
      <c r="B418" s="54" t="s">
        <v>637</v>
      </c>
      <c r="C418" s="31">
        <v>4301031347</v>
      </c>
      <c r="D418" s="547">
        <v>4680115885110</v>
      </c>
      <c r="E418" s="548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0"/>
      <c r="R418" s="550"/>
      <c r="S418" s="550"/>
      <c r="T418" s="551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69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70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customHeight="1" x14ac:dyDescent="0.25">
      <c r="A421" s="562" t="s">
        <v>639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8"/>
      <c r="AB421" s="538"/>
      <c r="AC421" s="538"/>
    </row>
    <row r="422" spans="1:68" ht="14.25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9"/>
      <c r="AB422" s="539"/>
      <c r="AC422" s="539"/>
    </row>
    <row r="423" spans="1:68" ht="27" customHeight="1" x14ac:dyDescent="0.25">
      <c r="A423" s="54" t="s">
        <v>640</v>
      </c>
      <c r="B423" s="54" t="s">
        <v>641</v>
      </c>
      <c r="C423" s="31">
        <v>4301031261</v>
      </c>
      <c r="D423" s="547">
        <v>4680115885103</v>
      </c>
      <c r="E423" s="548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0"/>
      <c r="R423" s="550"/>
      <c r="S423" s="550"/>
      <c r="T423" s="551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69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70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customHeight="1" x14ac:dyDescent="0.2">
      <c r="A426" s="606" t="s">
        <v>643</v>
      </c>
      <c r="B426" s="607"/>
      <c r="C426" s="607"/>
      <c r="D426" s="607"/>
      <c r="E426" s="607"/>
      <c r="F426" s="607"/>
      <c r="G426" s="607"/>
      <c r="H426" s="607"/>
      <c r="I426" s="607"/>
      <c r="J426" s="607"/>
      <c r="K426" s="607"/>
      <c r="L426" s="607"/>
      <c r="M426" s="607"/>
      <c r="N426" s="607"/>
      <c r="O426" s="607"/>
      <c r="P426" s="607"/>
      <c r="Q426" s="607"/>
      <c r="R426" s="607"/>
      <c r="S426" s="607"/>
      <c r="T426" s="607"/>
      <c r="U426" s="607"/>
      <c r="V426" s="607"/>
      <c r="W426" s="607"/>
      <c r="X426" s="607"/>
      <c r="Y426" s="607"/>
      <c r="Z426" s="607"/>
      <c r="AA426" s="48"/>
      <c r="AB426" s="48"/>
      <c r="AC426" s="48"/>
    </row>
    <row r="427" spans="1:68" ht="16.5" customHeight="1" x14ac:dyDescent="0.25">
      <c r="A427" s="562" t="s">
        <v>643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8"/>
      <c r="AB427" s="538"/>
      <c r="AC427" s="538"/>
    </row>
    <row r="428" spans="1:68" ht="14.25" customHeight="1" x14ac:dyDescent="0.25">
      <c r="A428" s="555" t="s">
        <v>98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47">
        <v>4607091389067</v>
      </c>
      <c r="E429" s="548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0"/>
      <c r="R429" s="550"/>
      <c r="S429" s="550"/>
      <c r="T429" s="551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7">
        <v>4680115885271</v>
      </c>
      <c r="E430" s="54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0"/>
      <c r="R430" s="550"/>
      <c r="S430" s="550"/>
      <c r="T430" s="551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7">
        <v>4680115885226</v>
      </c>
      <c r="E431" s="54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0"/>
      <c r="R431" s="550"/>
      <c r="S431" s="550"/>
      <c r="T431" s="551"/>
      <c r="U431" s="34"/>
      <c r="V431" s="34"/>
      <c r="W431" s="35" t="s">
        <v>68</v>
      </c>
      <c r="X431" s="543">
        <v>0</v>
      </c>
      <c r="Y431" s="544">
        <f t="shared" si="43"/>
        <v>0</v>
      </c>
      <c r="Z431" s="36" t="str">
        <f t="shared" si="44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653</v>
      </c>
      <c r="B432" s="54" t="s">
        <v>654</v>
      </c>
      <c r="C432" s="31">
        <v>4301012145</v>
      </c>
      <c r="D432" s="547">
        <v>4607091383522</v>
      </c>
      <c r="E432" s="54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4" t="s">
        <v>655</v>
      </c>
      <c r="Q432" s="550"/>
      <c r="R432" s="550"/>
      <c r="S432" s="550"/>
      <c r="T432" s="551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customHeight="1" x14ac:dyDescent="0.25">
      <c r="A433" s="54" t="s">
        <v>657</v>
      </c>
      <c r="B433" s="54" t="s">
        <v>658</v>
      </c>
      <c r="C433" s="31">
        <v>4301011774</v>
      </c>
      <c r="D433" s="547">
        <v>4680115884502</v>
      </c>
      <c r="E433" s="54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0"/>
      <c r="R433" s="550"/>
      <c r="S433" s="550"/>
      <c r="T433" s="551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7">
        <v>4607091389104</v>
      </c>
      <c r="E434" s="54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3">
        <v>0</v>
      </c>
      <c r="Y434" s="544">
        <f t="shared" si="43"/>
        <v>0</v>
      </c>
      <c r="Z434" s="36" t="str">
        <f t="shared" si="44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16.5" customHeight="1" x14ac:dyDescent="0.25">
      <c r="A435" s="54" t="s">
        <v>663</v>
      </c>
      <c r="B435" s="54" t="s">
        <v>664</v>
      </c>
      <c r="C435" s="31">
        <v>4301011799</v>
      </c>
      <c r="D435" s="547">
        <v>4680115884519</v>
      </c>
      <c r="E435" s="54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666</v>
      </c>
      <c r="B436" s="54" t="s">
        <v>667</v>
      </c>
      <c r="C436" s="31">
        <v>4301012125</v>
      </c>
      <c r="D436" s="547">
        <v>4680115886391</v>
      </c>
      <c r="E436" s="54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0"/>
      <c r="R436" s="550"/>
      <c r="S436" s="550"/>
      <c r="T436" s="551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47">
        <v>4680115880603</v>
      </c>
      <c r="E437" s="54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0"/>
      <c r="R437" s="550"/>
      <c r="S437" s="550"/>
      <c r="T437" s="551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4301012036</v>
      </c>
      <c r="D438" s="547">
        <v>4680115882782</v>
      </c>
      <c r="E438" s="54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customHeight="1" x14ac:dyDescent="0.25">
      <c r="A439" s="54" t="s">
        <v>672</v>
      </c>
      <c r="B439" s="54" t="s">
        <v>673</v>
      </c>
      <c r="C439" s="31">
        <v>4301012050</v>
      </c>
      <c r="D439" s="547">
        <v>4680115885479</v>
      </c>
      <c r="E439" s="54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47">
        <v>4607091389982</v>
      </c>
      <c r="E440" s="54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69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70"/>
      <c r="P441" s="557" t="s">
        <v>70</v>
      </c>
      <c r="Q441" s="558"/>
      <c r="R441" s="558"/>
      <c r="S441" s="558"/>
      <c r="T441" s="558"/>
      <c r="U441" s="558"/>
      <c r="V441" s="559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0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0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</v>
      </c>
      <c r="AA441" s="546"/>
      <c r="AB441" s="546"/>
      <c r="AC441" s="546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70"/>
      <c r="P442" s="557" t="s">
        <v>70</v>
      </c>
      <c r="Q442" s="558"/>
      <c r="R442" s="558"/>
      <c r="S442" s="558"/>
      <c r="T442" s="558"/>
      <c r="U442" s="558"/>
      <c r="V442" s="559"/>
      <c r="W442" s="37" t="s">
        <v>68</v>
      </c>
      <c r="X442" s="545">
        <f>IFERROR(SUM(X429:X440),"0")</f>
        <v>0</v>
      </c>
      <c r="Y442" s="545">
        <f>IFERROR(SUM(Y429:Y440),"0")</f>
        <v>0</v>
      </c>
      <c r="Z442" s="37"/>
      <c r="AA442" s="546"/>
      <c r="AB442" s="546"/>
      <c r="AC442" s="546"/>
    </row>
    <row r="443" spans="1:68" ht="14.25" customHeight="1" x14ac:dyDescent="0.25">
      <c r="A443" s="555" t="s">
        <v>130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7">
        <v>4607091388930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0"/>
      <c r="R444" s="550"/>
      <c r="S444" s="550"/>
      <c r="T444" s="551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679</v>
      </c>
      <c r="B445" s="54" t="s">
        <v>680</v>
      </c>
      <c r="C445" s="31">
        <v>4301020384</v>
      </c>
      <c r="D445" s="547">
        <v>4680115886407</v>
      </c>
      <c r="E445" s="54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0"/>
      <c r="R445" s="550"/>
      <c r="S445" s="550"/>
      <c r="T445" s="551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681</v>
      </c>
      <c r="B446" s="54" t="s">
        <v>682</v>
      </c>
      <c r="C446" s="31">
        <v>4301020385</v>
      </c>
      <c r="D446" s="547">
        <v>4680115880054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0"/>
      <c r="R446" s="550"/>
      <c r="S446" s="550"/>
      <c r="T446" s="551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9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70"/>
      <c r="P447" s="557" t="s">
        <v>70</v>
      </c>
      <c r="Q447" s="558"/>
      <c r="R447" s="558"/>
      <c r="S447" s="558"/>
      <c r="T447" s="558"/>
      <c r="U447" s="558"/>
      <c r="V447" s="559"/>
      <c r="W447" s="37" t="s">
        <v>71</v>
      </c>
      <c r="X447" s="545">
        <f>IFERROR(X444/H444,"0")+IFERROR(X445/H445,"0")+IFERROR(X446/H446,"0")</f>
        <v>0</v>
      </c>
      <c r="Y447" s="545">
        <f>IFERROR(Y444/H444,"0")+IFERROR(Y445/H445,"0")+IFERROR(Y446/H446,"0")</f>
        <v>0</v>
      </c>
      <c r="Z447" s="545">
        <f>IFERROR(IF(Z444="",0,Z444),"0")+IFERROR(IF(Z445="",0,Z445),"0")+IFERROR(IF(Z446="",0,Z446),"0")</f>
        <v>0</v>
      </c>
      <c r="AA447" s="546"/>
      <c r="AB447" s="546"/>
      <c r="AC447" s="546"/>
    </row>
    <row r="448" spans="1:68" x14ac:dyDescent="0.2">
      <c r="A448" s="556"/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70"/>
      <c r="P448" s="557" t="s">
        <v>70</v>
      </c>
      <c r="Q448" s="558"/>
      <c r="R448" s="558"/>
      <c r="S448" s="558"/>
      <c r="T448" s="558"/>
      <c r="U448" s="558"/>
      <c r="V448" s="559"/>
      <c r="W448" s="37" t="s">
        <v>68</v>
      </c>
      <c r="X448" s="545">
        <f>IFERROR(SUM(X444:X446),"0")</f>
        <v>0</v>
      </c>
      <c r="Y448" s="545">
        <f>IFERROR(SUM(Y444:Y446),"0")</f>
        <v>0</v>
      </c>
      <c r="Z448" s="37"/>
      <c r="AA448" s="546"/>
      <c r="AB448" s="546"/>
      <c r="AC448" s="546"/>
    </row>
    <row r="449" spans="1:68" ht="14.25" customHeight="1" x14ac:dyDescent="0.25">
      <c r="A449" s="555" t="s">
        <v>63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7">
        <v>4680115883116</v>
      </c>
      <c r="E450" s="54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69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0"/>
      <c r="R450" s="550"/>
      <c r="S450" s="550"/>
      <c r="T450" s="551"/>
      <c r="U450" s="34"/>
      <c r="V450" s="34"/>
      <c r="W450" s="35" t="s">
        <v>68</v>
      </c>
      <c r="X450" s="543">
        <v>0</v>
      </c>
      <c r="Y450" s="544">
        <f t="shared" ref="Y450:Y455" si="4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0</v>
      </c>
      <c r="BN450" s="64">
        <f t="shared" ref="BN450:BN455" si="51">IFERROR(Y450*I450/H450,"0")</f>
        <v>0</v>
      </c>
      <c r="BO450" s="64">
        <f t="shared" ref="BO450:BO455" si="52">IFERROR(1/J450*(X450/H450),"0")</f>
        <v>0</v>
      </c>
      <c r="BP450" s="64">
        <f t="shared" ref="BP450:BP455" si="53">IFERROR(1/J450*(Y450/H450),"0")</f>
        <v>0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7">
        <v>4680115883093</v>
      </c>
      <c r="E451" s="54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3">
        <v>0</v>
      </c>
      <c r="Y451" s="544">
        <f t="shared" si="49"/>
        <v>0</v>
      </c>
      <c r="Z451" s="36" t="str">
        <f>IFERROR(IF(Y451=0,"",ROUNDUP(Y451/H451,0)*0.01196),"")</f>
        <v/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7">
        <v>4680115883109</v>
      </c>
      <c r="E452" s="54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3">
        <v>0</v>
      </c>
      <c r="Y452" s="544">
        <f t="shared" si="49"/>
        <v>0</v>
      </c>
      <c r="Z452" s="36" t="str">
        <f>IFERROR(IF(Y452=0,"",ROUNDUP(Y452/H452,0)*0.01196),"")</f>
        <v/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ht="27" customHeight="1" x14ac:dyDescent="0.25">
      <c r="A453" s="54" t="s">
        <v>692</v>
      </c>
      <c r="B453" s="54" t="s">
        <v>693</v>
      </c>
      <c r="C453" s="31">
        <v>4301031419</v>
      </c>
      <c r="D453" s="547">
        <v>4680115882072</v>
      </c>
      <c r="E453" s="54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4301031418</v>
      </c>
      <c r="D454" s="547">
        <v>4680115882102</v>
      </c>
      <c r="E454" s="54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0"/>
      <c r="R454" s="550"/>
      <c r="S454" s="550"/>
      <c r="T454" s="551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47">
        <v>4680115882096</v>
      </c>
      <c r="E455" s="54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69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70"/>
      <c r="P456" s="557" t="s">
        <v>70</v>
      </c>
      <c r="Q456" s="558"/>
      <c r="R456" s="558"/>
      <c r="S456" s="558"/>
      <c r="T456" s="558"/>
      <c r="U456" s="558"/>
      <c r="V456" s="559"/>
      <c r="W456" s="37" t="s">
        <v>71</v>
      </c>
      <c r="X456" s="545">
        <f>IFERROR(X450/H450,"0")+IFERROR(X451/H451,"0")+IFERROR(X452/H452,"0")+IFERROR(X453/H453,"0")+IFERROR(X454/H454,"0")+IFERROR(X455/H455,"0")</f>
        <v>0</v>
      </c>
      <c r="Y456" s="545">
        <f>IFERROR(Y450/H450,"0")+IFERROR(Y451/H451,"0")+IFERROR(Y452/H452,"0")+IFERROR(Y453/H453,"0")+IFERROR(Y454/H454,"0")+IFERROR(Y455/H455,"0")</f>
        <v>0</v>
      </c>
      <c r="Z456" s="545">
        <f>IFERROR(IF(Z450="",0,Z450),"0")+IFERROR(IF(Z451="",0,Z451),"0")+IFERROR(IF(Z452="",0,Z452),"0")+IFERROR(IF(Z453="",0,Z453),"0")+IFERROR(IF(Z454="",0,Z454),"0")+IFERROR(IF(Z455="",0,Z455),"0")</f>
        <v>0</v>
      </c>
      <c r="AA456" s="546"/>
      <c r="AB456" s="546"/>
      <c r="AC456" s="546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70"/>
      <c r="P457" s="557" t="s">
        <v>70</v>
      </c>
      <c r="Q457" s="558"/>
      <c r="R457" s="558"/>
      <c r="S457" s="558"/>
      <c r="T457" s="558"/>
      <c r="U457" s="558"/>
      <c r="V457" s="559"/>
      <c r="W457" s="37" t="s">
        <v>68</v>
      </c>
      <c r="X457" s="545">
        <f>IFERROR(SUM(X450:X455),"0")</f>
        <v>0</v>
      </c>
      <c r="Y457" s="545">
        <f>IFERROR(SUM(Y450:Y455),"0")</f>
        <v>0</v>
      </c>
      <c r="Z457" s="37"/>
      <c r="AA457" s="546"/>
      <c r="AB457" s="546"/>
      <c r="AC457" s="546"/>
    </row>
    <row r="458" spans="1:68" ht="14.25" customHeight="1" x14ac:dyDescent="0.25">
      <c r="A458" s="555" t="s">
        <v>72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539"/>
      <c r="AB458" s="539"/>
      <c r="AC458" s="539"/>
    </row>
    <row r="459" spans="1:68" ht="16.5" customHeight="1" x14ac:dyDescent="0.25">
      <c r="A459" s="54" t="s">
        <v>698</v>
      </c>
      <c r="B459" s="54" t="s">
        <v>699</v>
      </c>
      <c r="C459" s="31">
        <v>4301051232</v>
      </c>
      <c r="D459" s="547">
        <v>4607091383409</v>
      </c>
      <c r="E459" s="54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0"/>
      <c r="R459" s="550"/>
      <c r="S459" s="550"/>
      <c r="T459" s="551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701</v>
      </c>
      <c r="B460" s="54" t="s">
        <v>702</v>
      </c>
      <c r="C460" s="31">
        <v>4301051233</v>
      </c>
      <c r="D460" s="547">
        <v>4607091383416</v>
      </c>
      <c r="E460" s="54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704</v>
      </c>
      <c r="B461" s="54" t="s">
        <v>705</v>
      </c>
      <c r="C461" s="31">
        <v>4301051064</v>
      </c>
      <c r="D461" s="547">
        <v>4680115883536</v>
      </c>
      <c r="E461" s="54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9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70"/>
      <c r="P462" s="557" t="s">
        <v>70</v>
      </c>
      <c r="Q462" s="558"/>
      <c r="R462" s="558"/>
      <c r="S462" s="558"/>
      <c r="T462" s="558"/>
      <c r="U462" s="558"/>
      <c r="V462" s="559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6"/>
      <c r="B463" s="556"/>
      <c r="C463" s="556"/>
      <c r="D463" s="556"/>
      <c r="E463" s="556"/>
      <c r="F463" s="556"/>
      <c r="G463" s="556"/>
      <c r="H463" s="556"/>
      <c r="I463" s="556"/>
      <c r="J463" s="556"/>
      <c r="K463" s="556"/>
      <c r="L463" s="556"/>
      <c r="M463" s="556"/>
      <c r="N463" s="556"/>
      <c r="O463" s="570"/>
      <c r="P463" s="557" t="s">
        <v>70</v>
      </c>
      <c r="Q463" s="558"/>
      <c r="R463" s="558"/>
      <c r="S463" s="558"/>
      <c r="T463" s="558"/>
      <c r="U463" s="558"/>
      <c r="V463" s="559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6" t="s">
        <v>707</v>
      </c>
      <c r="B464" s="607"/>
      <c r="C464" s="607"/>
      <c r="D464" s="607"/>
      <c r="E464" s="607"/>
      <c r="F464" s="607"/>
      <c r="G464" s="607"/>
      <c r="H464" s="607"/>
      <c r="I464" s="607"/>
      <c r="J464" s="607"/>
      <c r="K464" s="607"/>
      <c r="L464" s="607"/>
      <c r="M464" s="607"/>
      <c r="N464" s="607"/>
      <c r="O464" s="607"/>
      <c r="P464" s="607"/>
      <c r="Q464" s="607"/>
      <c r="R464" s="607"/>
      <c r="S464" s="607"/>
      <c r="T464" s="607"/>
      <c r="U464" s="607"/>
      <c r="V464" s="607"/>
      <c r="W464" s="607"/>
      <c r="X464" s="607"/>
      <c r="Y464" s="607"/>
      <c r="Z464" s="607"/>
      <c r="AA464" s="48"/>
      <c r="AB464" s="48"/>
      <c r="AC464" s="48"/>
    </row>
    <row r="465" spans="1:68" ht="16.5" customHeight="1" x14ac:dyDescent="0.25">
      <c r="A465" s="562" t="s">
        <v>707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8"/>
      <c r="AB465" s="538"/>
      <c r="AC465" s="538"/>
    </row>
    <row r="466" spans="1:68" ht="14.25" customHeight="1" x14ac:dyDescent="0.25">
      <c r="A466" s="555" t="s">
        <v>98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539"/>
      <c r="AB466" s="539"/>
      <c r="AC466" s="539"/>
    </row>
    <row r="467" spans="1:68" ht="27" customHeight="1" x14ac:dyDescent="0.25">
      <c r="A467" s="54" t="s">
        <v>708</v>
      </c>
      <c r="B467" s="54" t="s">
        <v>709</v>
      </c>
      <c r="C467" s="31">
        <v>4301011763</v>
      </c>
      <c r="D467" s="547">
        <v>4640242181011</v>
      </c>
      <c r="E467" s="54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7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0"/>
      <c r="R467" s="550"/>
      <c r="S467" s="550"/>
      <c r="T467" s="551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711</v>
      </c>
      <c r="B468" s="54" t="s">
        <v>712</v>
      </c>
      <c r="C468" s="31">
        <v>4301011585</v>
      </c>
      <c r="D468" s="547">
        <v>4640242180441</v>
      </c>
      <c r="E468" s="54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4301011584</v>
      </c>
      <c r="D469" s="547">
        <v>4640242180564</v>
      </c>
      <c r="E469" s="54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4301011764</v>
      </c>
      <c r="D470" s="547">
        <v>4640242181189</v>
      </c>
      <c r="E470" s="54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9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70"/>
      <c r="P471" s="557" t="s">
        <v>70</v>
      </c>
      <c r="Q471" s="558"/>
      <c r="R471" s="558"/>
      <c r="S471" s="558"/>
      <c r="T471" s="558"/>
      <c r="U471" s="558"/>
      <c r="V471" s="559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70"/>
      <c r="P472" s="557" t="s">
        <v>70</v>
      </c>
      <c r="Q472" s="558"/>
      <c r="R472" s="558"/>
      <c r="S472" s="558"/>
      <c r="T472" s="558"/>
      <c r="U472" s="558"/>
      <c r="V472" s="559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5" t="s">
        <v>130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39"/>
      <c r="AB473" s="539"/>
      <c r="AC473" s="539"/>
    </row>
    <row r="474" spans="1:68" ht="27" customHeight="1" x14ac:dyDescent="0.25">
      <c r="A474" s="54" t="s">
        <v>719</v>
      </c>
      <c r="B474" s="54" t="s">
        <v>720</v>
      </c>
      <c r="C474" s="31">
        <v>4301020400</v>
      </c>
      <c r="D474" s="547">
        <v>4640242180519</v>
      </c>
      <c r="E474" s="54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64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0"/>
      <c r="R474" s="550"/>
      <c r="S474" s="550"/>
      <c r="T474" s="551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722</v>
      </c>
      <c r="B475" s="54" t="s">
        <v>723</v>
      </c>
      <c r="C475" s="31">
        <v>4301020260</v>
      </c>
      <c r="D475" s="547">
        <v>4640242180526</v>
      </c>
      <c r="E475" s="54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88" t="s">
        <v>724</v>
      </c>
      <c r="Q475" s="550"/>
      <c r="R475" s="550"/>
      <c r="S475" s="550"/>
      <c r="T475" s="551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726</v>
      </c>
      <c r="B476" s="54" t="s">
        <v>727</v>
      </c>
      <c r="C476" s="31">
        <v>4301020295</v>
      </c>
      <c r="D476" s="547">
        <v>4640242181363</v>
      </c>
      <c r="E476" s="54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0"/>
      <c r="R476" s="550"/>
      <c r="S476" s="550"/>
      <c r="T476" s="551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9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70"/>
      <c r="P477" s="557" t="s">
        <v>70</v>
      </c>
      <c r="Q477" s="558"/>
      <c r="R477" s="558"/>
      <c r="S477" s="558"/>
      <c r="T477" s="558"/>
      <c r="U477" s="558"/>
      <c r="V477" s="559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6"/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70"/>
      <c r="P478" s="557" t="s">
        <v>70</v>
      </c>
      <c r="Q478" s="558"/>
      <c r="R478" s="558"/>
      <c r="S478" s="558"/>
      <c r="T478" s="558"/>
      <c r="U478" s="558"/>
      <c r="V478" s="559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5" t="s">
        <v>63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539"/>
      <c r="AB479" s="539"/>
      <c r="AC479" s="539"/>
    </row>
    <row r="480" spans="1:68" ht="27" customHeight="1" x14ac:dyDescent="0.25">
      <c r="A480" s="54" t="s">
        <v>729</v>
      </c>
      <c r="B480" s="54" t="s">
        <v>730</v>
      </c>
      <c r="C480" s="31">
        <v>4301031280</v>
      </c>
      <c r="D480" s="547">
        <v>4640242180816</v>
      </c>
      <c r="E480" s="54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7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0"/>
      <c r="R480" s="550"/>
      <c r="S480" s="550"/>
      <c r="T480" s="551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732</v>
      </c>
      <c r="B481" s="54" t="s">
        <v>733</v>
      </c>
      <c r="C481" s="31">
        <v>4301031244</v>
      </c>
      <c r="D481" s="547">
        <v>4640242180595</v>
      </c>
      <c r="E481" s="54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9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70"/>
      <c r="P482" s="557" t="s">
        <v>70</v>
      </c>
      <c r="Q482" s="558"/>
      <c r="R482" s="558"/>
      <c r="S482" s="558"/>
      <c r="T482" s="558"/>
      <c r="U482" s="558"/>
      <c r="V482" s="559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6"/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70"/>
      <c r="P483" s="557" t="s">
        <v>70</v>
      </c>
      <c r="Q483" s="558"/>
      <c r="R483" s="558"/>
      <c r="S483" s="558"/>
      <c r="T483" s="558"/>
      <c r="U483" s="558"/>
      <c r="V483" s="559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5" t="s">
        <v>72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7">
        <v>4640242180533</v>
      </c>
      <c r="E485" s="54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0"/>
      <c r="R485" s="550"/>
      <c r="S485" s="550"/>
      <c r="T485" s="551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9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70"/>
      <c r="P486" s="557" t="s">
        <v>70</v>
      </c>
      <c r="Q486" s="558"/>
      <c r="R486" s="558"/>
      <c r="S486" s="558"/>
      <c r="T486" s="558"/>
      <c r="U486" s="558"/>
      <c r="V486" s="559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6"/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70"/>
      <c r="P487" s="557" t="s">
        <v>70</v>
      </c>
      <c r="Q487" s="558"/>
      <c r="R487" s="558"/>
      <c r="S487" s="558"/>
      <c r="T487" s="558"/>
      <c r="U487" s="558"/>
      <c r="V487" s="559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55" t="s">
        <v>160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39"/>
      <c r="AB488" s="539"/>
      <c r="AC488" s="539"/>
    </row>
    <row r="489" spans="1:68" ht="27" customHeight="1" x14ac:dyDescent="0.25">
      <c r="A489" s="54" t="s">
        <v>738</v>
      </c>
      <c r="B489" s="54" t="s">
        <v>739</v>
      </c>
      <c r="C489" s="31">
        <v>4301060491</v>
      </c>
      <c r="D489" s="547">
        <v>4640242180120</v>
      </c>
      <c r="E489" s="54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0"/>
      <c r="R489" s="550"/>
      <c r="S489" s="550"/>
      <c r="T489" s="551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741</v>
      </c>
      <c r="B490" s="54" t="s">
        <v>742</v>
      </c>
      <c r="C490" s="31">
        <v>4301060493</v>
      </c>
      <c r="D490" s="547">
        <v>4640242180137</v>
      </c>
      <c r="E490" s="54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9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70"/>
      <c r="P491" s="557" t="s">
        <v>70</v>
      </c>
      <c r="Q491" s="558"/>
      <c r="R491" s="558"/>
      <c r="S491" s="558"/>
      <c r="T491" s="558"/>
      <c r="U491" s="558"/>
      <c r="V491" s="559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70"/>
      <c r="P492" s="557" t="s">
        <v>70</v>
      </c>
      <c r="Q492" s="558"/>
      <c r="R492" s="558"/>
      <c r="S492" s="558"/>
      <c r="T492" s="558"/>
      <c r="U492" s="558"/>
      <c r="V492" s="559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62" t="s">
        <v>744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8"/>
      <c r="AB493" s="538"/>
      <c r="AC493" s="538"/>
    </row>
    <row r="494" spans="1:68" ht="14.25" customHeight="1" x14ac:dyDescent="0.25">
      <c r="A494" s="555" t="s">
        <v>130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539"/>
      <c r="AB494" s="539"/>
      <c r="AC494" s="539"/>
    </row>
    <row r="495" spans="1:68" ht="27" customHeight="1" x14ac:dyDescent="0.25">
      <c r="A495" s="54" t="s">
        <v>745</v>
      </c>
      <c r="B495" s="54" t="s">
        <v>746</v>
      </c>
      <c r="C495" s="31">
        <v>4301020314</v>
      </c>
      <c r="D495" s="547">
        <v>4640242180090</v>
      </c>
      <c r="E495" s="54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90" t="s">
        <v>747</v>
      </c>
      <c r="Q495" s="550"/>
      <c r="R495" s="550"/>
      <c r="S495" s="550"/>
      <c r="T495" s="551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9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70"/>
      <c r="P496" s="557" t="s">
        <v>70</v>
      </c>
      <c r="Q496" s="558"/>
      <c r="R496" s="558"/>
      <c r="S496" s="558"/>
      <c r="T496" s="558"/>
      <c r="U496" s="558"/>
      <c r="V496" s="559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70"/>
      <c r="P497" s="557" t="s">
        <v>70</v>
      </c>
      <c r="Q497" s="558"/>
      <c r="R497" s="558"/>
      <c r="S497" s="558"/>
      <c r="T497" s="558"/>
      <c r="U497" s="558"/>
      <c r="V497" s="559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708"/>
      <c r="P498" s="603" t="s">
        <v>749</v>
      </c>
      <c r="Q498" s="604"/>
      <c r="R498" s="604"/>
      <c r="S498" s="604"/>
      <c r="T498" s="604"/>
      <c r="U498" s="604"/>
      <c r="V498" s="605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3767.16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3767.16</v>
      </c>
      <c r="Z498" s="37"/>
      <c r="AA498" s="546"/>
      <c r="AB498" s="546"/>
      <c r="AC498" s="546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708"/>
      <c r="P499" s="603" t="s">
        <v>750</v>
      </c>
      <c r="Q499" s="604"/>
      <c r="R499" s="604"/>
      <c r="S499" s="604"/>
      <c r="T499" s="604"/>
      <c r="U499" s="604"/>
      <c r="V499" s="605"/>
      <c r="W499" s="37" t="s">
        <v>68</v>
      </c>
      <c r="X499" s="545">
        <f>IFERROR(SUM(BM22:BM495),"0")</f>
        <v>4070.4460000000004</v>
      </c>
      <c r="Y499" s="545">
        <f>IFERROR(SUM(BN22:BN495),"0")</f>
        <v>4070.4460000000004</v>
      </c>
      <c r="Z499" s="37"/>
      <c r="AA499" s="546"/>
      <c r="AB499" s="546"/>
      <c r="AC499" s="546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08"/>
      <c r="P500" s="603" t="s">
        <v>751</v>
      </c>
      <c r="Q500" s="604"/>
      <c r="R500" s="604"/>
      <c r="S500" s="604"/>
      <c r="T500" s="604"/>
      <c r="U500" s="604"/>
      <c r="V500" s="605"/>
      <c r="W500" s="37" t="s">
        <v>752</v>
      </c>
      <c r="X500" s="38">
        <f>ROUNDUP(SUM(BO22:BO495),0)</f>
        <v>8</v>
      </c>
      <c r="Y500" s="38">
        <f>ROUNDUP(SUM(BP22:BP495),0)</f>
        <v>8</v>
      </c>
      <c r="Z500" s="37"/>
      <c r="AA500" s="546"/>
      <c r="AB500" s="546"/>
      <c r="AC500" s="546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08"/>
      <c r="P501" s="603" t="s">
        <v>753</v>
      </c>
      <c r="Q501" s="604"/>
      <c r="R501" s="604"/>
      <c r="S501" s="604"/>
      <c r="T501" s="604"/>
      <c r="U501" s="604"/>
      <c r="V501" s="605"/>
      <c r="W501" s="37" t="s">
        <v>68</v>
      </c>
      <c r="X501" s="545">
        <f>GrossWeightTotal+PalletQtyTotal*25</f>
        <v>4270.4459999999999</v>
      </c>
      <c r="Y501" s="545">
        <f>GrossWeightTotalR+PalletQtyTotalR*25</f>
        <v>4270.4459999999999</v>
      </c>
      <c r="Z501" s="37"/>
      <c r="AA501" s="546"/>
      <c r="AB501" s="546"/>
      <c r="AC501" s="546"/>
    </row>
    <row r="502" spans="1:32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08"/>
      <c r="P502" s="603" t="s">
        <v>754</v>
      </c>
      <c r="Q502" s="604"/>
      <c r="R502" s="604"/>
      <c r="S502" s="604"/>
      <c r="T502" s="604"/>
      <c r="U502" s="604"/>
      <c r="V502" s="605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1339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1339</v>
      </c>
      <c r="Z502" s="37"/>
      <c r="AA502" s="546"/>
      <c r="AB502" s="546"/>
      <c r="AC502" s="546"/>
    </row>
    <row r="503" spans="1:32" ht="14.25" customHeight="1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08"/>
      <c r="P503" s="603" t="s">
        <v>755</v>
      </c>
      <c r="Q503" s="604"/>
      <c r="R503" s="604"/>
      <c r="S503" s="604"/>
      <c r="T503" s="604"/>
      <c r="U503" s="604"/>
      <c r="V503" s="605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9.2219099999999994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67" t="s">
        <v>96</v>
      </c>
      <c r="D505" s="630"/>
      <c r="E505" s="630"/>
      <c r="F505" s="630"/>
      <c r="G505" s="630"/>
      <c r="H505" s="631"/>
      <c r="I505" s="567" t="s">
        <v>245</v>
      </c>
      <c r="J505" s="630"/>
      <c r="K505" s="630"/>
      <c r="L505" s="630"/>
      <c r="M505" s="630"/>
      <c r="N505" s="630"/>
      <c r="O505" s="630"/>
      <c r="P505" s="630"/>
      <c r="Q505" s="630"/>
      <c r="R505" s="630"/>
      <c r="S505" s="631"/>
      <c r="T505" s="567" t="s">
        <v>531</v>
      </c>
      <c r="U505" s="631"/>
      <c r="V505" s="567" t="s">
        <v>587</v>
      </c>
      <c r="W505" s="630"/>
      <c r="X505" s="630"/>
      <c r="Y505" s="631"/>
      <c r="Z505" s="540" t="s">
        <v>643</v>
      </c>
      <c r="AA505" s="567" t="s">
        <v>707</v>
      </c>
      <c r="AB505" s="631"/>
      <c r="AC505" s="52"/>
      <c r="AF505" s="541"/>
    </row>
    <row r="506" spans="1:32" ht="14.25" customHeight="1" thickTop="1" x14ac:dyDescent="0.2">
      <c r="A506" s="739" t="s">
        <v>758</v>
      </c>
      <c r="B506" s="567" t="s">
        <v>62</v>
      </c>
      <c r="C506" s="567" t="s">
        <v>97</v>
      </c>
      <c r="D506" s="567" t="s">
        <v>112</v>
      </c>
      <c r="E506" s="567" t="s">
        <v>167</v>
      </c>
      <c r="F506" s="567" t="s">
        <v>187</v>
      </c>
      <c r="G506" s="567" t="s">
        <v>217</v>
      </c>
      <c r="H506" s="567" t="s">
        <v>96</v>
      </c>
      <c r="I506" s="567" t="s">
        <v>246</v>
      </c>
      <c r="J506" s="567" t="s">
        <v>286</v>
      </c>
      <c r="K506" s="567" t="s">
        <v>346</v>
      </c>
      <c r="L506" s="567" t="s">
        <v>390</v>
      </c>
      <c r="M506" s="567" t="s">
        <v>406</v>
      </c>
      <c r="N506" s="541"/>
      <c r="O506" s="567" t="s">
        <v>420</v>
      </c>
      <c r="P506" s="567" t="s">
        <v>430</v>
      </c>
      <c r="Q506" s="567" t="s">
        <v>437</v>
      </c>
      <c r="R506" s="567" t="s">
        <v>442</v>
      </c>
      <c r="S506" s="567" t="s">
        <v>521</v>
      </c>
      <c r="T506" s="567" t="s">
        <v>532</v>
      </c>
      <c r="U506" s="567" t="s">
        <v>567</v>
      </c>
      <c r="V506" s="567" t="s">
        <v>588</v>
      </c>
      <c r="W506" s="567" t="s">
        <v>620</v>
      </c>
      <c r="X506" s="567" t="s">
        <v>635</v>
      </c>
      <c r="Y506" s="567" t="s">
        <v>639</v>
      </c>
      <c r="Z506" s="567" t="s">
        <v>643</v>
      </c>
      <c r="AA506" s="567" t="s">
        <v>707</v>
      </c>
      <c r="AB506" s="567" t="s">
        <v>744</v>
      </c>
      <c r="AC506" s="52"/>
      <c r="AF506" s="541"/>
    </row>
    <row r="507" spans="1:32" ht="13.5" customHeight="1" thickBot="1" x14ac:dyDescent="0.25">
      <c r="A507" s="740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41"/>
      <c r="O507" s="568"/>
      <c r="P507" s="568"/>
      <c r="Q507" s="568"/>
      <c r="R507" s="568"/>
      <c r="S507" s="568"/>
      <c r="T507" s="568"/>
      <c r="U507" s="568"/>
      <c r="V507" s="568"/>
      <c r="W507" s="568"/>
      <c r="X507" s="568"/>
      <c r="Y507" s="568"/>
      <c r="Z507" s="568"/>
      <c r="AA507" s="568"/>
      <c r="AB507" s="568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360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585</v>
      </c>
      <c r="E508" s="46">
        <f>IFERROR(Y86*1,"0")+IFERROR(Y87*1,"0")+IFERROR(Y88*1,"0")+IFERROR(Y92*1,"0")+IFERROR(Y93*1,"0")+IFERROR(Y94*1,"0")+IFERROR(Y95*1,"0")</f>
        <v>0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990.90000000000009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899.40000000000009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33.659999999999997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0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35.699999999999996</v>
      </c>
      <c r="S508" s="46">
        <f>IFERROR(Y333*1,"0")+IFERROR(Y334*1,"0")+IFERROR(Y335*1,"0")</f>
        <v>577.5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285</v>
      </c>
      <c r="U508" s="46">
        <f>IFERROR(Y366*1,"0")+IFERROR(Y367*1,"0")+IFERROR(Y368*1,"0")+IFERROR(Y372*1,"0")+IFERROR(Y376*1,"0")+IFERROR(Y377*1,"0")+IFERROR(Y381*1,"0")</f>
        <v>0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46">
        <f>IFERROR(Y406*1,"0")+IFERROR(Y410*1,"0")+IFERROR(Y411*1,"0")+IFERROR(Y412*1,"0")+IFERROR(Y413*1,"0")</f>
        <v>0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0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He3XJCJZXuOcUrx4eNku0WcuQQ2iKIEPasCxXjtQFnZIoRu6Bx2UbBpQqpC2EoU+pnWQyXGkVQPem5xG1+6mLw==" saltValue="3JPCBxLNFmR46NhfcptQ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G506:G507"/>
    <mergeCell ref="D450:E450"/>
    <mergeCell ref="D394:E394"/>
    <mergeCell ref="D223:E223"/>
    <mergeCell ref="A498:O503"/>
    <mergeCell ref="P181:T181"/>
    <mergeCell ref="P357:T357"/>
    <mergeCell ref="D29:E29"/>
    <mergeCell ref="P506:P507"/>
    <mergeCell ref="P344:T344"/>
    <mergeCell ref="D452:E452"/>
    <mergeCell ref="A318:Z318"/>
    <mergeCell ref="D252:E252"/>
    <mergeCell ref="A112:Z112"/>
    <mergeCell ref="P358:V358"/>
    <mergeCell ref="P137:V137"/>
    <mergeCell ref="A257:Z257"/>
    <mergeCell ref="P439:T439"/>
    <mergeCell ref="D249:E249"/>
    <mergeCell ref="P433:T433"/>
    <mergeCell ref="P353:V353"/>
    <mergeCell ref="P228:T228"/>
    <mergeCell ref="D342:E342"/>
    <mergeCell ref="D171:E171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G17:G18"/>
    <mergeCell ref="D159:E159"/>
    <mergeCell ref="P407:V407"/>
    <mergeCell ref="P121:V121"/>
    <mergeCell ref="D80:E80"/>
    <mergeCell ref="P382:V382"/>
    <mergeCell ref="A169:Z169"/>
    <mergeCell ref="P471:V471"/>
    <mergeCell ref="D459:E459"/>
    <mergeCell ref="D288:E288"/>
    <mergeCell ref="P130:T130"/>
    <mergeCell ref="A271:Z271"/>
    <mergeCell ref="D136:E136"/>
    <mergeCell ref="D434:E43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410:T410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464:Z464"/>
    <mergeCell ref="P316:V316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P261:T261"/>
    <mergeCell ref="D204:E204"/>
    <mergeCell ref="P388:T388"/>
    <mergeCell ref="P161:T161"/>
    <mergeCell ref="P459:T459"/>
    <mergeCell ref="D198:E198"/>
    <mergeCell ref="D440:E440"/>
    <mergeCell ref="D296:E296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P481:T481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P463:V463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A471:O472"/>
    <mergeCell ref="A422:Z422"/>
    <mergeCell ref="A360:Z360"/>
    <mergeCell ref="P366:T366"/>
    <mergeCell ref="P468:T468"/>
    <mergeCell ref="D474:E474"/>
    <mergeCell ref="D287:E287"/>
    <mergeCell ref="P170:T170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437:T437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762</v>
      </c>
      <c r="D6" s="47" t="s">
        <v>763</v>
      </c>
      <c r="E6" s="47"/>
    </row>
    <row r="7" spans="2:8" x14ac:dyDescent="0.2">
      <c r="B7" s="47" t="s">
        <v>764</v>
      </c>
      <c r="C7" s="47" t="s">
        <v>765</v>
      </c>
      <c r="D7" s="47" t="s">
        <v>766</v>
      </c>
      <c r="E7" s="47"/>
    </row>
    <row r="9" spans="2:8" x14ac:dyDescent="0.2">
      <c r="B9" s="47" t="s">
        <v>767</v>
      </c>
      <c r="C9" s="47" t="s">
        <v>762</v>
      </c>
      <c r="D9" s="47"/>
      <c r="E9" s="47"/>
    </row>
    <row r="11" spans="2:8" x14ac:dyDescent="0.2">
      <c r="B11" s="47" t="s">
        <v>767</v>
      </c>
      <c r="C11" s="47" t="s">
        <v>765</v>
      </c>
      <c r="D11" s="47"/>
      <c r="E11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  <row r="21" spans="2:5" x14ac:dyDescent="0.2">
      <c r="B21" s="47" t="s">
        <v>776</v>
      </c>
      <c r="C21" s="47"/>
      <c r="D21" s="47"/>
      <c r="E21" s="47"/>
    </row>
    <row r="22" spans="2:5" x14ac:dyDescent="0.2">
      <c r="B22" s="47" t="s">
        <v>777</v>
      </c>
      <c r="C22" s="47"/>
      <c r="D22" s="47"/>
      <c r="E22" s="47"/>
    </row>
    <row r="23" spans="2:5" x14ac:dyDescent="0.2">
      <c r="B23" s="47" t="s">
        <v>778</v>
      </c>
      <c r="C23" s="47"/>
      <c r="D23" s="47"/>
      <c r="E23" s="47"/>
    </row>
  </sheetData>
  <sheetProtection algorithmName="SHA-512" hashValue="OE4LaNoExftFRZGHNK3JLHNhD1BTqEQv+JqkcLzrrCLMeMuOE81kS7C9XO/mpuKDo2Ycn3O4vr0JQYSdSSLP9w==" saltValue="IKiz1lc5do+PbVtvHKxZ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2025-10-15T07:13:41Z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