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79B8FB7-75B5-4634-A60E-A5768A5F1E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69" i="1" l="1"/>
  <c r="Z183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Z348" i="1" s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Z229" i="1" s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Z269" i="1" s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Z369" i="1" s="1"/>
  <c r="Y370" i="1"/>
  <c r="BP390" i="1"/>
  <c r="BN390" i="1"/>
  <c r="Z390" i="1"/>
  <c r="BP394" i="1"/>
  <c r="BN394" i="1"/>
  <c r="Z394" i="1"/>
  <c r="Z41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16" i="1" l="1"/>
  <c r="Z245" i="1"/>
  <c r="Y502" i="1"/>
  <c r="Y499" i="1"/>
  <c r="Z477" i="1"/>
  <c r="Z441" i="1"/>
  <c r="Z302" i="1"/>
  <c r="Z292" i="1"/>
  <c r="Z456" i="1"/>
  <c r="Z199" i="1"/>
  <c r="Z57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<sst xmlns="http://schemas.openxmlformats.org/spreadsheetml/2006/main" count="2188" uniqueCount="796">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</sst>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40</v>
      </c>
      <c r="Y54" s="544">
        <f t="shared" si="0"/>
        <v>40</v>
      </c>
      <c r="Z54" s="36">
        <f>IFERROR(IF(Y54=0,"",ROUNDUP(Y54/H54,0)*0.00902),"")</f>
        <v>9.0200000000000002E-2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42.1</v>
      </c>
      <c r="BN54" s="64">
        <f t="shared" si="2"/>
        <v>42.1</v>
      </c>
      <c r="BO54" s="64">
        <f t="shared" si="3"/>
        <v>7.575757575757576E-2</v>
      </c>
      <c r="BP54" s="64">
        <f t="shared" si="4"/>
        <v>7.575757575757576E-2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10</v>
      </c>
      <c r="Y57" s="545">
        <f>IFERROR(Y51/H51,"0")+IFERROR(Y52/H52,"0")+IFERROR(Y53/H53,"0")+IFERROR(Y54/H54,"0")+IFERROR(Y55/H55,"0")+IFERROR(Y56/H56,"0")</f>
        <v>10</v>
      </c>
      <c r="Z57" s="545">
        <f>IFERROR(IF(Z51="",0,Z51),"0")+IFERROR(IF(Z52="",0,Z52),"0")+IFERROR(IF(Z53="",0,Z53),"0")+IFERROR(IF(Z54="",0,Z54),"0")+IFERROR(IF(Z55="",0,Z55),"0")+IFERROR(IF(Z56="",0,Z56),"0")</f>
        <v>9.0200000000000002E-2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40</v>
      </c>
      <c r="Y58" s="545">
        <f>IFERROR(SUM(Y51:Y56),"0")</f>
        <v>40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68</v>
      </c>
      <c r="Y94" s="544">
        <f>IFERROR(IF(X94="",0,CEILING((X94/$H94),1)*$H94),"")</f>
        <v>70.2</v>
      </c>
      <c r="Z94" s="36">
        <f>IFERROR(IF(Y94=0,"",ROUNDUP(Y94/H94,0)*0.00651),"")</f>
        <v>0.16925999999999999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74.346666666666664</v>
      </c>
      <c r="BN94" s="64">
        <f>IFERROR(Y94*I94/H94,"0")</f>
        <v>76.751999999999995</v>
      </c>
      <c r="BO94" s="64">
        <f>IFERROR(1/J94*(X94/H94),"0")</f>
        <v>0.13838013838013838</v>
      </c>
      <c r="BP94" s="64">
        <f>IFERROR(1/J94*(Y94/H94),"0")</f>
        <v>0.14285714285714288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25.185185185185183</v>
      </c>
      <c r="Y96" s="545">
        <f>IFERROR(Y92/H92,"0")+IFERROR(Y93/H93,"0")+IFERROR(Y94/H94,"0")+IFERROR(Y95/H95,"0")</f>
        <v>26</v>
      </c>
      <c r="Z96" s="545">
        <f>IFERROR(IF(Z92="",0,Z92),"0")+IFERROR(IF(Z93="",0,Z93),"0")+IFERROR(IF(Z94="",0,Z94),"0")+IFERROR(IF(Z95="",0,Z95),"0")</f>
        <v>0.16925999999999999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68</v>
      </c>
      <c r="Y97" s="545">
        <f>IFERROR(SUM(Y92:Y95),"0")</f>
        <v>70.2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50</v>
      </c>
      <c r="Y107" s="544">
        <f>IFERROR(IF(X107="",0,CEILING((X107/$H107),1)*$H107),"")</f>
        <v>54</v>
      </c>
      <c r="Z107" s="36">
        <f>IFERROR(IF(Y107=0,"",ROUNDUP(Y107/H107,0)*0.01898),"")</f>
        <v>9.4899999999999998E-2</v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52.013888888888886</v>
      </c>
      <c r="BN107" s="64">
        <f>IFERROR(Y107*I107/H107,"0")</f>
        <v>56.17499999999999</v>
      </c>
      <c r="BO107" s="64">
        <f>IFERROR(1/J107*(X107/H107),"0")</f>
        <v>7.2337962962962965E-2</v>
      </c>
      <c r="BP107" s="64">
        <f>IFERROR(1/J107*(Y107/H107),"0")</f>
        <v>7.8125E-2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4.6296296296296298</v>
      </c>
      <c r="Y110" s="545">
        <f>IFERROR(Y107/H107,"0")+IFERROR(Y108/H108,"0")+IFERROR(Y109/H109,"0")</f>
        <v>5</v>
      </c>
      <c r="Z110" s="545">
        <f>IFERROR(IF(Z107="",0,Z107),"0")+IFERROR(IF(Z108="",0,Z108),"0")+IFERROR(IF(Z109="",0,Z109),"0")</f>
        <v>9.4899999999999998E-2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50</v>
      </c>
      <c r="Y111" s="545">
        <f>IFERROR(SUM(Y107:Y109),"0")</f>
        <v>54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81</v>
      </c>
      <c r="Y115" s="544">
        <f>IFERROR(IF(X115="",0,CEILING((X115/$H115),1)*$H115),"")</f>
        <v>81</v>
      </c>
      <c r="Z115" s="36">
        <f>IFERROR(IF(Y115=0,"",ROUNDUP(Y115/H115,0)*0.00651),"")</f>
        <v>0.1953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88.559999999999988</v>
      </c>
      <c r="BN115" s="64">
        <f>IFERROR(Y115*I115/H115,"0")</f>
        <v>88.559999999999988</v>
      </c>
      <c r="BO115" s="64">
        <f>IFERROR(1/J115*(X115/H115),"0")</f>
        <v>0.16483516483516483</v>
      </c>
      <c r="BP115" s="64">
        <f>IFERROR(1/J115*(Y115/H115),"0")</f>
        <v>0.16483516483516483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29.999999999999996</v>
      </c>
      <c r="Y117" s="545">
        <f>IFERROR(Y113/H113,"0")+IFERROR(Y114/H114,"0")+IFERROR(Y115/H115,"0")+IFERROR(Y116/H116,"0")</f>
        <v>29.999999999999996</v>
      </c>
      <c r="Z117" s="545">
        <f>IFERROR(IF(Z113="",0,Z113),"0")+IFERROR(IF(Z114="",0,Z114),"0")+IFERROR(IF(Z115="",0,Z115),"0")+IFERROR(IF(Z116="",0,Z116),"0")</f>
        <v>0.1953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81</v>
      </c>
      <c r="Y118" s="545">
        <f>IFERROR(SUM(Y113:Y116),"0")</f>
        <v>81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40</v>
      </c>
      <c r="Y160" s="544">
        <f t="shared" si="5"/>
        <v>42</v>
      </c>
      <c r="Z160" s="36">
        <f>IFERROR(IF(Y160=0,"",ROUNDUP(Y160/H160,0)*0.00902),"")</f>
        <v>9.0200000000000002E-2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42</v>
      </c>
      <c r="BN160" s="64">
        <f t="shared" si="7"/>
        <v>44.099999999999994</v>
      </c>
      <c r="BO160" s="64">
        <f t="shared" si="8"/>
        <v>7.2150072150072145E-2</v>
      </c>
      <c r="BP160" s="64">
        <f t="shared" si="9"/>
        <v>7.575757575757576E-2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21</v>
      </c>
      <c r="Y161" s="544">
        <f t="shared" si="5"/>
        <v>21</v>
      </c>
      <c r="Z161" s="36">
        <f>IFERROR(IF(Y161=0,"",ROUNDUP(Y161/H161,0)*0.00502),"")</f>
        <v>5.0200000000000002E-2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22.299999999999997</v>
      </c>
      <c r="BN161" s="64">
        <f t="shared" si="7"/>
        <v>22.299999999999997</v>
      </c>
      <c r="BO161" s="64">
        <f t="shared" si="8"/>
        <v>4.2735042735042736E-2</v>
      </c>
      <c r="BP161" s="64">
        <f t="shared" si="9"/>
        <v>4.2735042735042736E-2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21</v>
      </c>
      <c r="Y164" s="544">
        <f t="shared" si="5"/>
        <v>21</v>
      </c>
      <c r="Z164" s="36">
        <f>IFERROR(IF(Y164=0,"",ROUNDUP(Y164/H164,0)*0.00502),"")</f>
        <v>5.0200000000000002E-2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22</v>
      </c>
      <c r="BN164" s="64">
        <f t="shared" si="7"/>
        <v>22</v>
      </c>
      <c r="BO164" s="64">
        <f t="shared" si="8"/>
        <v>4.2735042735042736E-2</v>
      </c>
      <c r="BP164" s="64">
        <f t="shared" si="9"/>
        <v>4.2735042735042736E-2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29.523809523809526</v>
      </c>
      <c r="Y167" s="545">
        <f>IFERROR(Y158/H158,"0")+IFERROR(Y159/H159,"0")+IFERROR(Y160/H160,"0")+IFERROR(Y161/H161,"0")+IFERROR(Y162/H162,"0")+IFERROR(Y163/H163,"0")+IFERROR(Y164/H164,"0")+IFERROR(Y165/H165,"0")+IFERROR(Y166/H166,"0")</f>
        <v>30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0.19059999999999999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82</v>
      </c>
      <c r="Y168" s="545">
        <f>IFERROR(SUM(Y158:Y166),"0")</f>
        <v>84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40</v>
      </c>
      <c r="Y191" s="544">
        <f t="shared" ref="Y191:Y198" si="10">IFERROR(IF(X191="",0,CEILING((X191/$H191),1)*$H191),"")</f>
        <v>43.2</v>
      </c>
      <c r="Z191" s="36">
        <f>IFERROR(IF(Y191=0,"",ROUNDUP(Y191/H191,0)*0.00902),"")</f>
        <v>7.2160000000000002E-2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41.555555555555557</v>
      </c>
      <c r="BN191" s="64">
        <f t="shared" ref="BN191:BN198" si="12">IFERROR(Y191*I191/H191,"0")</f>
        <v>44.88</v>
      </c>
      <c r="BO191" s="64">
        <f t="shared" ref="BO191:BO198" si="13">IFERROR(1/J191*(X191/H191),"0")</f>
        <v>5.6116722783389444E-2</v>
      </c>
      <c r="BP191" s="64">
        <f t="shared" ref="BP191:BP198" si="14">IFERROR(1/J191*(Y191/H191),"0")</f>
        <v>6.0606060606060608E-2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40</v>
      </c>
      <c r="Y192" s="544">
        <f t="shared" si="10"/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41.555555555555557</v>
      </c>
      <c r="BN192" s="64">
        <f t="shared" si="12"/>
        <v>44.88</v>
      </c>
      <c r="BO192" s="64">
        <f t="shared" si="13"/>
        <v>5.6116722783389444E-2</v>
      </c>
      <c r="BP192" s="64">
        <f t="shared" si="14"/>
        <v>6.0606060606060608E-2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80</v>
      </c>
      <c r="Y194" s="544">
        <f t="shared" si="10"/>
        <v>81</v>
      </c>
      <c r="Z194" s="36">
        <f>IFERROR(IF(Y194=0,"",ROUNDUP(Y194/H194,0)*0.00902),"")</f>
        <v>0.1353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83.111111111111114</v>
      </c>
      <c r="BN194" s="64">
        <f t="shared" si="12"/>
        <v>84.15</v>
      </c>
      <c r="BO194" s="64">
        <f t="shared" si="13"/>
        <v>0.11223344556677889</v>
      </c>
      <c r="BP194" s="64">
        <f t="shared" si="14"/>
        <v>0.11363636363636363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29.629629629629626</v>
      </c>
      <c r="Y199" s="545">
        <f>IFERROR(Y191/H191,"0")+IFERROR(Y192/H192,"0")+IFERROR(Y193/H193,"0")+IFERROR(Y194/H194,"0")+IFERROR(Y195/H195,"0")+IFERROR(Y196/H196,"0")+IFERROR(Y197/H197,"0")+IFERROR(Y198/H198,"0")</f>
        <v>31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0.27961999999999998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160</v>
      </c>
      <c r="Y200" s="545">
        <f>IFERROR(SUM(Y191:Y198),"0")</f>
        <v>167.4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60</v>
      </c>
      <c r="Y204" s="544">
        <f t="shared" si="15"/>
        <v>60.899999999999991</v>
      </c>
      <c r="Z204" s="36">
        <f>IFERROR(IF(Y204=0,"",ROUNDUP(Y204/H204,0)*0.01898),"")</f>
        <v>0.13286000000000001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63.57931034482759</v>
      </c>
      <c r="BN204" s="64">
        <f t="shared" si="17"/>
        <v>64.532999999999987</v>
      </c>
      <c r="BO204" s="64">
        <f t="shared" si="18"/>
        <v>0.10775862068965518</v>
      </c>
      <c r="BP204" s="64">
        <f t="shared" si="19"/>
        <v>0.109375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84</v>
      </c>
      <c r="Y205" s="544">
        <f t="shared" si="15"/>
        <v>84</v>
      </c>
      <c r="Z205" s="36">
        <f t="shared" ref="Z205:Z210" si="20">IFERROR(IF(Y205=0,"",ROUNDUP(Y205/H205,0)*0.00651),"")</f>
        <v>0.22785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93.45</v>
      </c>
      <c r="BN205" s="64">
        <f t="shared" si="17"/>
        <v>93.45</v>
      </c>
      <c r="BO205" s="64">
        <f t="shared" si="18"/>
        <v>0.19230769230769232</v>
      </c>
      <c r="BP205" s="64">
        <f t="shared" si="19"/>
        <v>0.19230769230769232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84</v>
      </c>
      <c r="Y207" s="544">
        <f t="shared" si="15"/>
        <v>84</v>
      </c>
      <c r="Z207" s="36">
        <f t="shared" si="20"/>
        <v>0.22785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92.820000000000007</v>
      </c>
      <c r="BN207" s="64">
        <f t="shared" si="17"/>
        <v>92.820000000000007</v>
      </c>
      <c r="BO207" s="64">
        <f t="shared" si="18"/>
        <v>0.19230769230769232</v>
      </c>
      <c r="BP207" s="64">
        <f t="shared" si="19"/>
        <v>0.19230769230769232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84</v>
      </c>
      <c r="Y208" s="544">
        <f t="shared" si="15"/>
        <v>84</v>
      </c>
      <c r="Z208" s="36">
        <f t="shared" si="20"/>
        <v>0.22785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92.820000000000007</v>
      </c>
      <c r="BN208" s="64">
        <f t="shared" si="17"/>
        <v>92.820000000000007</v>
      </c>
      <c r="BO208" s="64">
        <f t="shared" si="18"/>
        <v>0.19230769230769232</v>
      </c>
      <c r="BP208" s="64">
        <f t="shared" si="19"/>
        <v>0.19230769230769232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84</v>
      </c>
      <c r="Y210" s="544">
        <f t="shared" si="15"/>
        <v>84</v>
      </c>
      <c r="Z210" s="36">
        <f t="shared" si="20"/>
        <v>0.22785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93.03</v>
      </c>
      <c r="BN210" s="64">
        <f t="shared" si="17"/>
        <v>93.03</v>
      </c>
      <c r="BO210" s="64">
        <f t="shared" si="18"/>
        <v>0.19230769230769232</v>
      </c>
      <c r="BP210" s="64">
        <f t="shared" si="19"/>
        <v>0.19230769230769232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146.89655172413794</v>
      </c>
      <c r="Y211" s="545">
        <f>IFERROR(Y202/H202,"0")+IFERROR(Y203/H203,"0")+IFERROR(Y204/H204,"0")+IFERROR(Y205/H205,"0")+IFERROR(Y206/H206,"0")+IFERROR(Y207/H207,"0")+IFERROR(Y208/H208,"0")+IFERROR(Y209/H209,"0")+IFERROR(Y210/H210,"0")</f>
        <v>147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1.04426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396</v>
      </c>
      <c r="Y212" s="545">
        <f>IFERROR(SUM(Y202:Y210),"0")</f>
        <v>396.9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15</v>
      </c>
      <c r="Y322" s="544">
        <f>IFERROR(IF(X322="",0,CEILING((X322/$H322),1)*$H322),"")</f>
        <v>15.299999999999999</v>
      </c>
      <c r="Z322" s="36">
        <f>IFERROR(IF(Y322=0,"",ROUNDUP(Y322/H322,0)*0.00651),"")</f>
        <v>3.9059999999999997E-2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16.941176470588236</v>
      </c>
      <c r="BN322" s="64">
        <f>IFERROR(Y322*I322/H322,"0")</f>
        <v>17.279999999999998</v>
      </c>
      <c r="BO322" s="64">
        <f>IFERROR(1/J322*(X322/H322),"0")</f>
        <v>3.2320620555914677E-2</v>
      </c>
      <c r="BP322" s="64">
        <f>IFERROR(1/J322*(Y322/H322),"0")</f>
        <v>3.2967032967032968E-2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5.882352941176471</v>
      </c>
      <c r="Y323" s="545">
        <f>IFERROR(Y319/H319,"0")+IFERROR(Y320/H320,"0")+IFERROR(Y321/H321,"0")+IFERROR(Y322/H322,"0")</f>
        <v>6</v>
      </c>
      <c r="Z323" s="545">
        <f>IFERROR(IF(Z319="",0,Z319),"0")+IFERROR(IF(Z320="",0,Z320),"0")+IFERROR(IF(Z321="",0,Z321),"0")+IFERROR(IF(Z322="",0,Z322),"0")</f>
        <v>3.9059999999999997E-2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15</v>
      </c>
      <c r="Y324" s="545">
        <f>IFERROR(SUM(Y319:Y322),"0")</f>
        <v>15.299999999999999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750</v>
      </c>
      <c r="Y341" s="544">
        <f t="shared" ref="Y341:Y347" si="32">IFERROR(IF(X341="",0,CEILING((X341/$H341),1)*$H341),"")</f>
        <v>750</v>
      </c>
      <c r="Z341" s="36">
        <f>IFERROR(IF(Y341=0,"",ROUNDUP(Y341/H341,0)*0.02175),"")</f>
        <v>1.0874999999999999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774</v>
      </c>
      <c r="BN341" s="64">
        <f t="shared" ref="BN341:BN347" si="34">IFERROR(Y341*I341/H341,"0")</f>
        <v>774</v>
      </c>
      <c r="BO341" s="64">
        <f t="shared" ref="BO341:BO347" si="35">IFERROR(1/J341*(X341/H341),"0")</f>
        <v>1.0416666666666665</v>
      </c>
      <c r="BP341" s="64">
        <f t="shared" ref="BP341:BP347" si="36">IFERROR(1/J341*(Y341/H341),"0")</f>
        <v>1.0416666666666665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300</v>
      </c>
      <c r="Y342" s="544">
        <f t="shared" si="32"/>
        <v>300</v>
      </c>
      <c r="Z342" s="36">
        <f>IFERROR(IF(Y342=0,"",ROUNDUP(Y342/H342,0)*0.02175),"")</f>
        <v>0.43499999999999994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309.60000000000002</v>
      </c>
      <c r="BN342" s="64">
        <f t="shared" si="34"/>
        <v>309.60000000000002</v>
      </c>
      <c r="BO342" s="64">
        <f t="shared" si="35"/>
        <v>0.41666666666666663</v>
      </c>
      <c r="BP342" s="64">
        <f t="shared" si="36"/>
        <v>0.41666666666666663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70</v>
      </c>
      <c r="Y348" s="545">
        <f>IFERROR(Y341/H341,"0")+IFERROR(Y342/H342,"0")+IFERROR(Y343/H343,"0")+IFERROR(Y344/H344,"0")+IFERROR(Y345/H345,"0")+IFERROR(Y346/H346,"0")+IFERROR(Y347/H347,"0")</f>
        <v>70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1.5225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1050</v>
      </c>
      <c r="Y349" s="545">
        <f>IFERROR(SUM(Y341:Y347),"0")</f>
        <v>1050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750</v>
      </c>
      <c r="Y351" s="544">
        <f>IFERROR(IF(X351="",0,CEILING((X351/$H351),1)*$H351),"")</f>
        <v>750</v>
      </c>
      <c r="Z351" s="36">
        <f>IFERROR(IF(Y351=0,"",ROUNDUP(Y351/H351,0)*0.02175),"")</f>
        <v>1.0874999999999999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774</v>
      </c>
      <c r="BN351" s="64">
        <f>IFERROR(Y351*I351/H351,"0")</f>
        <v>774</v>
      </c>
      <c r="BO351" s="64">
        <f>IFERROR(1/J351*(X351/H351),"0")</f>
        <v>1.0416666666666665</v>
      </c>
      <c r="BP351" s="64">
        <f>IFERROR(1/J351*(Y351/H351),"0")</f>
        <v>1.0416666666666665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50</v>
      </c>
      <c r="Y353" s="545">
        <f>IFERROR(Y351/H351,"0")+IFERROR(Y352/H352,"0")</f>
        <v>50</v>
      </c>
      <c r="Z353" s="545">
        <f>IFERROR(IF(Z351="",0,Z351),"0")+IFERROR(IF(Z352="",0,Z352),"0")</f>
        <v>1.0874999999999999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750</v>
      </c>
      <c r="Y354" s="545">
        <f>IFERROR(SUM(Y351:Y352),"0")</f>
        <v>750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500</v>
      </c>
      <c r="Y431" s="544">
        <f t="shared" si="43"/>
        <v>501.6</v>
      </c>
      <c r="Z431" s="36">
        <f t="shared" si="44"/>
        <v>1.1362000000000001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534.09090909090912</v>
      </c>
      <c r="BN431" s="64">
        <f t="shared" si="46"/>
        <v>535.79999999999995</v>
      </c>
      <c r="BO431" s="64">
        <f t="shared" si="47"/>
        <v>0.91054778554778548</v>
      </c>
      <c r="BP431" s="64">
        <f t="shared" si="48"/>
        <v>0.91346153846153855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0</v>
      </c>
      <c r="Y434" s="544">
        <f t="shared" si="43"/>
        <v>0</v>
      </c>
      <c r="Z434" s="36" t="str">
        <f t="shared" si="44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94.696969696969688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95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1.1362000000000001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500</v>
      </c>
      <c r="Y442" s="545">
        <f>IFERROR(SUM(Y429:Y440),"0")</f>
        <v>501.6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3192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3210.4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3353.8741736841025</v>
      </c>
      <c r="Y499" s="545">
        <f>IFERROR(SUM(BN22:BN495),"0")</f>
        <v>3373.2300000000005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6</v>
      </c>
      <c r="Y500" s="38">
        <f>ROUNDUP(SUM(BP22:BP495),0)</f>
        <v>6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3503.8741736841025</v>
      </c>
      <c r="Y501" s="545">
        <f>GrossWeightTotalR+PalletQtyTotalR*25</f>
        <v>3523.2300000000005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496.44412833053804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500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5.849400000000001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40</v>
      </c>
      <c r="E508" s="46">
        <f>IFERROR(Y86*1,"0")+IFERROR(Y87*1,"0")+IFERROR(Y88*1,"0")+IFERROR(Y92*1,"0")+IFERROR(Y93*1,"0")+IFERROR(Y94*1,"0")+IFERROR(Y95*1,"0")</f>
        <v>70.2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135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84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564.29999999999995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15.299999999999999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1800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501.6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