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EFC0437-DEB4-47B8-8191-9A2B89FDB1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Y466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1" i="1" s="1"/>
  <c r="P426" i="1"/>
  <c r="X423" i="1"/>
  <c r="Y422" i="1"/>
  <c r="X422" i="1"/>
  <c r="BP421" i="1"/>
  <c r="BO421" i="1"/>
  <c r="BN421" i="1"/>
  <c r="BM421" i="1"/>
  <c r="Z421" i="1"/>
  <c r="Z422" i="1" s="1"/>
  <c r="Y421" i="1"/>
  <c r="X511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U511" i="1" s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Z218" i="1" l="1"/>
  <c r="Z83" i="1"/>
  <c r="Z129" i="1"/>
  <c r="H9" i="1"/>
  <c r="A10" i="1"/>
  <c r="Y24" i="1"/>
  <c r="Y32" i="1"/>
  <c r="Y44" i="1"/>
  <c r="Y59" i="1"/>
  <c r="Y65" i="1"/>
  <c r="Y71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28" i="1"/>
  <c r="BN128" i="1"/>
  <c r="Z128" i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Y265" i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1" i="1"/>
  <c r="F9" i="1"/>
  <c r="J9" i="1"/>
  <c r="Z22" i="1"/>
  <c r="Z23" i="1" s="1"/>
  <c r="BN22" i="1"/>
  <c r="BP22" i="1"/>
  <c r="Y23" i="1"/>
  <c r="X501" i="1"/>
  <c r="Z26" i="1"/>
  <c r="Z32" i="1" s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7" i="1"/>
  <c r="Z70" i="1" s="1"/>
  <c r="BN67" i="1"/>
  <c r="BP67" i="1"/>
  <c r="Z69" i="1"/>
  <c r="BN69" i="1"/>
  <c r="Z73" i="1"/>
  <c r="BN73" i="1"/>
  <c r="BP73" i="1"/>
  <c r="Z75" i="1"/>
  <c r="BN75" i="1"/>
  <c r="Z77" i="1"/>
  <c r="BN77" i="1"/>
  <c r="Y78" i="1"/>
  <c r="BP82" i="1"/>
  <c r="BN82" i="1"/>
  <c r="Z82" i="1"/>
  <c r="Y84" i="1"/>
  <c r="E511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Z105" i="1" s="1"/>
  <c r="Y105" i="1"/>
  <c r="Z111" i="1"/>
  <c r="BP109" i="1"/>
  <c r="BN109" i="1"/>
  <c r="Z109" i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11" i="1"/>
  <c r="Y145" i="1"/>
  <c r="BP143" i="1"/>
  <c r="BN143" i="1"/>
  <c r="Z143" i="1"/>
  <c r="Z145" i="1" s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Z201" i="1" s="1"/>
  <c r="BP197" i="1"/>
  <c r="BN197" i="1"/>
  <c r="Z197" i="1"/>
  <c r="Y201" i="1"/>
  <c r="BP205" i="1"/>
  <c r="BN205" i="1"/>
  <c r="Z205" i="1"/>
  <c r="Z213" i="1" s="1"/>
  <c r="BP209" i="1"/>
  <c r="BN209" i="1"/>
  <c r="Z209" i="1"/>
  <c r="Y213" i="1"/>
  <c r="BP217" i="1"/>
  <c r="BN217" i="1"/>
  <c r="Z217" i="1"/>
  <c r="Y219" i="1"/>
  <c r="BP225" i="1"/>
  <c r="BN225" i="1"/>
  <c r="Z225" i="1"/>
  <c r="BP228" i="1"/>
  <c r="BN228" i="1"/>
  <c r="Z228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Y31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G511" i="1"/>
  <c r="Y129" i="1"/>
  <c r="BP223" i="1"/>
  <c r="BN223" i="1"/>
  <c r="Z223" i="1"/>
  <c r="Z231" i="1" s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Z264" i="1" s="1"/>
  <c r="Y271" i="1"/>
  <c r="BP268" i="1"/>
  <c r="BN268" i="1"/>
  <c r="Z268" i="1"/>
  <c r="Z271" i="1" s="1"/>
  <c r="BP291" i="1"/>
  <c r="BN291" i="1"/>
  <c r="Z291" i="1"/>
  <c r="BP299" i="1"/>
  <c r="BN299" i="1"/>
  <c r="Z299" i="1"/>
  <c r="BP303" i="1"/>
  <c r="BN303" i="1"/>
  <c r="Z303" i="1"/>
  <c r="Z305" i="1" s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1" i="1"/>
  <c r="Y351" i="1"/>
  <c r="BP344" i="1"/>
  <c r="BN344" i="1"/>
  <c r="Z344" i="1"/>
  <c r="BP348" i="1"/>
  <c r="BN348" i="1"/>
  <c r="Z348" i="1"/>
  <c r="BP360" i="1"/>
  <c r="BN360" i="1"/>
  <c r="Z360" i="1"/>
  <c r="Z361" i="1" s="1"/>
  <c r="BP415" i="1"/>
  <c r="BN415" i="1"/>
  <c r="Z415" i="1"/>
  <c r="O511" i="1"/>
  <c r="K511" i="1"/>
  <c r="Y232" i="1"/>
  <c r="L511" i="1"/>
  <c r="Y257" i="1"/>
  <c r="M511" i="1"/>
  <c r="Y264" i="1"/>
  <c r="Y361" i="1"/>
  <c r="Y362" i="1"/>
  <c r="BP370" i="1"/>
  <c r="BN370" i="1"/>
  <c r="Z370" i="1"/>
  <c r="Z372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33" i="1"/>
  <c r="BN433" i="1"/>
  <c r="Z433" i="1"/>
  <c r="BP471" i="1"/>
  <c r="BN471" i="1"/>
  <c r="Z471" i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Z444" i="1" s="1"/>
  <c r="Y445" i="1"/>
  <c r="Y450" i="1"/>
  <c r="BP447" i="1"/>
  <c r="BN447" i="1"/>
  <c r="Z447" i="1"/>
  <c r="Z450" i="1" s="1"/>
  <c r="BP455" i="1"/>
  <c r="BN455" i="1"/>
  <c r="Z455" i="1"/>
  <c r="BP463" i="1"/>
  <c r="BN463" i="1"/>
  <c r="Z463" i="1"/>
  <c r="Z465" i="1" s="1"/>
  <c r="Y474" i="1"/>
  <c r="BP473" i="1"/>
  <c r="BN473" i="1"/>
  <c r="Z473" i="1"/>
  <c r="Z474" i="1" s="1"/>
  <c r="Y481" i="1"/>
  <c r="BP477" i="1"/>
  <c r="BN477" i="1"/>
  <c r="Z477" i="1"/>
  <c r="Z480" i="1" s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Z459" i="1" l="1"/>
  <c r="Y505" i="1"/>
  <c r="Z339" i="1"/>
  <c r="Z295" i="1"/>
  <c r="Y501" i="1"/>
  <c r="Z351" i="1"/>
  <c r="Z332" i="1"/>
  <c r="Z326" i="1"/>
  <c r="Z247" i="1"/>
  <c r="Z90" i="1"/>
  <c r="Z78" i="1"/>
  <c r="Z506" i="1" s="1"/>
  <c r="Z64" i="1"/>
  <c r="Y503" i="1"/>
  <c r="Z400" i="1"/>
  <c r="Z169" i="1"/>
  <c r="Y502" i="1"/>
  <c r="Y504" i="1" s="1"/>
</calcChain>
</file>

<file path=xl/sharedStrings.xml><?xml version="1.0" encoding="utf-8"?>
<sst xmlns="http://schemas.openxmlformats.org/spreadsheetml/2006/main" count="2200" uniqueCount="799">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</sst>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91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3"/>
      <c r="F1" s="583"/>
      <c r="G1" s="12" t="s">
        <v>1</v>
      </c>
      <c r="H1" s="624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0"/>
      <c r="C5" s="591"/>
      <c r="D5" s="630"/>
      <c r="E5" s="631"/>
      <c r="F5" s="840" t="s">
        <v>9</v>
      </c>
      <c r="G5" s="591"/>
      <c r="H5" s="630"/>
      <c r="I5" s="783"/>
      <c r="J5" s="783"/>
      <c r="K5" s="783"/>
      <c r="L5" s="783"/>
      <c r="M5" s="631"/>
      <c r="N5" s="58"/>
      <c r="P5" s="24" t="s">
        <v>10</v>
      </c>
      <c r="Q5" s="854">
        <v>45925</v>
      </c>
      <c r="R5" s="672"/>
      <c r="T5" s="710" t="s">
        <v>11</v>
      </c>
      <c r="U5" s="711"/>
      <c r="V5" s="713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0"/>
      <c r="C6" s="591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72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7" t="s">
        <v>16</v>
      </c>
      <c r="U6" s="711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62"/>
      <c r="U7" s="711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67"/>
      <c r="C8" s="56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80">
        <v>0.41666666666666669</v>
      </c>
      <c r="R8" s="610"/>
      <c r="T8" s="562"/>
      <c r="U8" s="711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89"/>
      <c r="E9" s="570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1"/>
      <c r="P9" s="26" t="s">
        <v>20</v>
      </c>
      <c r="Q9" s="668"/>
      <c r="R9" s="669"/>
      <c r="T9" s="562"/>
      <c r="U9" s="711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89"/>
      <c r="E10" s="570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64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8"/>
      <c r="R10" s="719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6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1"/>
      <c r="N12" s="62"/>
      <c r="P12" s="24" t="s">
        <v>29</v>
      </c>
      <c r="Q12" s="680"/>
      <c r="R12" s="610"/>
      <c r="S12" s="23"/>
      <c r="U12" s="24"/>
      <c r="V12" s="583"/>
      <c r="W12" s="562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1"/>
      <c r="N13" s="62"/>
      <c r="O13" s="26"/>
      <c r="P13" s="26" t="s">
        <v>31</v>
      </c>
      <c r="Q13" s="806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6" t="s">
        <v>33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1"/>
      <c r="N15" s="63"/>
      <c r="P15" s="698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7" t="s">
        <v>37</v>
      </c>
      <c r="D17" s="594" t="s">
        <v>38</v>
      </c>
      <c r="E17" s="651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0"/>
      <c r="R17" s="650"/>
      <c r="S17" s="650"/>
      <c r="T17" s="651"/>
      <c r="U17" s="876" t="s">
        <v>50</v>
      </c>
      <c r="V17" s="591"/>
      <c r="W17" s="594" t="s">
        <v>51</v>
      </c>
      <c r="X17" s="594" t="s">
        <v>52</v>
      </c>
      <c r="Y17" s="874" t="s">
        <v>53</v>
      </c>
      <c r="Z17" s="781" t="s">
        <v>54</v>
      </c>
      <c r="AA17" s="762" t="s">
        <v>55</v>
      </c>
      <c r="AB17" s="762" t="s">
        <v>56</v>
      </c>
      <c r="AC17" s="762" t="s">
        <v>57</v>
      </c>
      <c r="AD17" s="762" t="s">
        <v>58</v>
      </c>
      <c r="AE17" s="835"/>
      <c r="AF17" s="836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2"/>
      <c r="E18" s="654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5"/>
      <c r="X18" s="595"/>
      <c r="Y18" s="875"/>
      <c r="Z18" s="782"/>
      <c r="AA18" s="763"/>
      <c r="AB18" s="763"/>
      <c r="AC18" s="763"/>
      <c r="AD18" s="837"/>
      <c r="AE18" s="838"/>
      <c r="AF18" s="839"/>
      <c r="AG18" s="66"/>
      <c r="BD18" s="65"/>
    </row>
    <row r="19" spans="1:68" ht="27.75" customHeight="1" x14ac:dyDescent="0.2">
      <c r="A19" s="636" t="s">
        <v>62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48"/>
      <c r="AB19" s="48"/>
      <c r="AC19" s="48"/>
    </row>
    <row r="20" spans="1:68" ht="16.5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customHeight="1" x14ac:dyDescent="0.25">
      <c r="A21" s="565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5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5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36" t="s">
        <v>100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48"/>
      <c r="AB38" s="48"/>
      <c r="AC38" s="48"/>
    </row>
    <row r="39" spans="1:68" ht="16.5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customHeight="1" x14ac:dyDescent="0.25">
      <c r="A40" s="565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20</v>
      </c>
      <c r="Y41" s="550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1.8518518518518516</v>
      </c>
      <c r="Y44" s="551">
        <f>IFERROR(Y41/H41,"0")+IFERROR(Y42/H42,"0")+IFERROR(Y43/H43,"0")</f>
        <v>2</v>
      </c>
      <c r="Z44" s="551">
        <f>IFERROR(IF(Z41="",0,Z41),"0")+IFERROR(IF(Z42="",0,Z42),"0")+IFERROR(IF(Z43="",0,Z43),"0")</f>
        <v>3.7960000000000001E-2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20</v>
      </c>
      <c r="Y45" s="551">
        <f>IFERROR(SUM(Y41:Y43),"0")</f>
        <v>21.6</v>
      </c>
      <c r="Z45" s="37"/>
      <c r="AA45" s="552"/>
      <c r="AB45" s="552"/>
      <c r="AC45" s="552"/>
    </row>
    <row r="46" spans="1:68" ht="14.25" customHeight="1" x14ac:dyDescent="0.25">
      <c r="A46" s="565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customHeight="1" x14ac:dyDescent="0.25">
      <c r="A51" s="565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100</v>
      </c>
      <c r="Y53" s="55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72</v>
      </c>
      <c r="Y57" s="550">
        <f t="shared" si="6"/>
        <v>72</v>
      </c>
      <c r="Z57" s="36">
        <f>IFERROR(IF(Y57=0,"",ROUNDUP(Y57/H57,0)*0.00902),"")</f>
        <v>0.14432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75.36</v>
      </c>
      <c r="BN57" s="64">
        <f t="shared" si="8"/>
        <v>75.36</v>
      </c>
      <c r="BO57" s="64">
        <f t="shared" si="9"/>
        <v>0.12121212121212122</v>
      </c>
      <c r="BP57" s="64">
        <f t="shared" si="10"/>
        <v>0.12121212121212122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25.25925925925926</v>
      </c>
      <c r="Y58" s="551">
        <f>IFERROR(Y52/H52,"0")+IFERROR(Y53/H53,"0")+IFERROR(Y54/H54,"0")+IFERROR(Y55/H55,"0")+IFERROR(Y56/H56,"0")+IFERROR(Y57/H57,"0")</f>
        <v>26</v>
      </c>
      <c r="Z58" s="551">
        <f>IFERROR(IF(Z52="",0,Z52),"0")+IFERROR(IF(Z53="",0,Z53),"0")+IFERROR(IF(Z54="",0,Z54),"0")+IFERROR(IF(Z55="",0,Z55),"0")+IFERROR(IF(Z56="",0,Z56),"0")+IFERROR(IF(Z57="",0,Z57),"0")</f>
        <v>0.33411999999999997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172</v>
      </c>
      <c r="Y59" s="551">
        <f>IFERROR(SUM(Y52:Y57),"0")</f>
        <v>180</v>
      </c>
      <c r="Z59" s="37"/>
      <c r="AA59" s="552"/>
      <c r="AB59" s="552"/>
      <c r="AC59" s="552"/>
    </row>
    <row r="60" spans="1:68" ht="14.25" customHeight="1" x14ac:dyDescent="0.25">
      <c r="A60" s="565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20</v>
      </c>
      <c r="Y61" s="550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20.805555555555554</v>
      </c>
      <c r="BN61" s="64">
        <f>IFERROR(Y61*I61/H61,"0")</f>
        <v>22.47</v>
      </c>
      <c r="BO61" s="64">
        <f>IFERROR(1/J61*(X61/H61),"0")</f>
        <v>2.8935185185185182E-2</v>
      </c>
      <c r="BP61" s="64">
        <f>IFERROR(1/J61*(Y61/H61),"0")</f>
        <v>3.125E-2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1.8518518518518516</v>
      </c>
      <c r="Y64" s="551">
        <f>IFERROR(Y61/H61,"0")+IFERROR(Y62/H62,"0")+IFERROR(Y63/H63,"0")</f>
        <v>2</v>
      </c>
      <c r="Z64" s="551">
        <f>IFERROR(IF(Z61="",0,Z61),"0")+IFERROR(IF(Z62="",0,Z62),"0")+IFERROR(IF(Z63="",0,Z63),"0")</f>
        <v>3.7960000000000001E-2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20</v>
      </c>
      <c r="Y65" s="551">
        <f>IFERROR(SUM(Y61:Y63),"0")</f>
        <v>21.6</v>
      </c>
      <c r="Z65" s="37"/>
      <c r="AA65" s="552"/>
      <c r="AB65" s="552"/>
      <c r="AC65" s="552"/>
    </row>
    <row r="66" spans="1:68" ht="14.25" customHeight="1" x14ac:dyDescent="0.25">
      <c r="A66" s="565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5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5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customHeight="1" x14ac:dyDescent="0.25">
      <c r="A86" s="565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20</v>
      </c>
      <c r="Y87" s="550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20.805555555555554</v>
      </c>
      <c r="BN87" s="64">
        <f>IFERROR(Y87*I87/H87,"0")</f>
        <v>22.47</v>
      </c>
      <c r="BO87" s="64">
        <f>IFERROR(1/J87*(X87/H87),"0")</f>
        <v>2.8935185185185182E-2</v>
      </c>
      <c r="BP87" s="64">
        <f>IFERROR(1/J87*(Y87/H87),"0")</f>
        <v>3.125E-2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22.5</v>
      </c>
      <c r="Y89" s="550">
        <f>IFERROR(IF(X89="",0,CEILING((X89/$H89),1)*$H89),"")</f>
        <v>22.5</v>
      </c>
      <c r="Z89" s="36">
        <f>IFERROR(IF(Y89=0,"",ROUNDUP(Y89/H89,0)*0.00902),"")</f>
        <v>4.5100000000000001E-2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23.549999999999997</v>
      </c>
      <c r="BN89" s="64">
        <f>IFERROR(Y89*I89/H89,"0")</f>
        <v>23.549999999999997</v>
      </c>
      <c r="BO89" s="64">
        <f>IFERROR(1/J89*(X89/H89),"0")</f>
        <v>3.787878787878788E-2</v>
      </c>
      <c r="BP89" s="64">
        <f>IFERROR(1/J89*(Y89/H89),"0")</f>
        <v>3.787878787878788E-2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6.8518518518518512</v>
      </c>
      <c r="Y90" s="551">
        <f>IFERROR(Y87/H87,"0")+IFERROR(Y88/H88,"0")+IFERROR(Y89/H89,"0")</f>
        <v>7</v>
      </c>
      <c r="Z90" s="551">
        <f>IFERROR(IF(Z87="",0,Z87),"0")+IFERROR(IF(Z88="",0,Z88),"0")+IFERROR(IF(Z89="",0,Z89),"0")</f>
        <v>8.3059999999999995E-2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42.5</v>
      </c>
      <c r="Y91" s="551">
        <f>IFERROR(SUM(Y87:Y89),"0")</f>
        <v>44.1</v>
      </c>
      <c r="Z91" s="37"/>
      <c r="AA91" s="552"/>
      <c r="AB91" s="552"/>
      <c r="AC91" s="552"/>
    </row>
    <row r="92" spans="1:68" ht="14.25" customHeight="1" x14ac:dyDescent="0.25">
      <c r="A92" s="565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2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40</v>
      </c>
      <c r="Y93" s="550">
        <f>IFERROR(IF(X93="",0,CEILING((X93/$H93),1)*$H93),"")</f>
        <v>40.5</v>
      </c>
      <c r="Z93" s="36">
        <f>IFERROR(IF(Y93=0,"",ROUNDUP(Y93/H93,0)*0.01898),"")</f>
        <v>9.4899999999999998E-2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42.562962962962963</v>
      </c>
      <c r="BN93" s="64">
        <f>IFERROR(Y93*I93/H93,"0")</f>
        <v>43.095000000000006</v>
      </c>
      <c r="BO93" s="64">
        <f>IFERROR(1/J93*(X93/H93),"0")</f>
        <v>7.7160493827160503E-2</v>
      </c>
      <c r="BP93" s="64">
        <f>IFERROR(1/J93*(Y93/H93),"0")</f>
        <v>7.8125E-2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10.8</v>
      </c>
      <c r="Y95" s="550">
        <f>IFERROR(IF(X95="",0,CEILING((X95/$H95),1)*$H95),"")</f>
        <v>10.8</v>
      </c>
      <c r="Z95" s="36">
        <f>IFERROR(IF(Y95=0,"",ROUNDUP(Y95/H95,0)*0.00651),"")</f>
        <v>2.6040000000000001E-2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11.808</v>
      </c>
      <c r="BN95" s="64">
        <f>IFERROR(Y95*I95/H95,"0")</f>
        <v>11.808</v>
      </c>
      <c r="BO95" s="64">
        <f>IFERROR(1/J95*(X95/H95),"0")</f>
        <v>2.197802197802198E-2</v>
      </c>
      <c r="BP95" s="64">
        <f>IFERROR(1/J95*(Y95/H95),"0")</f>
        <v>2.197802197802198E-2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62"/>
      <c r="C97" s="562"/>
      <c r="D97" s="562"/>
      <c r="E97" s="562"/>
      <c r="F97" s="562"/>
      <c r="G97" s="562"/>
      <c r="H97" s="562"/>
      <c r="I97" s="562"/>
      <c r="J97" s="562"/>
      <c r="K97" s="562"/>
      <c r="L97" s="562"/>
      <c r="M97" s="562"/>
      <c r="N97" s="562"/>
      <c r="O97" s="563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8.9382716049382722</v>
      </c>
      <c r="Y97" s="551">
        <f>IFERROR(Y93/H93,"0")+IFERROR(Y94/H94,"0")+IFERROR(Y95/H95,"0")+IFERROR(Y96/H96,"0")</f>
        <v>9</v>
      </c>
      <c r="Z97" s="551">
        <f>IFERROR(IF(Z93="",0,Z93),"0")+IFERROR(IF(Z94="",0,Z94),"0")+IFERROR(IF(Z95="",0,Z95),"0")+IFERROR(IF(Z96="",0,Z96),"0")</f>
        <v>0.12093999999999999</v>
      </c>
      <c r="AA97" s="552"/>
      <c r="AB97" s="552"/>
      <c r="AC97" s="552"/>
    </row>
    <row r="98" spans="1:68" x14ac:dyDescent="0.2">
      <c r="A98" s="562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50.8</v>
      </c>
      <c r="Y98" s="551">
        <f>IFERROR(SUM(Y93:Y96),"0")</f>
        <v>51.3</v>
      </c>
      <c r="Z98" s="37"/>
      <c r="AA98" s="552"/>
      <c r="AB98" s="552"/>
      <c r="AC98" s="552"/>
    </row>
    <row r="99" spans="1:68" ht="16.5" customHeight="1" x14ac:dyDescent="0.25">
      <c r="A99" s="571" t="s">
        <v>191</v>
      </c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62"/>
      <c r="Z99" s="562"/>
      <c r="AA99" s="544"/>
      <c r="AB99" s="544"/>
      <c r="AC99" s="544"/>
    </row>
    <row r="100" spans="1:68" ht="14.25" customHeight="1" x14ac:dyDescent="0.25">
      <c r="A100" s="565" t="s">
        <v>102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6"/>
      <c r="R101" s="556"/>
      <c r="S101" s="556"/>
      <c r="T101" s="557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62"/>
      <c r="C105" s="562"/>
      <c r="D105" s="562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3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62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65" t="s">
        <v>134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6"/>
      <c r="R108" s="556"/>
      <c r="S108" s="556"/>
      <c r="T108" s="557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1"/>
      <c r="B111" s="562"/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3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2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5" t="s">
        <v>72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6"/>
      <c r="R114" s="556"/>
      <c r="S114" s="556"/>
      <c r="T114" s="557"/>
      <c r="U114" s="34"/>
      <c r="V114" s="34"/>
      <c r="W114" s="35" t="s">
        <v>68</v>
      </c>
      <c r="X114" s="549">
        <v>200</v>
      </c>
      <c r="Y114" s="550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212.66666666666666</v>
      </c>
      <c r="BN114" s="64">
        <f>IFERROR(Y114*I114/H114,"0")</f>
        <v>215.32499999999999</v>
      </c>
      <c r="BO114" s="64">
        <f>IFERROR(1/J114*(X114/H114),"0")</f>
        <v>0.38580246913580246</v>
      </c>
      <c r="BP114" s="64">
        <f>IFERROR(1/J114*(Y114/H114),"0")</f>
        <v>0.390625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10.8</v>
      </c>
      <c r="Y116" s="550">
        <f>IFERROR(IF(X116="",0,CEILING((X116/$H116),1)*$H116),"")</f>
        <v>10.8</v>
      </c>
      <c r="Z116" s="36">
        <f>IFERROR(IF(Y116=0,"",ROUNDUP(Y116/H116,0)*0.00651),"")</f>
        <v>2.6040000000000001E-2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11.808</v>
      </c>
      <c r="BN116" s="64">
        <f>IFERROR(Y116*I116/H116,"0")</f>
        <v>11.808</v>
      </c>
      <c r="BO116" s="64">
        <f>IFERROR(1/J116*(X116/H116),"0")</f>
        <v>2.197802197802198E-2</v>
      </c>
      <c r="BP116" s="64">
        <f>IFERROR(1/J116*(Y116/H116),"0")</f>
        <v>2.197802197802198E-2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3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28.691358024691358</v>
      </c>
      <c r="Y118" s="551">
        <f>IFERROR(Y114/H114,"0")+IFERROR(Y115/H115,"0")+IFERROR(Y116/H116,"0")+IFERROR(Y117/H117,"0")</f>
        <v>29</v>
      </c>
      <c r="Z118" s="551">
        <f>IFERROR(IF(Z114="",0,Z114),"0")+IFERROR(IF(Z115="",0,Z115),"0")+IFERROR(IF(Z116="",0,Z116),"0")+IFERROR(IF(Z117="",0,Z117),"0")</f>
        <v>0.50053999999999998</v>
      </c>
      <c r="AA118" s="552"/>
      <c r="AB118" s="552"/>
      <c r="AC118" s="552"/>
    </row>
    <row r="119" spans="1:68" x14ac:dyDescent="0.2">
      <c r="A119" s="562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210.8</v>
      </c>
      <c r="Y119" s="551">
        <f>IFERROR(SUM(Y114:Y117),"0")</f>
        <v>213.3</v>
      </c>
      <c r="Z119" s="37"/>
      <c r="AA119" s="552"/>
      <c r="AB119" s="552"/>
      <c r="AC119" s="552"/>
    </row>
    <row r="120" spans="1:68" ht="14.25" customHeight="1" x14ac:dyDescent="0.25">
      <c r="A120" s="565" t="s">
        <v>164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3">
        <v>4680115882652</v>
      </c>
      <c r="E121" s="554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6"/>
      <c r="R121" s="556"/>
      <c r="S121" s="556"/>
      <c r="T121" s="557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3">
        <v>4680115880238</v>
      </c>
      <c r="E122" s="554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61"/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3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2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1" t="s">
        <v>224</v>
      </c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544"/>
      <c r="AB125" s="544"/>
      <c r="AC125" s="544"/>
    </row>
    <row r="126" spans="1:68" ht="14.25" customHeight="1" x14ac:dyDescent="0.25">
      <c r="A126" s="565" t="s">
        <v>102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53">
        <v>4680115882577</v>
      </c>
      <c r="E127" s="554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6"/>
      <c r="R127" s="556"/>
      <c r="S127" s="556"/>
      <c r="T127" s="557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1"/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3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2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5" t="s">
        <v>63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3">
        <v>4680115883444</v>
      </c>
      <c r="E132" s="554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6"/>
      <c r="R132" s="556"/>
      <c r="S132" s="556"/>
      <c r="T132" s="557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1"/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3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2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5" t="s">
        <v>72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3">
        <v>4680115882584</v>
      </c>
      <c r="E137" s="554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6"/>
      <c r="R137" s="556"/>
      <c r="S137" s="556"/>
      <c r="T137" s="557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61"/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3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2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1" t="s">
        <v>100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544"/>
      <c r="AB141" s="544"/>
      <c r="AC141" s="544"/>
    </row>
    <row r="142" spans="1:68" ht="14.25" customHeight="1" x14ac:dyDescent="0.25">
      <c r="A142" s="565" t="s">
        <v>102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3">
        <v>4607091384604</v>
      </c>
      <c r="E143" s="554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6"/>
      <c r="R143" s="556"/>
      <c r="S143" s="556"/>
      <c r="T143" s="557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53">
        <v>4680115886810</v>
      </c>
      <c r="E144" s="554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60" t="s">
        <v>241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customHeight="1" x14ac:dyDescent="0.25">
      <c r="A147" s="565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36" t="s">
        <v>252</v>
      </c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7"/>
      <c r="P153" s="637"/>
      <c r="Q153" s="637"/>
      <c r="R153" s="637"/>
      <c r="S153" s="637"/>
      <c r="T153" s="637"/>
      <c r="U153" s="637"/>
      <c r="V153" s="637"/>
      <c r="W153" s="637"/>
      <c r="X153" s="637"/>
      <c r="Y153" s="637"/>
      <c r="Z153" s="637"/>
      <c r="AA153" s="48"/>
      <c r="AB153" s="48"/>
      <c r="AC153" s="48"/>
    </row>
    <row r="154" spans="1:68" ht="16.5" customHeight="1" x14ac:dyDescent="0.25">
      <c r="A154" s="571" t="s">
        <v>253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customHeight="1" x14ac:dyDescent="0.25">
      <c r="A155" s="565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5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20</v>
      </c>
      <c r="Y161" s="550">
        <f t="shared" si="11"/>
        <v>21</v>
      </c>
      <c r="Z161" s="36">
        <f>IFERROR(IF(Y161=0,"",ROUNDUP(Y161/H161,0)*0.00902),"")</f>
        <v>4.5100000000000001E-2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21.285714285714281</v>
      </c>
      <c r="BN161" s="64">
        <f t="shared" si="13"/>
        <v>22.349999999999998</v>
      </c>
      <c r="BO161" s="64">
        <f t="shared" si="14"/>
        <v>3.6075036075036072E-2</v>
      </c>
      <c r="BP161" s="64">
        <f t="shared" si="15"/>
        <v>3.787878787878788E-2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30</v>
      </c>
      <c r="Y162" s="550">
        <f t="shared" si="11"/>
        <v>33.6</v>
      </c>
      <c r="Z162" s="36">
        <f>IFERROR(IF(Y162=0,"",ROUNDUP(Y162/H162,0)*0.00902),"")</f>
        <v>7.2160000000000002E-2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31.5</v>
      </c>
      <c r="BN162" s="64">
        <f t="shared" si="13"/>
        <v>35.28</v>
      </c>
      <c r="BO162" s="64">
        <f t="shared" si="14"/>
        <v>5.4112554112554112E-2</v>
      </c>
      <c r="BP162" s="64">
        <f t="shared" si="15"/>
        <v>6.0606060606060608E-2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11.904761904761905</v>
      </c>
      <c r="Y169" s="551">
        <f>IFERROR(Y160/H160,"0")+IFERROR(Y161/H161,"0")+IFERROR(Y162/H162,"0")+IFERROR(Y163/H163,"0")+IFERROR(Y164/H164,"0")+IFERROR(Y165/H165,"0")+IFERROR(Y166/H166,"0")+IFERROR(Y167/H167,"0")+IFERROR(Y168/H168,"0")</f>
        <v>13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0.11726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50</v>
      </c>
      <c r="Y170" s="551">
        <f>IFERROR(SUM(Y160:Y168),"0")</f>
        <v>54.6</v>
      </c>
      <c r="Z170" s="37"/>
      <c r="AA170" s="552"/>
      <c r="AB170" s="552"/>
      <c r="AC170" s="552"/>
    </row>
    <row r="171" spans="1:68" ht="14.25" customHeight="1" x14ac:dyDescent="0.25">
      <c r="A171" s="565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5" t="s">
        <v>290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1" t="s">
        <v>293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customHeight="1" x14ac:dyDescent="0.25">
      <c r="A182" s="565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5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5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60</v>
      </c>
      <c r="Y194" s="550">
        <f t="shared" si="16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62.333333333333336</v>
      </c>
      <c r="BN194" s="64">
        <f t="shared" si="18"/>
        <v>67.320000000000007</v>
      </c>
      <c r="BO194" s="64">
        <f t="shared" si="19"/>
        <v>8.4175084175084181E-2</v>
      </c>
      <c r="BP194" s="64">
        <f t="shared" si="20"/>
        <v>9.0909090909090925E-2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140</v>
      </c>
      <c r="Y196" s="550">
        <f t="shared" si="16"/>
        <v>140.4</v>
      </c>
      <c r="Z196" s="36">
        <f>IFERROR(IF(Y196=0,"",ROUNDUP(Y196/H196,0)*0.00902),"")</f>
        <v>0.23452000000000001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145.44444444444446</v>
      </c>
      <c r="BN196" s="64">
        <f t="shared" si="18"/>
        <v>145.86000000000001</v>
      </c>
      <c r="BO196" s="64">
        <f t="shared" si="19"/>
        <v>0.19640852974186307</v>
      </c>
      <c r="BP196" s="64">
        <f t="shared" si="20"/>
        <v>0.19696969696969696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37.037037037037038</v>
      </c>
      <c r="Y201" s="551">
        <f>IFERROR(Y193/H193,"0")+IFERROR(Y194/H194,"0")+IFERROR(Y195/H195,"0")+IFERROR(Y196/H196,"0")+IFERROR(Y197/H197,"0")+IFERROR(Y198/H198,"0")+IFERROR(Y199/H199,"0")+IFERROR(Y200/H200,"0")</f>
        <v>38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0.34276000000000001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200</v>
      </c>
      <c r="Y202" s="551">
        <f>IFERROR(SUM(Y193:Y200),"0")</f>
        <v>205.20000000000002</v>
      </c>
      <c r="Z202" s="37"/>
      <c r="AA202" s="552"/>
      <c r="AB202" s="552"/>
      <c r="AC202" s="552"/>
    </row>
    <row r="203" spans="1:68" ht="14.25" customHeight="1" x14ac:dyDescent="0.25">
      <c r="A203" s="565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20</v>
      </c>
      <c r="Y204" s="550">
        <f t="shared" ref="Y204:Y212" si="21">IFERROR(IF(X204="",0,CEILING((X204/$H204),1)*$H204),"")</f>
        <v>24.299999999999997</v>
      </c>
      <c r="Z204" s="36">
        <f>IFERROR(IF(Y204=0,"",ROUNDUP(Y204/H204,0)*0.01898),"")</f>
        <v>5.6940000000000004E-2</v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21.281481481481482</v>
      </c>
      <c r="BN204" s="64">
        <f t="shared" ref="BN204:BN212" si="23">IFERROR(Y204*I204/H204,"0")</f>
        <v>25.856999999999996</v>
      </c>
      <c r="BO204" s="64">
        <f t="shared" ref="BO204:BO212" si="24">IFERROR(1/J204*(X204/H204),"0")</f>
        <v>3.8580246913580252E-2</v>
      </c>
      <c r="BP204" s="64">
        <f t="shared" ref="BP204:BP212" si="25">IFERROR(1/J204*(Y204/H204),"0")</f>
        <v>4.6875E-2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20</v>
      </c>
      <c r="Y205" s="550">
        <f t="shared" si="21"/>
        <v>24.299999999999997</v>
      </c>
      <c r="Z205" s="36">
        <f>IFERROR(IF(Y205=0,"",ROUNDUP(Y205/H205,0)*0.01898),"")</f>
        <v>5.6940000000000004E-2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21.237037037037041</v>
      </c>
      <c r="BN205" s="64">
        <f t="shared" si="23"/>
        <v>25.803000000000001</v>
      </c>
      <c r="BO205" s="64">
        <f t="shared" si="24"/>
        <v>3.8580246913580252E-2</v>
      </c>
      <c r="BP205" s="64">
        <f t="shared" si="25"/>
        <v>4.6875E-2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12</v>
      </c>
      <c r="Y207" s="550">
        <f t="shared" si="21"/>
        <v>12</v>
      </c>
      <c r="Z207" s="36">
        <f t="shared" ref="Z207:Z212" si="26">IFERROR(IF(Y207=0,"",ROUNDUP(Y207/H207,0)*0.00651),"")</f>
        <v>3.2550000000000003E-2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13.35</v>
      </c>
      <c r="BN207" s="64">
        <f t="shared" si="23"/>
        <v>13.35</v>
      </c>
      <c r="BO207" s="64">
        <f t="shared" si="24"/>
        <v>2.7472527472527476E-2</v>
      </c>
      <c r="BP207" s="64">
        <f t="shared" si="25"/>
        <v>2.7472527472527476E-2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14.4</v>
      </c>
      <c r="Y209" s="550">
        <f t="shared" si="21"/>
        <v>14.399999999999999</v>
      </c>
      <c r="Z209" s="36">
        <f t="shared" si="26"/>
        <v>3.9059999999999997E-2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15.912000000000001</v>
      </c>
      <c r="BN209" s="64">
        <f t="shared" si="23"/>
        <v>15.912000000000001</v>
      </c>
      <c r="BO209" s="64">
        <f t="shared" si="24"/>
        <v>3.2967032967032968E-2</v>
      </c>
      <c r="BP209" s="64">
        <f t="shared" si="25"/>
        <v>3.2967032967032968E-2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15.938271604938272</v>
      </c>
      <c r="Y213" s="551">
        <f>IFERROR(Y204/H204,"0")+IFERROR(Y205/H205,"0")+IFERROR(Y206/H206,"0")+IFERROR(Y207/H207,"0")+IFERROR(Y208/H208,"0")+IFERROR(Y209/H209,"0")+IFERROR(Y210/H210,"0")+IFERROR(Y211/H211,"0")+IFERROR(Y212/H212,"0")</f>
        <v>17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0.18548999999999999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66.400000000000006</v>
      </c>
      <c r="Y214" s="551">
        <f>IFERROR(SUM(Y204:Y212),"0")</f>
        <v>75</v>
      </c>
      <c r="Z214" s="37"/>
      <c r="AA214" s="552"/>
      <c r="AB214" s="552"/>
      <c r="AC214" s="552"/>
    </row>
    <row r="215" spans="1:68" ht="14.25" customHeight="1" x14ac:dyDescent="0.25">
      <c r="A215" s="565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1" t="s">
        <v>353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customHeight="1" x14ac:dyDescent="0.25">
      <c r="A221" s="565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">
        <v>366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">
        <v>376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5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5" t="s">
        <v>380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5" t="s">
        <v>383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5" t="s">
        <v>385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7" t="s">
        <v>391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3">
        <v>4680115886728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3">
        <v>4680115886711</v>
      </c>
      <c r="E246" s="554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6"/>
      <c r="R246" s="556"/>
      <c r="S246" s="556"/>
      <c r="T246" s="557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1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6" t="s">
        <v>70</v>
      </c>
      <c r="Q247" s="567"/>
      <c r="R247" s="567"/>
      <c r="S247" s="567"/>
      <c r="T247" s="567"/>
      <c r="U247" s="567"/>
      <c r="V247" s="568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3"/>
      <c r="P248" s="566" t="s">
        <v>70</v>
      </c>
      <c r="Q248" s="567"/>
      <c r="R248" s="567"/>
      <c r="S248" s="567"/>
      <c r="T248" s="567"/>
      <c r="U248" s="567"/>
      <c r="V248" s="568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customHeight="1" x14ac:dyDescent="0.25">
      <c r="A249" s="571" t="s">
        <v>398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4"/>
      <c r="AB249" s="544"/>
      <c r="AC249" s="544"/>
    </row>
    <row r="250" spans="1:68" ht="14.25" customHeight="1" x14ac:dyDescent="0.25">
      <c r="A250" s="565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45"/>
      <c r="AB250" s="545"/>
      <c r="AC250" s="545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53">
        <v>4680115885837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53">
        <v>4680115885851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20</v>
      </c>
      <c r="Y252" s="550">
        <f>IFERROR(IF(X252="",0,CEILING((X252/$H252),1)*$H252),"")</f>
        <v>21.6</v>
      </c>
      <c r="Z252" s="36">
        <f>IFERROR(IF(Y252=0,"",ROUNDUP(Y252/H252,0)*0.01898),"")</f>
        <v>3.7960000000000001E-2</v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20.805555555555554</v>
      </c>
      <c r="BN252" s="64">
        <f>IFERROR(Y252*I252/H252,"0")</f>
        <v>22.47</v>
      </c>
      <c r="BO252" s="64">
        <f>IFERROR(1/J252*(X252/H252),"0")</f>
        <v>2.8935185185185182E-2</v>
      </c>
      <c r="BP252" s="64">
        <f>IFERROR(1/J252*(Y252/H252),"0")</f>
        <v>3.125E-2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3">
        <v>4680115885806</v>
      </c>
      <c r="E253" s="554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53">
        <v>4680115885844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53">
        <v>4680115885820</v>
      </c>
      <c r="E255" s="554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6"/>
      <c r="R255" s="556"/>
      <c r="S255" s="556"/>
      <c r="T255" s="557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1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6" t="s">
        <v>70</v>
      </c>
      <c r="Q256" s="567"/>
      <c r="R256" s="567"/>
      <c r="S256" s="567"/>
      <c r="T256" s="567"/>
      <c r="U256" s="567"/>
      <c r="V256" s="568"/>
      <c r="W256" s="37" t="s">
        <v>71</v>
      </c>
      <c r="X256" s="551">
        <f>IFERROR(X251/H251,"0")+IFERROR(X252/H252,"0")+IFERROR(X253/H253,"0")+IFERROR(X254/H254,"0")+IFERROR(X255/H255,"0")</f>
        <v>1.8518518518518516</v>
      </c>
      <c r="Y256" s="551">
        <f>IFERROR(Y251/H251,"0")+IFERROR(Y252/H252,"0")+IFERROR(Y253/H253,"0")+IFERROR(Y254/H254,"0")+IFERROR(Y255/H255,"0")</f>
        <v>2</v>
      </c>
      <c r="Z256" s="551">
        <f>IFERROR(IF(Z251="",0,Z251),"0")+IFERROR(IF(Z252="",0,Z252),"0")+IFERROR(IF(Z253="",0,Z253),"0")+IFERROR(IF(Z254="",0,Z254),"0")+IFERROR(IF(Z255="",0,Z255),"0")</f>
        <v>3.7960000000000001E-2</v>
      </c>
      <c r="AA256" s="552"/>
      <c r="AB256" s="552"/>
      <c r="AC256" s="552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3"/>
      <c r="P257" s="566" t="s">
        <v>70</v>
      </c>
      <c r="Q257" s="567"/>
      <c r="R257" s="567"/>
      <c r="S257" s="567"/>
      <c r="T257" s="567"/>
      <c r="U257" s="567"/>
      <c r="V257" s="568"/>
      <c r="W257" s="37" t="s">
        <v>68</v>
      </c>
      <c r="X257" s="551">
        <f>IFERROR(SUM(X251:X255),"0")</f>
        <v>20</v>
      </c>
      <c r="Y257" s="551">
        <f>IFERROR(SUM(Y251:Y255),"0")</f>
        <v>21.6</v>
      </c>
      <c r="Z257" s="37"/>
      <c r="AA257" s="552"/>
      <c r="AB257" s="552"/>
      <c r="AC257" s="552"/>
    </row>
    <row r="258" spans="1:68" ht="16.5" customHeight="1" x14ac:dyDescent="0.25">
      <c r="A258" s="571" t="s">
        <v>414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4"/>
      <c r="AB258" s="544"/>
      <c r="AC258" s="544"/>
    </row>
    <row r="259" spans="1:68" ht="14.25" customHeight="1" x14ac:dyDescent="0.25">
      <c r="A259" s="565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545"/>
      <c r="AB259" s="545"/>
      <c r="AC259" s="545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53">
        <v>4607091383423</v>
      </c>
      <c r="E260" s="554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53">
        <v>4680115886957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4" t="s">
        <v>419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53">
        <v>4680115885660</v>
      </c>
      <c r="E262" s="554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53">
        <v>4680115886773</v>
      </c>
      <c r="E263" s="554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1" t="s">
        <v>426</v>
      </c>
      <c r="Q263" s="556"/>
      <c r="R263" s="556"/>
      <c r="S263" s="556"/>
      <c r="T263" s="557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1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6" t="s">
        <v>70</v>
      </c>
      <c r="Q264" s="567"/>
      <c r="R264" s="567"/>
      <c r="S264" s="567"/>
      <c r="T264" s="567"/>
      <c r="U264" s="567"/>
      <c r="V264" s="568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3"/>
      <c r="P265" s="566" t="s">
        <v>70</v>
      </c>
      <c r="Q265" s="567"/>
      <c r="R265" s="567"/>
      <c r="S265" s="567"/>
      <c r="T265" s="567"/>
      <c r="U265" s="567"/>
      <c r="V265" s="568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customHeight="1" x14ac:dyDescent="0.25">
      <c r="A266" s="571" t="s">
        <v>428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4"/>
      <c r="AB266" s="544"/>
      <c r="AC266" s="544"/>
    </row>
    <row r="267" spans="1:68" ht="14.25" customHeight="1" x14ac:dyDescent="0.25">
      <c r="A267" s="565" t="s">
        <v>72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545"/>
      <c r="AB267" s="545"/>
      <c r="AC267" s="545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53">
        <v>4680115886186</v>
      </c>
      <c r="E268" s="554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3">
        <v>4680115881228</v>
      </c>
      <c r="E269" s="554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3">
        <v>4680115881211</v>
      </c>
      <c r="E270" s="554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6"/>
      <c r="R270" s="556"/>
      <c r="S270" s="556"/>
      <c r="T270" s="557"/>
      <c r="U270" s="34"/>
      <c r="V270" s="34"/>
      <c r="W270" s="35" t="s">
        <v>68</v>
      </c>
      <c r="X270" s="549">
        <v>0</v>
      </c>
      <c r="Y270" s="55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1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6" t="s">
        <v>70</v>
      </c>
      <c r="Q271" s="567"/>
      <c r="R271" s="567"/>
      <c r="S271" s="567"/>
      <c r="T271" s="567"/>
      <c r="U271" s="567"/>
      <c r="V271" s="568"/>
      <c r="W271" s="37" t="s">
        <v>71</v>
      </c>
      <c r="X271" s="551">
        <f>IFERROR(X268/H268,"0")+IFERROR(X269/H269,"0")+IFERROR(X270/H270,"0")</f>
        <v>0</v>
      </c>
      <c r="Y271" s="551">
        <f>IFERROR(Y268/H268,"0")+IFERROR(Y269/H269,"0")+IFERROR(Y270/H270,"0")</f>
        <v>0</v>
      </c>
      <c r="Z271" s="551">
        <f>IFERROR(IF(Z268="",0,Z268),"0")+IFERROR(IF(Z269="",0,Z269),"0")+IFERROR(IF(Z270="",0,Z270),"0")</f>
        <v>0</v>
      </c>
      <c r="AA271" s="552"/>
      <c r="AB271" s="552"/>
      <c r="AC271" s="552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3"/>
      <c r="P272" s="566" t="s">
        <v>70</v>
      </c>
      <c r="Q272" s="567"/>
      <c r="R272" s="567"/>
      <c r="S272" s="567"/>
      <c r="T272" s="567"/>
      <c r="U272" s="567"/>
      <c r="V272" s="568"/>
      <c r="W272" s="37" t="s">
        <v>68</v>
      </c>
      <c r="X272" s="551">
        <f>IFERROR(SUM(X268:X270),"0")</f>
        <v>0</v>
      </c>
      <c r="Y272" s="551">
        <f>IFERROR(SUM(Y268:Y270),"0")</f>
        <v>0</v>
      </c>
      <c r="Z272" s="37"/>
      <c r="AA272" s="552"/>
      <c r="AB272" s="552"/>
      <c r="AC272" s="552"/>
    </row>
    <row r="273" spans="1:68" ht="16.5" customHeight="1" x14ac:dyDescent="0.25">
      <c r="A273" s="571" t="s">
        <v>438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4"/>
      <c r="AB273" s="544"/>
      <c r="AC273" s="544"/>
    </row>
    <row r="274" spans="1:68" ht="14.25" customHeight="1" x14ac:dyDescent="0.25">
      <c r="A274" s="565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545"/>
      <c r="AB274" s="545"/>
      <c r="AC274" s="545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53">
        <v>4680115880344</v>
      </c>
      <c r="E275" s="554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6"/>
      <c r="R275" s="556"/>
      <c r="S275" s="556"/>
      <c r="T275" s="557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1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6" t="s">
        <v>70</v>
      </c>
      <c r="Q276" s="567"/>
      <c r="R276" s="567"/>
      <c r="S276" s="567"/>
      <c r="T276" s="567"/>
      <c r="U276" s="567"/>
      <c r="V276" s="568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3"/>
      <c r="P277" s="566" t="s">
        <v>70</v>
      </c>
      <c r="Q277" s="567"/>
      <c r="R277" s="567"/>
      <c r="S277" s="567"/>
      <c r="T277" s="567"/>
      <c r="U277" s="567"/>
      <c r="V277" s="568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customHeight="1" x14ac:dyDescent="0.25">
      <c r="A278" s="565" t="s">
        <v>72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545"/>
      <c r="AB278" s="545"/>
      <c r="AC278" s="545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53">
        <v>4680115884618</v>
      </c>
      <c r="E279" s="554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6"/>
      <c r="R279" s="556"/>
      <c r="S279" s="556"/>
      <c r="T279" s="557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1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6" t="s">
        <v>70</v>
      </c>
      <c r="Q280" s="567"/>
      <c r="R280" s="567"/>
      <c r="S280" s="567"/>
      <c r="T280" s="567"/>
      <c r="U280" s="567"/>
      <c r="V280" s="568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3"/>
      <c r="P281" s="566" t="s">
        <v>70</v>
      </c>
      <c r="Q281" s="567"/>
      <c r="R281" s="567"/>
      <c r="S281" s="567"/>
      <c r="T281" s="567"/>
      <c r="U281" s="567"/>
      <c r="V281" s="568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customHeight="1" x14ac:dyDescent="0.25">
      <c r="A282" s="571" t="s">
        <v>445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4"/>
      <c r="AB282" s="544"/>
      <c r="AC282" s="544"/>
    </row>
    <row r="283" spans="1:68" ht="14.25" customHeight="1" x14ac:dyDescent="0.25">
      <c r="A283" s="565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545"/>
      <c r="AB283" s="545"/>
      <c r="AC283" s="545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53">
        <v>4680115883703</v>
      </c>
      <c r="E284" s="554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6"/>
      <c r="R284" s="556"/>
      <c r="S284" s="556"/>
      <c r="T284" s="557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1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6" t="s">
        <v>70</v>
      </c>
      <c r="Q285" s="567"/>
      <c r="R285" s="567"/>
      <c r="S285" s="567"/>
      <c r="T285" s="567"/>
      <c r="U285" s="567"/>
      <c r="V285" s="568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3"/>
      <c r="P286" s="566" t="s">
        <v>70</v>
      </c>
      <c r="Q286" s="567"/>
      <c r="R286" s="567"/>
      <c r="S286" s="567"/>
      <c r="T286" s="567"/>
      <c r="U286" s="567"/>
      <c r="V286" s="568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customHeight="1" x14ac:dyDescent="0.25">
      <c r="A287" s="571" t="s">
        <v>450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4"/>
      <c r="AB287" s="544"/>
      <c r="AC287" s="544"/>
    </row>
    <row r="288" spans="1:68" ht="14.25" customHeight="1" x14ac:dyDescent="0.25">
      <c r="A288" s="565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545"/>
      <c r="AB288" s="545"/>
      <c r="AC288" s="545"/>
    </row>
    <row r="289" spans="1:68" ht="27" customHeight="1" x14ac:dyDescent="0.25">
      <c r="A289" s="54" t="s">
        <v>451</v>
      </c>
      <c r="B289" s="54" t="s">
        <v>452</v>
      </c>
      <c r="C289" s="31">
        <v>4301012126</v>
      </c>
      <c r="D289" s="553">
        <v>4607091386004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4301012024</v>
      </c>
      <c r="D290" s="553">
        <v>4680115885615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37.5" customHeight="1" x14ac:dyDescent="0.25">
      <c r="A291" s="54" t="s">
        <v>457</v>
      </c>
      <c r="B291" s="54" t="s">
        <v>458</v>
      </c>
      <c r="C291" s="31">
        <v>4301011858</v>
      </c>
      <c r="D291" s="553">
        <v>4680115885646</v>
      </c>
      <c r="E291" s="554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53">
        <v>4680115885554</v>
      </c>
      <c r="E292" s="554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 t="shared" si="33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53">
        <v>4680115885622</v>
      </c>
      <c r="E293" s="554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53">
        <v>4680115885608</v>
      </c>
      <c r="E294" s="554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6"/>
      <c r="R294" s="556"/>
      <c r="S294" s="556"/>
      <c r="T294" s="557"/>
      <c r="U294" s="34"/>
      <c r="V294" s="34"/>
      <c r="W294" s="35" t="s">
        <v>68</v>
      </c>
      <c r="X294" s="549">
        <v>0</v>
      </c>
      <c r="Y294" s="550">
        <f t="shared" si="33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0</v>
      </c>
      <c r="BN294" s="64">
        <f t="shared" si="35"/>
        <v>0</v>
      </c>
      <c r="BO294" s="64">
        <f t="shared" si="36"/>
        <v>0</v>
      </c>
      <c r="BP294" s="64">
        <f t="shared" si="37"/>
        <v>0</v>
      </c>
    </row>
    <row r="295" spans="1:68" x14ac:dyDescent="0.2">
      <c r="A295" s="561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6" t="s">
        <v>70</v>
      </c>
      <c r="Q295" s="567"/>
      <c r="R295" s="567"/>
      <c r="S295" s="567"/>
      <c r="T295" s="567"/>
      <c r="U295" s="567"/>
      <c r="V295" s="568"/>
      <c r="W295" s="37" t="s">
        <v>71</v>
      </c>
      <c r="X295" s="551">
        <f>IFERROR(X289/H289,"0")+IFERROR(X290/H290,"0")+IFERROR(X291/H291,"0")+IFERROR(X292/H292,"0")+IFERROR(X293/H293,"0")+IFERROR(X294/H294,"0")</f>
        <v>0</v>
      </c>
      <c r="Y295" s="551">
        <f>IFERROR(Y289/H289,"0")+IFERROR(Y290/H290,"0")+IFERROR(Y291/H291,"0")+IFERROR(Y292/H292,"0")+IFERROR(Y293/H293,"0")+IFERROR(Y294/H294,"0")</f>
        <v>0</v>
      </c>
      <c r="Z295" s="551">
        <f>IFERROR(IF(Z289="",0,Z289),"0")+IFERROR(IF(Z290="",0,Z290),"0")+IFERROR(IF(Z291="",0,Z291),"0")+IFERROR(IF(Z292="",0,Z292),"0")+IFERROR(IF(Z293="",0,Z293),"0")+IFERROR(IF(Z294="",0,Z294),"0")</f>
        <v>0</v>
      </c>
      <c r="AA295" s="552"/>
      <c r="AB295" s="552"/>
      <c r="AC295" s="552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3"/>
      <c r="P296" s="566" t="s">
        <v>70</v>
      </c>
      <c r="Q296" s="567"/>
      <c r="R296" s="567"/>
      <c r="S296" s="567"/>
      <c r="T296" s="567"/>
      <c r="U296" s="567"/>
      <c r="V296" s="568"/>
      <c r="W296" s="37" t="s">
        <v>68</v>
      </c>
      <c r="X296" s="551">
        <f>IFERROR(SUM(X289:X294),"0")</f>
        <v>0</v>
      </c>
      <c r="Y296" s="551">
        <f>IFERROR(SUM(Y289:Y294),"0")</f>
        <v>0</v>
      </c>
      <c r="Z296" s="37"/>
      <c r="AA296" s="552"/>
      <c r="AB296" s="552"/>
      <c r="AC296" s="552"/>
    </row>
    <row r="297" spans="1:68" ht="14.25" customHeight="1" x14ac:dyDescent="0.25">
      <c r="A297" s="565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545"/>
      <c r="AB297" s="545"/>
      <c r="AC297" s="545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53">
        <v>4607091387193</v>
      </c>
      <c r="E298" s="554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25</v>
      </c>
      <c r="Y298" s="550">
        <f t="shared" ref="Y298:Y304" si="38">IFERROR(IF(X298="",0,CEILING((X298/$H298),1)*$H298),"")</f>
        <v>25.200000000000003</v>
      </c>
      <c r="Z298" s="36">
        <f>IFERROR(IF(Y298=0,"",ROUNDUP(Y298/H298,0)*0.00902),"")</f>
        <v>5.4120000000000001E-2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26.607142857142858</v>
      </c>
      <c r="BN298" s="64">
        <f t="shared" ref="BN298:BN304" si="40">IFERROR(Y298*I298/H298,"0")</f>
        <v>26.82</v>
      </c>
      <c r="BO298" s="64">
        <f t="shared" ref="BO298:BO304" si="41">IFERROR(1/J298*(X298/H298),"0")</f>
        <v>4.5093795093795096E-2</v>
      </c>
      <c r="BP298" s="64">
        <f t="shared" ref="BP298:BP304" si="42">IFERROR(1/J298*(Y298/H298),"0")</f>
        <v>4.5454545454545456E-2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53">
        <v>4607091387230</v>
      </c>
      <c r="E299" s="554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53">
        <v>4607091387292</v>
      </c>
      <c r="E300" s="554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53">
        <v>4607091387285</v>
      </c>
      <c r="E301" s="554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53">
        <v>4607091389845</v>
      </c>
      <c r="E302" s="554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0</v>
      </c>
      <c r="Y302" s="550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53">
        <v>4680115882881</v>
      </c>
      <c r="E303" s="554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9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6"/>
      <c r="R303" s="556"/>
      <c r="S303" s="556"/>
      <c r="T303" s="557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53">
        <v>4607091383836</v>
      </c>
      <c r="E304" s="554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6"/>
      <c r="R304" s="556"/>
      <c r="S304" s="556"/>
      <c r="T304" s="557"/>
      <c r="U304" s="34"/>
      <c r="V304" s="34"/>
      <c r="W304" s="35" t="s">
        <v>68</v>
      </c>
      <c r="X304" s="549">
        <v>0</v>
      </c>
      <c r="Y304" s="550">
        <f t="shared" si="38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0</v>
      </c>
      <c r="BN304" s="64">
        <f t="shared" si="40"/>
        <v>0</v>
      </c>
      <c r="BO304" s="64">
        <f t="shared" si="41"/>
        <v>0</v>
      </c>
      <c r="BP304" s="64">
        <f t="shared" si="42"/>
        <v>0</v>
      </c>
    </row>
    <row r="305" spans="1:68" x14ac:dyDescent="0.2">
      <c r="A305" s="561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6" t="s">
        <v>70</v>
      </c>
      <c r="Q305" s="567"/>
      <c r="R305" s="567"/>
      <c r="S305" s="567"/>
      <c r="T305" s="567"/>
      <c r="U305" s="567"/>
      <c r="V305" s="568"/>
      <c r="W305" s="37" t="s">
        <v>71</v>
      </c>
      <c r="X305" s="551">
        <f>IFERROR(X298/H298,"0")+IFERROR(X299/H299,"0")+IFERROR(X300/H300,"0")+IFERROR(X301/H301,"0")+IFERROR(X302/H302,"0")+IFERROR(X303/H303,"0")+IFERROR(X304/H304,"0")</f>
        <v>5.9523809523809526</v>
      </c>
      <c r="Y305" s="551">
        <f>IFERROR(Y298/H298,"0")+IFERROR(Y299/H299,"0")+IFERROR(Y300/H300,"0")+IFERROR(Y301/H301,"0")+IFERROR(Y302/H302,"0")+IFERROR(Y303/H303,"0")+IFERROR(Y304/H304,"0")</f>
        <v>6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5.4120000000000001E-2</v>
      </c>
      <c r="AA305" s="552"/>
      <c r="AB305" s="552"/>
      <c r="AC305" s="552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3"/>
      <c r="P306" s="566" t="s">
        <v>70</v>
      </c>
      <c r="Q306" s="567"/>
      <c r="R306" s="567"/>
      <c r="S306" s="567"/>
      <c r="T306" s="567"/>
      <c r="U306" s="567"/>
      <c r="V306" s="568"/>
      <c r="W306" s="37" t="s">
        <v>68</v>
      </c>
      <c r="X306" s="551">
        <f>IFERROR(SUM(X298:X304),"0")</f>
        <v>25</v>
      </c>
      <c r="Y306" s="551">
        <f>IFERROR(SUM(Y298:Y304),"0")</f>
        <v>25.200000000000003</v>
      </c>
      <c r="Z306" s="37"/>
      <c r="AA306" s="552"/>
      <c r="AB306" s="552"/>
      <c r="AC306" s="552"/>
    </row>
    <row r="307" spans="1:68" ht="14.25" customHeight="1" x14ac:dyDescent="0.25">
      <c r="A307" s="565" t="s">
        <v>72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545"/>
      <c r="AB307" s="545"/>
      <c r="AC307" s="545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53">
        <v>4607091387766</v>
      </c>
      <c r="E308" s="554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53">
        <v>4607091387957</v>
      </c>
      <c r="E309" s="554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53">
        <v>4607091387964</v>
      </c>
      <c r="E310" s="554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53">
        <v>4680115884588</v>
      </c>
      <c r="E311" s="554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6"/>
      <c r="R311" s="556"/>
      <c r="S311" s="556"/>
      <c r="T311" s="557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53">
        <v>4607091387513</v>
      </c>
      <c r="E312" s="554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6"/>
      <c r="R312" s="556"/>
      <c r="S312" s="556"/>
      <c r="T312" s="557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1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6" t="s">
        <v>70</v>
      </c>
      <c r="Q313" s="567"/>
      <c r="R313" s="567"/>
      <c r="S313" s="567"/>
      <c r="T313" s="567"/>
      <c r="U313" s="567"/>
      <c r="V313" s="568"/>
      <c r="W313" s="37" t="s">
        <v>71</v>
      </c>
      <c r="X313" s="551">
        <f>IFERROR(X308/H308,"0")+IFERROR(X309/H309,"0")+IFERROR(X310/H310,"0")+IFERROR(X311/H311,"0")+IFERROR(X312/H312,"0")</f>
        <v>0</v>
      </c>
      <c r="Y313" s="551">
        <f>IFERROR(Y308/H308,"0")+IFERROR(Y309/H309,"0")+IFERROR(Y310/H310,"0")+IFERROR(Y311/H311,"0")+IFERROR(Y312/H312,"0")</f>
        <v>0</v>
      </c>
      <c r="Z313" s="551">
        <f>IFERROR(IF(Z308="",0,Z308),"0")+IFERROR(IF(Z309="",0,Z309),"0")+IFERROR(IF(Z310="",0,Z310),"0")+IFERROR(IF(Z311="",0,Z311),"0")+IFERROR(IF(Z312="",0,Z312),"0")</f>
        <v>0</v>
      </c>
      <c r="AA313" s="552"/>
      <c r="AB313" s="552"/>
      <c r="AC313" s="552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3"/>
      <c r="P314" s="566" t="s">
        <v>70</v>
      </c>
      <c r="Q314" s="567"/>
      <c r="R314" s="567"/>
      <c r="S314" s="567"/>
      <c r="T314" s="567"/>
      <c r="U314" s="567"/>
      <c r="V314" s="568"/>
      <c r="W314" s="37" t="s">
        <v>68</v>
      </c>
      <c r="X314" s="551">
        <f>IFERROR(SUM(X308:X312),"0")</f>
        <v>0</v>
      </c>
      <c r="Y314" s="551">
        <f>IFERROR(SUM(Y308:Y312),"0")</f>
        <v>0</v>
      </c>
      <c r="Z314" s="37"/>
      <c r="AA314" s="552"/>
      <c r="AB314" s="552"/>
      <c r="AC314" s="552"/>
    </row>
    <row r="315" spans="1:68" ht="14.25" customHeight="1" x14ac:dyDescent="0.25">
      <c r="A315" s="565" t="s">
        <v>164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545"/>
      <c r="AB315" s="545"/>
      <c r="AC315" s="545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53">
        <v>4607091380880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53">
        <v>4607091384482</v>
      </c>
      <c r="E317" s="554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6"/>
      <c r="R317" s="556"/>
      <c r="S317" s="556"/>
      <c r="T317" s="557"/>
      <c r="U317" s="34"/>
      <c r="V317" s="34"/>
      <c r="W317" s="35" t="s">
        <v>68</v>
      </c>
      <c r="X317" s="549">
        <v>40</v>
      </c>
      <c r="Y317" s="550">
        <f>IFERROR(IF(X317="",0,CEILING((X317/$H317),1)*$H317),"")</f>
        <v>46.8</v>
      </c>
      <c r="Z317" s="36">
        <f>IFERROR(IF(Y317=0,"",ROUNDUP(Y317/H317,0)*0.01898),"")</f>
        <v>0.11388000000000001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42.66153846153847</v>
      </c>
      <c r="BN317" s="64">
        <f>IFERROR(Y317*I317/H317,"0")</f>
        <v>49.914000000000001</v>
      </c>
      <c r="BO317" s="64">
        <f>IFERROR(1/J317*(X317/H317),"0")</f>
        <v>8.0128205128205135E-2</v>
      </c>
      <c r="BP317" s="64">
        <f>IFERROR(1/J317*(Y317/H317),"0")</f>
        <v>9.375E-2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53">
        <v>4607091380897</v>
      </c>
      <c r="E318" s="554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6"/>
      <c r="R318" s="556"/>
      <c r="S318" s="556"/>
      <c r="T318" s="557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1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6" t="s">
        <v>70</v>
      </c>
      <c r="Q319" s="567"/>
      <c r="R319" s="567"/>
      <c r="S319" s="567"/>
      <c r="T319" s="567"/>
      <c r="U319" s="567"/>
      <c r="V319" s="568"/>
      <c r="W319" s="37" t="s">
        <v>71</v>
      </c>
      <c r="X319" s="551">
        <f>IFERROR(X316/H316,"0")+IFERROR(X317/H317,"0")+IFERROR(X318/H318,"0")</f>
        <v>5.1282051282051286</v>
      </c>
      <c r="Y319" s="551">
        <f>IFERROR(Y316/H316,"0")+IFERROR(Y317/H317,"0")+IFERROR(Y318/H318,"0")</f>
        <v>6</v>
      </c>
      <c r="Z319" s="551">
        <f>IFERROR(IF(Z316="",0,Z316),"0")+IFERROR(IF(Z317="",0,Z317),"0")+IFERROR(IF(Z318="",0,Z318),"0")</f>
        <v>0.11388000000000001</v>
      </c>
      <c r="AA319" s="552"/>
      <c r="AB319" s="552"/>
      <c r="AC319" s="552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3"/>
      <c r="P320" s="566" t="s">
        <v>70</v>
      </c>
      <c r="Q320" s="567"/>
      <c r="R320" s="567"/>
      <c r="S320" s="567"/>
      <c r="T320" s="567"/>
      <c r="U320" s="567"/>
      <c r="V320" s="568"/>
      <c r="W320" s="37" t="s">
        <v>68</v>
      </c>
      <c r="X320" s="551">
        <f>IFERROR(SUM(X316:X318),"0")</f>
        <v>40</v>
      </c>
      <c r="Y320" s="551">
        <f>IFERROR(SUM(Y316:Y318),"0")</f>
        <v>46.8</v>
      </c>
      <c r="Z320" s="37"/>
      <c r="AA320" s="552"/>
      <c r="AB320" s="552"/>
      <c r="AC320" s="552"/>
    </row>
    <row r="321" spans="1:68" ht="14.25" customHeight="1" x14ac:dyDescent="0.25">
      <c r="A321" s="565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545"/>
      <c r="AB321" s="545"/>
      <c r="AC321" s="545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53">
        <v>4607091388381</v>
      </c>
      <c r="E322" s="554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5" t="s">
        <v>513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53">
        <v>4607091388374</v>
      </c>
      <c r="E323" s="554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05" t="s">
        <v>517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53">
        <v>4607091383102</v>
      </c>
      <c r="E324" s="554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6"/>
      <c r="R324" s="556"/>
      <c r="S324" s="556"/>
      <c r="T324" s="557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53">
        <v>4607091388404</v>
      </c>
      <c r="E325" s="554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6"/>
      <c r="R325" s="556"/>
      <c r="S325" s="556"/>
      <c r="T325" s="557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1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6" t="s">
        <v>70</v>
      </c>
      <c r="Q326" s="567"/>
      <c r="R326" s="567"/>
      <c r="S326" s="567"/>
      <c r="T326" s="567"/>
      <c r="U326" s="567"/>
      <c r="V326" s="568"/>
      <c r="W326" s="37" t="s">
        <v>71</v>
      </c>
      <c r="X326" s="551">
        <f>IFERROR(X322/H322,"0")+IFERROR(X323/H323,"0")+IFERROR(X324/H324,"0")+IFERROR(X325/H325,"0")</f>
        <v>0</v>
      </c>
      <c r="Y326" s="551">
        <f>IFERROR(Y322/H322,"0")+IFERROR(Y323/H323,"0")+IFERROR(Y324/H324,"0")+IFERROR(Y325/H325,"0")</f>
        <v>0</v>
      </c>
      <c r="Z326" s="551">
        <f>IFERROR(IF(Z322="",0,Z322),"0")+IFERROR(IF(Z323="",0,Z323),"0")+IFERROR(IF(Z324="",0,Z324),"0")+IFERROR(IF(Z325="",0,Z325),"0")</f>
        <v>0</v>
      </c>
      <c r="AA326" s="552"/>
      <c r="AB326" s="552"/>
      <c r="AC326" s="552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3"/>
      <c r="P327" s="566" t="s">
        <v>70</v>
      </c>
      <c r="Q327" s="567"/>
      <c r="R327" s="567"/>
      <c r="S327" s="567"/>
      <c r="T327" s="567"/>
      <c r="U327" s="567"/>
      <c r="V327" s="568"/>
      <c r="W327" s="37" t="s">
        <v>68</v>
      </c>
      <c r="X327" s="551">
        <f>IFERROR(SUM(X322:X325),"0")</f>
        <v>0</v>
      </c>
      <c r="Y327" s="551">
        <f>IFERROR(SUM(Y322:Y325),"0")</f>
        <v>0</v>
      </c>
      <c r="Z327" s="37"/>
      <c r="AA327" s="552"/>
      <c r="AB327" s="552"/>
      <c r="AC327" s="552"/>
    </row>
    <row r="328" spans="1:68" ht="14.25" customHeight="1" x14ac:dyDescent="0.25">
      <c r="A328" s="565" t="s">
        <v>523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545"/>
      <c r="AB328" s="545"/>
      <c r="AC328" s="545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53">
        <v>4680115881808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53">
        <v>4680115881822</v>
      </c>
      <c r="E330" s="554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6"/>
      <c r="R330" s="556"/>
      <c r="S330" s="556"/>
      <c r="T330" s="557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53">
        <v>4680115880016</v>
      </c>
      <c r="E331" s="554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6"/>
      <c r="R331" s="556"/>
      <c r="S331" s="556"/>
      <c r="T331" s="557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1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6" t="s">
        <v>70</v>
      </c>
      <c r="Q332" s="567"/>
      <c r="R332" s="567"/>
      <c r="S332" s="567"/>
      <c r="T332" s="567"/>
      <c r="U332" s="567"/>
      <c r="V332" s="568"/>
      <c r="W332" s="37" t="s">
        <v>71</v>
      </c>
      <c r="X332" s="551">
        <f>IFERROR(X329/H329,"0")+IFERROR(X330/H330,"0")+IFERROR(X331/H331,"0")</f>
        <v>0</v>
      </c>
      <c r="Y332" s="551">
        <f>IFERROR(Y329/H329,"0")+IFERROR(Y330/H330,"0")+IFERROR(Y331/H331,"0")</f>
        <v>0</v>
      </c>
      <c r="Z332" s="551">
        <f>IFERROR(IF(Z329="",0,Z329),"0")+IFERROR(IF(Z330="",0,Z330),"0")+IFERROR(IF(Z331="",0,Z331),"0")</f>
        <v>0</v>
      </c>
      <c r="AA332" s="552"/>
      <c r="AB332" s="552"/>
      <c r="AC332" s="552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3"/>
      <c r="P333" s="566" t="s">
        <v>70</v>
      </c>
      <c r="Q333" s="567"/>
      <c r="R333" s="567"/>
      <c r="S333" s="567"/>
      <c r="T333" s="567"/>
      <c r="U333" s="567"/>
      <c r="V333" s="568"/>
      <c r="W333" s="37" t="s">
        <v>68</v>
      </c>
      <c r="X333" s="551">
        <f>IFERROR(SUM(X329:X331),"0")</f>
        <v>0</v>
      </c>
      <c r="Y333" s="551">
        <f>IFERROR(SUM(Y329:Y331),"0")</f>
        <v>0</v>
      </c>
      <c r="Z333" s="37"/>
      <c r="AA333" s="552"/>
      <c r="AB333" s="552"/>
      <c r="AC333" s="552"/>
    </row>
    <row r="334" spans="1:68" ht="16.5" customHeight="1" x14ac:dyDescent="0.25">
      <c r="A334" s="571" t="s">
        <v>532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4"/>
      <c r="AB334" s="544"/>
      <c r="AC334" s="544"/>
    </row>
    <row r="335" spans="1:68" ht="14.25" customHeight="1" x14ac:dyDescent="0.25">
      <c r="A335" s="565" t="s">
        <v>72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545"/>
      <c r="AB335" s="545"/>
      <c r="AC335" s="545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53">
        <v>4607091387919</v>
      </c>
      <c r="E336" s="554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53">
        <v>4680115883604</v>
      </c>
      <c r="E337" s="554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68</v>
      </c>
      <c r="X337" s="549">
        <v>8.3999999999999986</v>
      </c>
      <c r="Y337" s="550">
        <f>IFERROR(IF(X337="",0,CEILING((X337/$H337),1)*$H337),"")</f>
        <v>8.4</v>
      </c>
      <c r="Z337" s="36">
        <f>IFERROR(IF(Y337=0,"",ROUNDUP(Y337/H337,0)*0.00651),"")</f>
        <v>2.6040000000000001E-2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9.4079999999999977</v>
      </c>
      <c r="BN337" s="64">
        <f>IFERROR(Y337*I337/H337,"0")</f>
        <v>9.4079999999999995</v>
      </c>
      <c r="BO337" s="64">
        <f>IFERROR(1/J337*(X337/H337),"0")</f>
        <v>2.1978021978021976E-2</v>
      </c>
      <c r="BP337" s="64">
        <f>IFERROR(1/J337*(Y337/H337),"0")</f>
        <v>2.197802197802198E-2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53">
        <v>4680115883567</v>
      </c>
      <c r="E338" s="554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6"/>
      <c r="R338" s="556"/>
      <c r="S338" s="556"/>
      <c r="T338" s="557"/>
      <c r="U338" s="34"/>
      <c r="V338" s="34"/>
      <c r="W338" s="35" t="s">
        <v>68</v>
      </c>
      <c r="X338" s="549">
        <v>0</v>
      </c>
      <c r="Y338" s="55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1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6" t="s">
        <v>70</v>
      </c>
      <c r="Q339" s="567"/>
      <c r="R339" s="567"/>
      <c r="S339" s="567"/>
      <c r="T339" s="567"/>
      <c r="U339" s="567"/>
      <c r="V339" s="568"/>
      <c r="W339" s="37" t="s">
        <v>71</v>
      </c>
      <c r="X339" s="551">
        <f>IFERROR(X336/H336,"0")+IFERROR(X337/H337,"0")+IFERROR(X338/H338,"0")</f>
        <v>3.9999999999999991</v>
      </c>
      <c r="Y339" s="551">
        <f>IFERROR(Y336/H336,"0")+IFERROR(Y337/H337,"0")+IFERROR(Y338/H338,"0")</f>
        <v>4</v>
      </c>
      <c r="Z339" s="551">
        <f>IFERROR(IF(Z336="",0,Z336),"0")+IFERROR(IF(Z337="",0,Z337),"0")+IFERROR(IF(Z338="",0,Z338),"0")</f>
        <v>2.6040000000000001E-2</v>
      </c>
      <c r="AA339" s="552"/>
      <c r="AB339" s="552"/>
      <c r="AC339" s="552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3"/>
      <c r="P340" s="566" t="s">
        <v>70</v>
      </c>
      <c r="Q340" s="567"/>
      <c r="R340" s="567"/>
      <c r="S340" s="567"/>
      <c r="T340" s="567"/>
      <c r="U340" s="567"/>
      <c r="V340" s="568"/>
      <c r="W340" s="37" t="s">
        <v>68</v>
      </c>
      <c r="X340" s="551">
        <f>IFERROR(SUM(X336:X338),"0")</f>
        <v>8.3999999999999986</v>
      </c>
      <c r="Y340" s="551">
        <f>IFERROR(SUM(Y336:Y338),"0")</f>
        <v>8.4</v>
      </c>
      <c r="Z340" s="37"/>
      <c r="AA340" s="552"/>
      <c r="AB340" s="552"/>
      <c r="AC340" s="552"/>
    </row>
    <row r="341" spans="1:68" ht="27.75" customHeight="1" x14ac:dyDescent="0.2">
      <c r="A341" s="636" t="s">
        <v>542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48"/>
      <c r="AB341" s="48"/>
      <c r="AC341" s="48"/>
    </row>
    <row r="342" spans="1:68" ht="16.5" customHeight="1" x14ac:dyDescent="0.25">
      <c r="A342" s="571" t="s">
        <v>543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4"/>
      <c r="AB342" s="544"/>
      <c r="AC342" s="544"/>
    </row>
    <row r="343" spans="1:68" ht="14.25" customHeight="1" x14ac:dyDescent="0.25">
      <c r="A343" s="565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545"/>
      <c r="AB343" s="545"/>
      <c r="AC343" s="545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53">
        <v>4680115884847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100</v>
      </c>
      <c r="Y344" s="550">
        <f t="shared" ref="Y344:Y350" si="43">IFERROR(IF(X344="",0,CEILING((X344/$H344),1)*$H344),"")</f>
        <v>105</v>
      </c>
      <c r="Z344" s="36">
        <f>IFERROR(IF(Y344=0,"",ROUNDUP(Y344/H344,0)*0.02175),"")</f>
        <v>0.15225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103.2</v>
      </c>
      <c r="BN344" s="64">
        <f t="shared" ref="BN344:BN350" si="45">IFERROR(Y344*I344/H344,"0")</f>
        <v>108.36</v>
      </c>
      <c r="BO344" s="64">
        <f t="shared" ref="BO344:BO350" si="46">IFERROR(1/J344*(X344/H344),"0")</f>
        <v>0.1388888888888889</v>
      </c>
      <c r="BP344" s="64">
        <f t="shared" ref="BP344:BP350" si="47">IFERROR(1/J344*(Y344/H344),"0")</f>
        <v>0.14583333333333331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53">
        <v>4680115884854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100</v>
      </c>
      <c r="Y345" s="550">
        <f t="shared" si="43"/>
        <v>105</v>
      </c>
      <c r="Z345" s="36">
        <f>IFERROR(IF(Y345=0,"",ROUNDUP(Y345/H345,0)*0.02175),"")</f>
        <v>0.15225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103.2</v>
      </c>
      <c r="BN345" s="64">
        <f t="shared" si="45"/>
        <v>108.36</v>
      </c>
      <c r="BO345" s="64">
        <f t="shared" si="46"/>
        <v>0.1388888888888889</v>
      </c>
      <c r="BP345" s="64">
        <f t="shared" si="47"/>
        <v>0.14583333333333331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3">
        <v>4607091383997</v>
      </c>
      <c r="E346" s="554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53">
        <v>4680115884830</v>
      </c>
      <c r="E347" s="554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400</v>
      </c>
      <c r="Y347" s="550">
        <f t="shared" si="43"/>
        <v>405</v>
      </c>
      <c r="Z347" s="36">
        <f>IFERROR(IF(Y347=0,"",ROUNDUP(Y347/H347,0)*0.02175),"")</f>
        <v>0.58724999999999994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412.8</v>
      </c>
      <c r="BN347" s="64">
        <f t="shared" si="45"/>
        <v>417.96000000000004</v>
      </c>
      <c r="BO347" s="64">
        <f t="shared" si="46"/>
        <v>0.55555555555555558</v>
      </c>
      <c r="BP347" s="64">
        <f t="shared" si="47"/>
        <v>0.5625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53">
        <v>4680115882638</v>
      </c>
      <c r="E348" s="554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53">
        <v>4680115884922</v>
      </c>
      <c r="E349" s="554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6"/>
      <c r="R349" s="556"/>
      <c r="S349" s="556"/>
      <c r="T349" s="557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53">
        <v>4680115884861</v>
      </c>
      <c r="E350" s="554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6"/>
      <c r="R350" s="556"/>
      <c r="S350" s="556"/>
      <c r="T350" s="557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x14ac:dyDescent="0.2">
      <c r="A351" s="561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6" t="s">
        <v>70</v>
      </c>
      <c r="Q351" s="567"/>
      <c r="R351" s="567"/>
      <c r="S351" s="567"/>
      <c r="T351" s="567"/>
      <c r="U351" s="567"/>
      <c r="V351" s="568"/>
      <c r="W351" s="37" t="s">
        <v>71</v>
      </c>
      <c r="X351" s="551">
        <f>IFERROR(X344/H344,"0")+IFERROR(X345/H345,"0")+IFERROR(X346/H346,"0")+IFERROR(X347/H347,"0")+IFERROR(X348/H348,"0")+IFERROR(X349/H349,"0")+IFERROR(X350/H350,"0")</f>
        <v>40</v>
      </c>
      <c r="Y351" s="551">
        <f>IFERROR(Y344/H344,"0")+IFERROR(Y345/H345,"0")+IFERROR(Y346/H346,"0")+IFERROR(Y347/H347,"0")+IFERROR(Y348/H348,"0")+IFERROR(Y349/H349,"0")+IFERROR(Y350/H350,"0")</f>
        <v>41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0.89174999999999993</v>
      </c>
      <c r="AA351" s="552"/>
      <c r="AB351" s="552"/>
      <c r="AC351" s="552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3"/>
      <c r="P352" s="566" t="s">
        <v>70</v>
      </c>
      <c r="Q352" s="567"/>
      <c r="R352" s="567"/>
      <c r="S352" s="567"/>
      <c r="T352" s="567"/>
      <c r="U352" s="567"/>
      <c r="V352" s="568"/>
      <c r="W352" s="37" t="s">
        <v>68</v>
      </c>
      <c r="X352" s="551">
        <f>IFERROR(SUM(X344:X350),"0")</f>
        <v>600</v>
      </c>
      <c r="Y352" s="551">
        <f>IFERROR(SUM(Y344:Y350),"0")</f>
        <v>615</v>
      </c>
      <c r="Z352" s="37"/>
      <c r="AA352" s="552"/>
      <c r="AB352" s="552"/>
      <c r="AC352" s="552"/>
    </row>
    <row r="353" spans="1:68" ht="14.25" customHeight="1" x14ac:dyDescent="0.25">
      <c r="A353" s="565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53">
        <v>4607091383980</v>
      </c>
      <c r="E354" s="554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6"/>
      <c r="R354" s="556"/>
      <c r="S354" s="556"/>
      <c r="T354" s="557"/>
      <c r="U354" s="34"/>
      <c r="V354" s="34"/>
      <c r="W354" s="35" t="s">
        <v>68</v>
      </c>
      <c r="X354" s="549">
        <v>150</v>
      </c>
      <c r="Y354" s="550">
        <f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154.80000000000001</v>
      </c>
      <c r="BN354" s="64">
        <f>IFERROR(Y354*I354/H354,"0")</f>
        <v>154.80000000000001</v>
      </c>
      <c r="BO354" s="64">
        <f>IFERROR(1/J354*(X354/H354),"0")</f>
        <v>0.20833333333333331</v>
      </c>
      <c r="BP354" s="64">
        <f>IFERROR(1/J354*(Y354/H354),"0")</f>
        <v>0.20833333333333331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53">
        <v>4607091384178</v>
      </c>
      <c r="E355" s="554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6"/>
      <c r="R355" s="556"/>
      <c r="S355" s="556"/>
      <c r="T355" s="557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1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6" t="s">
        <v>70</v>
      </c>
      <c r="Q356" s="567"/>
      <c r="R356" s="567"/>
      <c r="S356" s="567"/>
      <c r="T356" s="567"/>
      <c r="U356" s="567"/>
      <c r="V356" s="568"/>
      <c r="W356" s="37" t="s">
        <v>71</v>
      </c>
      <c r="X356" s="551">
        <f>IFERROR(X354/H354,"0")+IFERROR(X355/H355,"0")</f>
        <v>10</v>
      </c>
      <c r="Y356" s="551">
        <f>IFERROR(Y354/H354,"0")+IFERROR(Y355/H355,"0")</f>
        <v>10</v>
      </c>
      <c r="Z356" s="551">
        <f>IFERROR(IF(Z354="",0,Z354),"0")+IFERROR(IF(Z355="",0,Z355),"0")</f>
        <v>0.21749999999999997</v>
      </c>
      <c r="AA356" s="552"/>
      <c r="AB356" s="552"/>
      <c r="AC356" s="552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3"/>
      <c r="P357" s="566" t="s">
        <v>70</v>
      </c>
      <c r="Q357" s="567"/>
      <c r="R357" s="567"/>
      <c r="S357" s="567"/>
      <c r="T357" s="567"/>
      <c r="U357" s="567"/>
      <c r="V357" s="568"/>
      <c r="W357" s="37" t="s">
        <v>68</v>
      </c>
      <c r="X357" s="551">
        <f>IFERROR(SUM(X354:X355),"0")</f>
        <v>150</v>
      </c>
      <c r="Y357" s="551">
        <f>IFERROR(SUM(Y354:Y355),"0")</f>
        <v>150</v>
      </c>
      <c r="Z357" s="37"/>
      <c r="AA357" s="552"/>
      <c r="AB357" s="552"/>
      <c r="AC357" s="552"/>
    </row>
    <row r="358" spans="1:68" ht="14.25" customHeight="1" x14ac:dyDescent="0.25">
      <c r="A358" s="565" t="s">
        <v>72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545"/>
      <c r="AB358" s="545"/>
      <c r="AC358" s="545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53">
        <v>4607091383928</v>
      </c>
      <c r="E359" s="554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53">
        <v>4607091384260</v>
      </c>
      <c r="E360" s="554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6"/>
      <c r="R360" s="556"/>
      <c r="S360" s="556"/>
      <c r="T360" s="557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1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6" t="s">
        <v>70</v>
      </c>
      <c r="Q361" s="567"/>
      <c r="R361" s="567"/>
      <c r="S361" s="567"/>
      <c r="T361" s="567"/>
      <c r="U361" s="567"/>
      <c r="V361" s="568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3"/>
      <c r="P362" s="566" t="s">
        <v>70</v>
      </c>
      <c r="Q362" s="567"/>
      <c r="R362" s="567"/>
      <c r="S362" s="567"/>
      <c r="T362" s="567"/>
      <c r="U362" s="567"/>
      <c r="V362" s="568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customHeight="1" x14ac:dyDescent="0.25">
      <c r="A363" s="565" t="s">
        <v>164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545"/>
      <c r="AB363" s="545"/>
      <c r="AC363" s="545"/>
    </row>
    <row r="364" spans="1:68" ht="16.5" customHeight="1" x14ac:dyDescent="0.25">
      <c r="A364" s="54" t="s">
        <v>574</v>
      </c>
      <c r="B364" s="54" t="s">
        <v>575</v>
      </c>
      <c r="C364" s="31">
        <v>4301060524</v>
      </c>
      <c r="D364" s="553">
        <v>4607091384673</v>
      </c>
      <c r="E364" s="554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834" t="s">
        <v>576</v>
      </c>
      <c r="Q364" s="556"/>
      <c r="R364" s="556"/>
      <c r="S364" s="556"/>
      <c r="T364" s="557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1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6" t="s">
        <v>70</v>
      </c>
      <c r="Q365" s="567"/>
      <c r="R365" s="567"/>
      <c r="S365" s="567"/>
      <c r="T365" s="567"/>
      <c r="U365" s="567"/>
      <c r="V365" s="568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3"/>
      <c r="P366" s="566" t="s">
        <v>70</v>
      </c>
      <c r="Q366" s="567"/>
      <c r="R366" s="567"/>
      <c r="S366" s="567"/>
      <c r="T366" s="567"/>
      <c r="U366" s="567"/>
      <c r="V366" s="568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customHeight="1" x14ac:dyDescent="0.25">
      <c r="A367" s="571" t="s">
        <v>578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4"/>
      <c r="AB367" s="544"/>
      <c r="AC367" s="544"/>
    </row>
    <row r="368" spans="1:68" ht="14.25" customHeight="1" x14ac:dyDescent="0.25">
      <c r="A368" s="565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545"/>
      <c r="AB368" s="545"/>
      <c r="AC368" s="545"/>
    </row>
    <row r="369" spans="1:68" ht="37.5" customHeight="1" x14ac:dyDescent="0.25">
      <c r="A369" s="54" t="s">
        <v>579</v>
      </c>
      <c r="B369" s="54" t="s">
        <v>580</v>
      </c>
      <c r="C369" s="31">
        <v>4301011873</v>
      </c>
      <c r="D369" s="553">
        <v>4680115881907</v>
      </c>
      <c r="E369" s="554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4301011875</v>
      </c>
      <c r="D370" s="553">
        <v>4680115884885</v>
      </c>
      <c r="E370" s="554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56"/>
      <c r="R370" s="556"/>
      <c r="S370" s="556"/>
      <c r="T370" s="557"/>
      <c r="U370" s="34"/>
      <c r="V370" s="34"/>
      <c r="W370" s="35" t="s">
        <v>68</v>
      </c>
      <c r="X370" s="549">
        <v>20</v>
      </c>
      <c r="Y370" s="550">
        <f>IFERROR(IF(X370="",0,CEILING((X370/$H370),1)*$H370),"")</f>
        <v>24</v>
      </c>
      <c r="Z370" s="36">
        <f>IFERROR(IF(Y370=0,"",ROUNDUP(Y370/H370,0)*0.01898),"")</f>
        <v>3.7960000000000001E-2</v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20.725000000000001</v>
      </c>
      <c r="BN370" s="64">
        <f>IFERROR(Y370*I370/H370,"0")</f>
        <v>24.87</v>
      </c>
      <c r="BO370" s="64">
        <f>IFERROR(1/J370*(X370/H370),"0")</f>
        <v>2.6041666666666668E-2</v>
      </c>
      <c r="BP370" s="64">
        <f>IFERROR(1/J370*(Y370/H370),"0")</f>
        <v>3.125E-2</v>
      </c>
    </row>
    <row r="371" spans="1:68" ht="37.5" customHeight="1" x14ac:dyDescent="0.25">
      <c r="A371" s="54" t="s">
        <v>585</v>
      </c>
      <c r="B371" s="54" t="s">
        <v>586</v>
      </c>
      <c r="C371" s="31">
        <v>4301011871</v>
      </c>
      <c r="D371" s="553">
        <v>4680115884908</v>
      </c>
      <c r="E371" s="554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56"/>
      <c r="R371" s="556"/>
      <c r="S371" s="556"/>
      <c r="T371" s="557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1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6" t="s">
        <v>70</v>
      </c>
      <c r="Q372" s="567"/>
      <c r="R372" s="567"/>
      <c r="S372" s="567"/>
      <c r="T372" s="567"/>
      <c r="U372" s="567"/>
      <c r="V372" s="568"/>
      <c r="W372" s="37" t="s">
        <v>71</v>
      </c>
      <c r="X372" s="551">
        <f>IFERROR(X369/H369,"0")+IFERROR(X370/H370,"0")+IFERROR(X371/H371,"0")</f>
        <v>1.6666666666666667</v>
      </c>
      <c r="Y372" s="551">
        <f>IFERROR(Y369/H369,"0")+IFERROR(Y370/H370,"0")+IFERROR(Y371/H371,"0")</f>
        <v>2</v>
      </c>
      <c r="Z372" s="551">
        <f>IFERROR(IF(Z369="",0,Z369),"0")+IFERROR(IF(Z370="",0,Z370),"0")+IFERROR(IF(Z371="",0,Z371),"0")</f>
        <v>3.7960000000000001E-2</v>
      </c>
      <c r="AA372" s="552"/>
      <c r="AB372" s="552"/>
      <c r="AC372" s="552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3"/>
      <c r="P373" s="566" t="s">
        <v>70</v>
      </c>
      <c r="Q373" s="567"/>
      <c r="R373" s="567"/>
      <c r="S373" s="567"/>
      <c r="T373" s="567"/>
      <c r="U373" s="567"/>
      <c r="V373" s="568"/>
      <c r="W373" s="37" t="s">
        <v>68</v>
      </c>
      <c r="X373" s="551">
        <f>IFERROR(SUM(X369:X371),"0")</f>
        <v>20</v>
      </c>
      <c r="Y373" s="551">
        <f>IFERROR(SUM(Y369:Y371),"0")</f>
        <v>24</v>
      </c>
      <c r="Z373" s="37"/>
      <c r="AA373" s="552"/>
      <c r="AB373" s="552"/>
      <c r="AC373" s="552"/>
    </row>
    <row r="374" spans="1:68" ht="14.25" customHeight="1" x14ac:dyDescent="0.25">
      <c r="A374" s="565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545"/>
      <c r="AB374" s="545"/>
      <c r="AC374" s="545"/>
    </row>
    <row r="375" spans="1:68" ht="27" customHeight="1" x14ac:dyDescent="0.25">
      <c r="A375" s="54" t="s">
        <v>587</v>
      </c>
      <c r="B375" s="54" t="s">
        <v>588</v>
      </c>
      <c r="C375" s="31">
        <v>4301031303</v>
      </c>
      <c r="D375" s="553">
        <v>4607091384802</v>
      </c>
      <c r="E375" s="554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56"/>
      <c r="R375" s="556"/>
      <c r="S375" s="556"/>
      <c r="T375" s="557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1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6" t="s">
        <v>70</v>
      </c>
      <c r="Q376" s="567"/>
      <c r="R376" s="567"/>
      <c r="S376" s="567"/>
      <c r="T376" s="567"/>
      <c r="U376" s="567"/>
      <c r="V376" s="568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3"/>
      <c r="P377" s="566" t="s">
        <v>70</v>
      </c>
      <c r="Q377" s="567"/>
      <c r="R377" s="567"/>
      <c r="S377" s="567"/>
      <c r="T377" s="567"/>
      <c r="U377" s="567"/>
      <c r="V377" s="568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customHeight="1" x14ac:dyDescent="0.25">
      <c r="A378" s="565" t="s">
        <v>72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545"/>
      <c r="AB378" s="545"/>
      <c r="AC378" s="545"/>
    </row>
    <row r="379" spans="1:68" ht="27" customHeight="1" x14ac:dyDescent="0.25">
      <c r="A379" s="54" t="s">
        <v>590</v>
      </c>
      <c r="B379" s="54" t="s">
        <v>591</v>
      </c>
      <c r="C379" s="31">
        <v>4301051899</v>
      </c>
      <c r="D379" s="553">
        <v>4607091384246</v>
      </c>
      <c r="E379" s="554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6"/>
      <c r="R379" s="556"/>
      <c r="S379" s="556"/>
      <c r="T379" s="557"/>
      <c r="U379" s="34"/>
      <c r="V379" s="34"/>
      <c r="W379" s="35" t="s">
        <v>68</v>
      </c>
      <c r="X379" s="549">
        <v>30</v>
      </c>
      <c r="Y379" s="550">
        <f>IFERROR(IF(X379="",0,CEILING((X379/$H379),1)*$H379),"")</f>
        <v>36</v>
      </c>
      <c r="Z379" s="36">
        <f>IFERROR(IF(Y379=0,"",ROUNDUP(Y379/H379,0)*0.01898),"")</f>
        <v>7.5920000000000001E-2</v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31.73</v>
      </c>
      <c r="BN379" s="64">
        <f>IFERROR(Y379*I379/H379,"0")</f>
        <v>38.076000000000001</v>
      </c>
      <c r="BO379" s="64">
        <f>IFERROR(1/J379*(X379/H379),"0")</f>
        <v>5.2083333333333336E-2</v>
      </c>
      <c r="BP379" s="64">
        <f>IFERROR(1/J379*(Y379/H379),"0")</f>
        <v>6.25E-2</v>
      </c>
    </row>
    <row r="380" spans="1:68" ht="27" customHeight="1" x14ac:dyDescent="0.25">
      <c r="A380" s="54" t="s">
        <v>593</v>
      </c>
      <c r="B380" s="54" t="s">
        <v>594</v>
      </c>
      <c r="C380" s="31">
        <v>4301051660</v>
      </c>
      <c r="D380" s="553">
        <v>4607091384253</v>
      </c>
      <c r="E380" s="554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6"/>
      <c r="R380" s="556"/>
      <c r="S380" s="556"/>
      <c r="T380" s="557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1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6" t="s">
        <v>70</v>
      </c>
      <c r="Q381" s="567"/>
      <c r="R381" s="567"/>
      <c r="S381" s="567"/>
      <c r="T381" s="567"/>
      <c r="U381" s="567"/>
      <c r="V381" s="568"/>
      <c r="W381" s="37" t="s">
        <v>71</v>
      </c>
      <c r="X381" s="551">
        <f>IFERROR(X379/H379,"0")+IFERROR(X380/H380,"0")</f>
        <v>3.3333333333333335</v>
      </c>
      <c r="Y381" s="551">
        <f>IFERROR(Y379/H379,"0")+IFERROR(Y380/H380,"0")</f>
        <v>4</v>
      </c>
      <c r="Z381" s="551">
        <f>IFERROR(IF(Z379="",0,Z379),"0")+IFERROR(IF(Z380="",0,Z380),"0")</f>
        <v>7.5920000000000001E-2</v>
      </c>
      <c r="AA381" s="552"/>
      <c r="AB381" s="552"/>
      <c r="AC381" s="552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3"/>
      <c r="P382" s="566" t="s">
        <v>70</v>
      </c>
      <c r="Q382" s="567"/>
      <c r="R382" s="567"/>
      <c r="S382" s="567"/>
      <c r="T382" s="567"/>
      <c r="U382" s="567"/>
      <c r="V382" s="568"/>
      <c r="W382" s="37" t="s">
        <v>68</v>
      </c>
      <c r="X382" s="551">
        <f>IFERROR(SUM(X379:X380),"0")</f>
        <v>30</v>
      </c>
      <c r="Y382" s="551">
        <f>IFERROR(SUM(Y379:Y380),"0")</f>
        <v>36</v>
      </c>
      <c r="Z382" s="37"/>
      <c r="AA382" s="552"/>
      <c r="AB382" s="552"/>
      <c r="AC382" s="552"/>
    </row>
    <row r="383" spans="1:68" ht="14.25" customHeight="1" x14ac:dyDescent="0.25">
      <c r="A383" s="565" t="s">
        <v>164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545"/>
      <c r="AB383" s="545"/>
      <c r="AC383" s="545"/>
    </row>
    <row r="384" spans="1:68" ht="27" customHeight="1" x14ac:dyDescent="0.25">
      <c r="A384" s="54" t="s">
        <v>595</v>
      </c>
      <c r="B384" s="54" t="s">
        <v>596</v>
      </c>
      <c r="C384" s="31">
        <v>4301060441</v>
      </c>
      <c r="D384" s="553">
        <v>4607091389357</v>
      </c>
      <c r="E384" s="554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6"/>
      <c r="R384" s="556"/>
      <c r="S384" s="556"/>
      <c r="T384" s="557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1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6" t="s">
        <v>70</v>
      </c>
      <c r="Q385" s="567"/>
      <c r="R385" s="567"/>
      <c r="S385" s="567"/>
      <c r="T385" s="567"/>
      <c r="U385" s="567"/>
      <c r="V385" s="568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3"/>
      <c r="P386" s="566" t="s">
        <v>70</v>
      </c>
      <c r="Q386" s="567"/>
      <c r="R386" s="567"/>
      <c r="S386" s="567"/>
      <c r="T386" s="567"/>
      <c r="U386" s="567"/>
      <c r="V386" s="568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customHeight="1" x14ac:dyDescent="0.2">
      <c r="A387" s="636" t="s">
        <v>598</v>
      </c>
      <c r="B387" s="637"/>
      <c r="C387" s="637"/>
      <c r="D387" s="637"/>
      <c r="E387" s="637"/>
      <c r="F387" s="637"/>
      <c r="G387" s="637"/>
      <c r="H387" s="637"/>
      <c r="I387" s="637"/>
      <c r="J387" s="637"/>
      <c r="K387" s="637"/>
      <c r="L387" s="637"/>
      <c r="M387" s="637"/>
      <c r="N387" s="637"/>
      <c r="O387" s="637"/>
      <c r="P387" s="637"/>
      <c r="Q387" s="637"/>
      <c r="R387" s="637"/>
      <c r="S387" s="637"/>
      <c r="T387" s="637"/>
      <c r="U387" s="637"/>
      <c r="V387" s="637"/>
      <c r="W387" s="637"/>
      <c r="X387" s="637"/>
      <c r="Y387" s="637"/>
      <c r="Z387" s="637"/>
      <c r="AA387" s="48"/>
      <c r="AB387" s="48"/>
      <c r="AC387" s="48"/>
    </row>
    <row r="388" spans="1:68" ht="16.5" customHeight="1" x14ac:dyDescent="0.25">
      <c r="A388" s="571" t="s">
        <v>599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4"/>
      <c r="AB388" s="544"/>
      <c r="AC388" s="544"/>
    </row>
    <row r="389" spans="1:68" ht="14.25" customHeight="1" x14ac:dyDescent="0.25">
      <c r="A389" s="565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545"/>
      <c r="AB389" s="545"/>
      <c r="AC389" s="545"/>
    </row>
    <row r="390" spans="1:68" ht="27" customHeight="1" x14ac:dyDescent="0.25">
      <c r="A390" s="54" t="s">
        <v>600</v>
      </c>
      <c r="B390" s="54" t="s">
        <v>601</v>
      </c>
      <c r="C390" s="31">
        <v>4301031405</v>
      </c>
      <c r="D390" s="553">
        <v>4680115886100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30</v>
      </c>
      <c r="Y390" s="550">
        <f t="shared" ref="Y390:Y399" si="48">IFERROR(IF(X390="",0,CEILING((X390/$H390),1)*$H390),"")</f>
        <v>32.400000000000006</v>
      </c>
      <c r="Z390" s="36">
        <f>IFERROR(IF(Y390=0,"",ROUNDUP(Y390/H390,0)*0.00902),"")</f>
        <v>5.4120000000000001E-2</v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31.166666666666668</v>
      </c>
      <c r="BN390" s="64">
        <f t="shared" ref="BN390:BN399" si="50">IFERROR(Y390*I390/H390,"0")</f>
        <v>33.660000000000004</v>
      </c>
      <c r="BO390" s="64">
        <f t="shared" ref="BO390:BO399" si="51">IFERROR(1/J390*(X390/H390),"0")</f>
        <v>4.208754208754209E-2</v>
      </c>
      <c r="BP390" s="64">
        <f t="shared" ref="BP390:BP399" si="52">IFERROR(1/J390*(Y390/H390),"0")</f>
        <v>4.5454545454545463E-2</v>
      </c>
    </row>
    <row r="391" spans="1:68" ht="27" customHeight="1" x14ac:dyDescent="0.25">
      <c r="A391" s="54" t="s">
        <v>603</v>
      </c>
      <c r="B391" s="54" t="s">
        <v>604</v>
      </c>
      <c r="C391" s="31">
        <v>4301031406</v>
      </c>
      <c r="D391" s="553">
        <v>4680115886117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603</v>
      </c>
      <c r="B392" s="54" t="s">
        <v>606</v>
      </c>
      <c r="C392" s="31">
        <v>4301031382</v>
      </c>
      <c r="D392" s="553">
        <v>4680115886117</v>
      </c>
      <c r="E392" s="554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4301031402</v>
      </c>
      <c r="D393" s="553">
        <v>4680115886124</v>
      </c>
      <c r="E393" s="554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8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4301031366</v>
      </c>
      <c r="D394" s="553">
        <v>4680115883147</v>
      </c>
      <c r="E394" s="554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4301031362</v>
      </c>
      <c r="D395" s="553">
        <v>4607091384338</v>
      </c>
      <c r="E395" s="554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customHeight="1" x14ac:dyDescent="0.25">
      <c r="A396" s="54" t="s">
        <v>614</v>
      </c>
      <c r="B396" s="54" t="s">
        <v>615</v>
      </c>
      <c r="C396" s="31">
        <v>4301031361</v>
      </c>
      <c r="D396" s="553">
        <v>4607091389524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4301031364</v>
      </c>
      <c r="D397" s="553">
        <v>4680115883161</v>
      </c>
      <c r="E397" s="554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customHeight="1" x14ac:dyDescent="0.25">
      <c r="A398" s="54" t="s">
        <v>620</v>
      </c>
      <c r="B398" s="54" t="s">
        <v>621</v>
      </c>
      <c r="C398" s="31">
        <v>4301031358</v>
      </c>
      <c r="D398" s="553">
        <v>4607091389531</v>
      </c>
      <c r="E398" s="554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6"/>
      <c r="R398" s="556"/>
      <c r="S398" s="556"/>
      <c r="T398" s="557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customHeight="1" x14ac:dyDescent="0.25">
      <c r="A399" s="54" t="s">
        <v>623</v>
      </c>
      <c r="B399" s="54" t="s">
        <v>624</v>
      </c>
      <c r="C399" s="31">
        <v>4301031360</v>
      </c>
      <c r="D399" s="553">
        <v>4607091384345</v>
      </c>
      <c r="E399" s="554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6"/>
      <c r="R399" s="556"/>
      <c r="S399" s="556"/>
      <c r="T399" s="557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x14ac:dyDescent="0.2">
      <c r="A400" s="561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6" t="s">
        <v>70</v>
      </c>
      <c r="Q400" s="567"/>
      <c r="R400" s="567"/>
      <c r="S400" s="567"/>
      <c r="T400" s="567"/>
      <c r="U400" s="567"/>
      <c r="V400" s="568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5.5555555555555554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6.0000000000000009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5.4120000000000001E-2</v>
      </c>
      <c r="AA400" s="552"/>
      <c r="AB400" s="552"/>
      <c r="AC400" s="552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3"/>
      <c r="P401" s="566" t="s">
        <v>70</v>
      </c>
      <c r="Q401" s="567"/>
      <c r="R401" s="567"/>
      <c r="S401" s="567"/>
      <c r="T401" s="567"/>
      <c r="U401" s="567"/>
      <c r="V401" s="568"/>
      <c r="W401" s="37" t="s">
        <v>68</v>
      </c>
      <c r="X401" s="551">
        <f>IFERROR(SUM(X390:X399),"0")</f>
        <v>30</v>
      </c>
      <c r="Y401" s="551">
        <f>IFERROR(SUM(Y390:Y399),"0")</f>
        <v>32.400000000000006</v>
      </c>
      <c r="Z401" s="37"/>
      <c r="AA401" s="552"/>
      <c r="AB401" s="552"/>
      <c r="AC401" s="552"/>
    </row>
    <row r="402" spans="1:68" ht="14.25" customHeight="1" x14ac:dyDescent="0.25">
      <c r="A402" s="565" t="s">
        <v>72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545"/>
      <c r="AB402" s="545"/>
      <c r="AC402" s="545"/>
    </row>
    <row r="403" spans="1:68" ht="27" customHeight="1" x14ac:dyDescent="0.25">
      <c r="A403" s="54" t="s">
        <v>625</v>
      </c>
      <c r="B403" s="54" t="s">
        <v>626</v>
      </c>
      <c r="C403" s="31">
        <v>4301051284</v>
      </c>
      <c r="D403" s="553">
        <v>4607091384352</v>
      </c>
      <c r="E403" s="554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6"/>
      <c r="R403" s="556"/>
      <c r="S403" s="556"/>
      <c r="T403" s="557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4301051431</v>
      </c>
      <c r="D404" s="553">
        <v>4607091389654</v>
      </c>
      <c r="E404" s="554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5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6"/>
      <c r="R404" s="556"/>
      <c r="S404" s="556"/>
      <c r="T404" s="557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1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6" t="s">
        <v>70</v>
      </c>
      <c r="Q405" s="567"/>
      <c r="R405" s="567"/>
      <c r="S405" s="567"/>
      <c r="T405" s="567"/>
      <c r="U405" s="567"/>
      <c r="V405" s="568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3"/>
      <c r="P406" s="566" t="s">
        <v>70</v>
      </c>
      <c r="Q406" s="567"/>
      <c r="R406" s="567"/>
      <c r="S406" s="567"/>
      <c r="T406" s="567"/>
      <c r="U406" s="567"/>
      <c r="V406" s="568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customHeight="1" x14ac:dyDescent="0.25">
      <c r="A407" s="571" t="s">
        <v>631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4"/>
      <c r="AB407" s="544"/>
      <c r="AC407" s="544"/>
    </row>
    <row r="408" spans="1:68" ht="14.25" customHeight="1" x14ac:dyDescent="0.25">
      <c r="A408" s="565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545"/>
      <c r="AB408" s="545"/>
      <c r="AC408" s="545"/>
    </row>
    <row r="409" spans="1:68" ht="27" customHeight="1" x14ac:dyDescent="0.25">
      <c r="A409" s="54" t="s">
        <v>632</v>
      </c>
      <c r="B409" s="54" t="s">
        <v>633</v>
      </c>
      <c r="C409" s="31">
        <v>4301020319</v>
      </c>
      <c r="D409" s="553">
        <v>4680115885240</v>
      </c>
      <c r="E409" s="554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6"/>
      <c r="R409" s="556"/>
      <c r="S409" s="556"/>
      <c r="T409" s="557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1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6" t="s">
        <v>70</v>
      </c>
      <c r="Q410" s="567"/>
      <c r="R410" s="567"/>
      <c r="S410" s="567"/>
      <c r="T410" s="567"/>
      <c r="U410" s="567"/>
      <c r="V410" s="568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3"/>
      <c r="P411" s="566" t="s">
        <v>70</v>
      </c>
      <c r="Q411" s="567"/>
      <c r="R411" s="567"/>
      <c r="S411" s="567"/>
      <c r="T411" s="567"/>
      <c r="U411" s="567"/>
      <c r="V411" s="568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customHeight="1" x14ac:dyDescent="0.25">
      <c r="A412" s="565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545"/>
      <c r="AB412" s="545"/>
      <c r="AC412" s="545"/>
    </row>
    <row r="413" spans="1:68" ht="27" customHeight="1" x14ac:dyDescent="0.25">
      <c r="A413" s="54" t="s">
        <v>635</v>
      </c>
      <c r="B413" s="54" t="s">
        <v>636</v>
      </c>
      <c r="C413" s="31">
        <v>4301031403</v>
      </c>
      <c r="D413" s="553">
        <v>4680115886094</v>
      </c>
      <c r="E413" s="554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4301031363</v>
      </c>
      <c r="D414" s="553">
        <v>4607091389425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4301031373</v>
      </c>
      <c r="D415" s="553">
        <v>4680115880771</v>
      </c>
      <c r="E415" s="554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6"/>
      <c r="R415" s="556"/>
      <c r="S415" s="556"/>
      <c r="T415" s="557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644</v>
      </c>
      <c r="B416" s="54" t="s">
        <v>645</v>
      </c>
      <c r="C416" s="31">
        <v>4301031359</v>
      </c>
      <c r="D416" s="553">
        <v>4607091389500</v>
      </c>
      <c r="E416" s="554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6"/>
      <c r="R416" s="556"/>
      <c r="S416" s="556"/>
      <c r="T416" s="557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1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6" t="s">
        <v>70</v>
      </c>
      <c r="Q417" s="567"/>
      <c r="R417" s="567"/>
      <c r="S417" s="567"/>
      <c r="T417" s="567"/>
      <c r="U417" s="567"/>
      <c r="V417" s="568"/>
      <c r="W417" s="37" t="s">
        <v>71</v>
      </c>
      <c r="X417" s="551">
        <f>IFERROR(X413/H413,"0")+IFERROR(X414/H414,"0")+IFERROR(X415/H415,"0")+IFERROR(X416/H416,"0")</f>
        <v>0</v>
      </c>
      <c r="Y417" s="551">
        <f>IFERROR(Y413/H413,"0")+IFERROR(Y414/H414,"0")+IFERROR(Y415/H415,"0")+IFERROR(Y416/H416,"0")</f>
        <v>0</v>
      </c>
      <c r="Z417" s="551">
        <f>IFERROR(IF(Z413="",0,Z413),"0")+IFERROR(IF(Z414="",0,Z414),"0")+IFERROR(IF(Z415="",0,Z415),"0")+IFERROR(IF(Z416="",0,Z416),"0")</f>
        <v>0</v>
      </c>
      <c r="AA417" s="552"/>
      <c r="AB417" s="552"/>
      <c r="AC417" s="552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3"/>
      <c r="P418" s="566" t="s">
        <v>70</v>
      </c>
      <c r="Q418" s="567"/>
      <c r="R418" s="567"/>
      <c r="S418" s="567"/>
      <c r="T418" s="567"/>
      <c r="U418" s="567"/>
      <c r="V418" s="568"/>
      <c r="W418" s="37" t="s">
        <v>68</v>
      </c>
      <c r="X418" s="551">
        <f>IFERROR(SUM(X413:X416),"0")</f>
        <v>0</v>
      </c>
      <c r="Y418" s="551">
        <f>IFERROR(SUM(Y413:Y416),"0")</f>
        <v>0</v>
      </c>
      <c r="Z418" s="37"/>
      <c r="AA418" s="552"/>
      <c r="AB418" s="552"/>
      <c r="AC418" s="552"/>
    </row>
    <row r="419" spans="1:68" ht="16.5" customHeight="1" x14ac:dyDescent="0.25">
      <c r="A419" s="571" t="s">
        <v>646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4"/>
      <c r="AB419" s="544"/>
      <c r="AC419" s="544"/>
    </row>
    <row r="420" spans="1:68" ht="14.25" customHeight="1" x14ac:dyDescent="0.25">
      <c r="A420" s="565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545"/>
      <c r="AB420" s="545"/>
      <c r="AC420" s="545"/>
    </row>
    <row r="421" spans="1:68" ht="27" customHeight="1" x14ac:dyDescent="0.25">
      <c r="A421" s="54" t="s">
        <v>647</v>
      </c>
      <c r="B421" s="54" t="s">
        <v>648</v>
      </c>
      <c r="C421" s="31">
        <v>4301031347</v>
      </c>
      <c r="D421" s="553">
        <v>4680115885110</v>
      </c>
      <c r="E421" s="554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6"/>
      <c r="R421" s="556"/>
      <c r="S421" s="556"/>
      <c r="T421" s="557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1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6" t="s">
        <v>70</v>
      </c>
      <c r="Q422" s="567"/>
      <c r="R422" s="567"/>
      <c r="S422" s="567"/>
      <c r="T422" s="567"/>
      <c r="U422" s="567"/>
      <c r="V422" s="568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3"/>
      <c r="P423" s="566" t="s">
        <v>70</v>
      </c>
      <c r="Q423" s="567"/>
      <c r="R423" s="567"/>
      <c r="S423" s="567"/>
      <c r="T423" s="567"/>
      <c r="U423" s="567"/>
      <c r="V423" s="568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customHeight="1" x14ac:dyDescent="0.25">
      <c r="A424" s="571" t="s">
        <v>650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4"/>
      <c r="AB424" s="544"/>
      <c r="AC424" s="544"/>
    </row>
    <row r="425" spans="1:68" ht="14.25" customHeight="1" x14ac:dyDescent="0.25">
      <c r="A425" s="565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545"/>
      <c r="AB425" s="545"/>
      <c r="AC425" s="545"/>
    </row>
    <row r="426" spans="1:68" ht="27" customHeight="1" x14ac:dyDescent="0.25">
      <c r="A426" s="54" t="s">
        <v>651</v>
      </c>
      <c r="B426" s="54" t="s">
        <v>652</v>
      </c>
      <c r="C426" s="31">
        <v>4301031261</v>
      </c>
      <c r="D426" s="553">
        <v>4680115885103</v>
      </c>
      <c r="E426" s="554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56"/>
      <c r="R426" s="556"/>
      <c r="S426" s="556"/>
      <c r="T426" s="557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1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6" t="s">
        <v>70</v>
      </c>
      <c r="Q427" s="567"/>
      <c r="R427" s="567"/>
      <c r="S427" s="567"/>
      <c r="T427" s="567"/>
      <c r="U427" s="567"/>
      <c r="V427" s="568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3"/>
      <c r="P428" s="566" t="s">
        <v>70</v>
      </c>
      <c r="Q428" s="567"/>
      <c r="R428" s="567"/>
      <c r="S428" s="567"/>
      <c r="T428" s="567"/>
      <c r="U428" s="567"/>
      <c r="V428" s="568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customHeight="1" x14ac:dyDescent="0.2">
      <c r="A429" s="636" t="s">
        <v>654</v>
      </c>
      <c r="B429" s="637"/>
      <c r="C429" s="637"/>
      <c r="D429" s="637"/>
      <c r="E429" s="637"/>
      <c r="F429" s="637"/>
      <c r="G429" s="637"/>
      <c r="H429" s="637"/>
      <c r="I429" s="637"/>
      <c r="J429" s="637"/>
      <c r="K429" s="637"/>
      <c r="L429" s="637"/>
      <c r="M429" s="637"/>
      <c r="N429" s="637"/>
      <c r="O429" s="637"/>
      <c r="P429" s="637"/>
      <c r="Q429" s="637"/>
      <c r="R429" s="637"/>
      <c r="S429" s="637"/>
      <c r="T429" s="637"/>
      <c r="U429" s="637"/>
      <c r="V429" s="637"/>
      <c r="W429" s="637"/>
      <c r="X429" s="637"/>
      <c r="Y429" s="637"/>
      <c r="Z429" s="637"/>
      <c r="AA429" s="48"/>
      <c r="AB429" s="48"/>
      <c r="AC429" s="48"/>
    </row>
    <row r="430" spans="1:68" ht="16.5" customHeight="1" x14ac:dyDescent="0.25">
      <c r="A430" s="571" t="s">
        <v>654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4"/>
      <c r="AB430" s="544"/>
      <c r="AC430" s="544"/>
    </row>
    <row r="431" spans="1:68" ht="14.25" customHeight="1" x14ac:dyDescent="0.25">
      <c r="A431" s="565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545"/>
      <c r="AB431" s="545"/>
      <c r="AC431" s="545"/>
    </row>
    <row r="432" spans="1:68" ht="27" customHeight="1" x14ac:dyDescent="0.25">
      <c r="A432" s="54" t="s">
        <v>655</v>
      </c>
      <c r="B432" s="54" t="s">
        <v>656</v>
      </c>
      <c r="C432" s="31">
        <v>4301011795</v>
      </c>
      <c r="D432" s="553">
        <v>4607091389067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20</v>
      </c>
      <c r="Y432" s="550">
        <f t="shared" ref="Y432:Y443" si="54">IFERROR(IF(X432="",0,CEILING((X432/$H432),1)*$H432),"")</f>
        <v>21.12</v>
      </c>
      <c r="Z432" s="36">
        <f t="shared" ref="Z432:Z437" si="55">IFERROR(IF(Y432=0,"",ROUNDUP(Y432/H432,0)*0.01196),"")</f>
        <v>4.7840000000000001E-2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21.363636363636363</v>
      </c>
      <c r="BN432" s="64">
        <f t="shared" ref="BN432:BN443" si="57">IFERROR(Y432*I432/H432,"0")</f>
        <v>22.56</v>
      </c>
      <c r="BO432" s="64">
        <f t="shared" ref="BO432:BO443" si="58">IFERROR(1/J432*(X432/H432),"0")</f>
        <v>3.6421911421911424E-2</v>
      </c>
      <c r="BP432" s="64">
        <f t="shared" ref="BP432:BP443" si="59">IFERROR(1/J432*(Y432/H432),"0")</f>
        <v>3.8461538461538464E-2</v>
      </c>
    </row>
    <row r="433" spans="1:68" ht="27" customHeight="1" x14ac:dyDescent="0.25">
      <c r="A433" s="54" t="s">
        <v>658</v>
      </c>
      <c r="B433" s="54" t="s">
        <v>659</v>
      </c>
      <c r="C433" s="31">
        <v>4301011961</v>
      </c>
      <c r="D433" s="553">
        <v>4680115885271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20</v>
      </c>
      <c r="Y433" s="550">
        <f t="shared" si="54"/>
        <v>21.12</v>
      </c>
      <c r="Z433" s="36">
        <f t="shared" si="55"/>
        <v>4.7840000000000001E-2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21.363636363636363</v>
      </c>
      <c r="BN433" s="64">
        <f t="shared" si="57"/>
        <v>22.56</v>
      </c>
      <c r="BO433" s="64">
        <f t="shared" si="58"/>
        <v>3.6421911421911424E-2</v>
      </c>
      <c r="BP433" s="64">
        <f t="shared" si="59"/>
        <v>3.8461538461538464E-2</v>
      </c>
    </row>
    <row r="434" spans="1:68" ht="27" customHeight="1" x14ac:dyDescent="0.25">
      <c r="A434" s="54" t="s">
        <v>661</v>
      </c>
      <c r="B434" s="54" t="s">
        <v>662</v>
      </c>
      <c r="C434" s="31">
        <v>4301011376</v>
      </c>
      <c r="D434" s="553">
        <v>4680115885226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90</v>
      </c>
      <c r="Y434" s="550">
        <f t="shared" si="54"/>
        <v>95.04</v>
      </c>
      <c r="Z434" s="36">
        <f t="shared" si="55"/>
        <v>0.21528</v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96.136363636363626</v>
      </c>
      <c r="BN434" s="64">
        <f t="shared" si="57"/>
        <v>101.52000000000001</v>
      </c>
      <c r="BO434" s="64">
        <f t="shared" si="58"/>
        <v>0.16389860139860138</v>
      </c>
      <c r="BP434" s="64">
        <f t="shared" si="59"/>
        <v>0.17307692307692307</v>
      </c>
    </row>
    <row r="435" spans="1:68" ht="27" customHeight="1" x14ac:dyDescent="0.25">
      <c r="A435" s="54" t="s">
        <v>664</v>
      </c>
      <c r="B435" s="54" t="s">
        <v>665</v>
      </c>
      <c r="C435" s="31">
        <v>4301012145</v>
      </c>
      <c r="D435" s="553">
        <v>4607091383522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">
        <v>666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4301011774</v>
      </c>
      <c r="D436" s="553">
        <v>4680115884502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53">
        <v>4607091389104</v>
      </c>
      <c r="E437" s="554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100</v>
      </c>
      <c r="Y437" s="550">
        <f t="shared" si="54"/>
        <v>100.32000000000001</v>
      </c>
      <c r="Z437" s="36">
        <f t="shared" si="55"/>
        <v>0.22724</v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106.81818181818181</v>
      </c>
      <c r="BN437" s="64">
        <f t="shared" si="57"/>
        <v>107.16</v>
      </c>
      <c r="BO437" s="64">
        <f t="shared" si="58"/>
        <v>0.18210955710955709</v>
      </c>
      <c r="BP437" s="64">
        <f t="shared" si="59"/>
        <v>0.18269230769230771</v>
      </c>
    </row>
    <row r="438" spans="1:68" ht="27" customHeight="1" x14ac:dyDescent="0.25">
      <c r="A438" s="54" t="s">
        <v>674</v>
      </c>
      <c r="B438" s="54" t="s">
        <v>675</v>
      </c>
      <c r="C438" s="31">
        <v>4301012125</v>
      </c>
      <c r="D438" s="553">
        <v>4680115886391</v>
      </c>
      <c r="E438" s="554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4301012035</v>
      </c>
      <c r="D439" s="553">
        <v>4680115880603</v>
      </c>
      <c r="E439" s="554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4301012146</v>
      </c>
      <c r="D440" s="553">
        <v>4607091389999</v>
      </c>
      <c r="E440" s="554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1" t="s">
        <v>680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681</v>
      </c>
      <c r="B441" s="54" t="s">
        <v>682</v>
      </c>
      <c r="C441" s="31">
        <v>4301012036</v>
      </c>
      <c r="D441" s="553">
        <v>4680115882782</v>
      </c>
      <c r="E441" s="554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4301012050</v>
      </c>
      <c r="D442" s="553">
        <v>4680115885479</v>
      </c>
      <c r="E442" s="554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4301012034</v>
      </c>
      <c r="D443" s="553">
        <v>4607091389982</v>
      </c>
      <c r="E443" s="554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6" t="s">
        <v>70</v>
      </c>
      <c r="Q444" s="567"/>
      <c r="R444" s="567"/>
      <c r="S444" s="567"/>
      <c r="T444" s="567"/>
      <c r="U444" s="567"/>
      <c r="V444" s="568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43.560606060606055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45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0.53820000000000001</v>
      </c>
      <c r="AA444" s="552"/>
      <c r="AB444" s="552"/>
      <c r="AC444" s="552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6" t="s">
        <v>70</v>
      </c>
      <c r="Q445" s="567"/>
      <c r="R445" s="567"/>
      <c r="S445" s="567"/>
      <c r="T445" s="567"/>
      <c r="U445" s="567"/>
      <c r="V445" s="568"/>
      <c r="W445" s="37" t="s">
        <v>68</v>
      </c>
      <c r="X445" s="551">
        <f>IFERROR(SUM(X432:X443),"0")</f>
        <v>230</v>
      </c>
      <c r="Y445" s="551">
        <f>IFERROR(SUM(Y432:Y443),"0")</f>
        <v>237.60000000000002</v>
      </c>
      <c r="Z445" s="37"/>
      <c r="AA445" s="552"/>
      <c r="AB445" s="552"/>
      <c r="AC445" s="552"/>
    </row>
    <row r="446" spans="1:68" ht="14.25" customHeight="1" x14ac:dyDescent="0.25">
      <c r="A446" s="565" t="s">
        <v>134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53">
        <v>4607091388930</v>
      </c>
      <c r="E447" s="554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150</v>
      </c>
      <c r="Y447" s="550">
        <f>IFERROR(IF(X447="",0,CEILING((X447/$H447),1)*$H447),"")</f>
        <v>153.12</v>
      </c>
      <c r="Z447" s="36">
        <f>IFERROR(IF(Y447=0,"",ROUNDUP(Y447/H447,0)*0.01196),"")</f>
        <v>0.34683999999999998</v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160.22727272727272</v>
      </c>
      <c r="BN447" s="64">
        <f>IFERROR(Y447*I447/H447,"0")</f>
        <v>163.56</v>
      </c>
      <c r="BO447" s="64">
        <f>IFERROR(1/J447*(X447/H447),"0")</f>
        <v>0.27316433566433568</v>
      </c>
      <c r="BP447" s="64">
        <f>IFERROR(1/J447*(Y447/H447),"0")</f>
        <v>0.27884615384615385</v>
      </c>
    </row>
    <row r="448" spans="1:68" ht="16.5" customHeight="1" x14ac:dyDescent="0.25">
      <c r="A448" s="54" t="s">
        <v>690</v>
      </c>
      <c r="B448" s="54" t="s">
        <v>691</v>
      </c>
      <c r="C448" s="31">
        <v>4301020384</v>
      </c>
      <c r="D448" s="553">
        <v>4680115886407</v>
      </c>
      <c r="E448" s="554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692</v>
      </c>
      <c r="B449" s="54" t="s">
        <v>693</v>
      </c>
      <c r="C449" s="31">
        <v>4301020385</v>
      </c>
      <c r="D449" s="553">
        <v>4680115880054</v>
      </c>
      <c r="E449" s="554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6" t="s">
        <v>70</v>
      </c>
      <c r="Q450" s="567"/>
      <c r="R450" s="567"/>
      <c r="S450" s="567"/>
      <c r="T450" s="567"/>
      <c r="U450" s="567"/>
      <c r="V450" s="568"/>
      <c r="W450" s="37" t="s">
        <v>71</v>
      </c>
      <c r="X450" s="551">
        <f>IFERROR(X447/H447,"0")+IFERROR(X448/H448,"0")+IFERROR(X449/H449,"0")</f>
        <v>28.409090909090907</v>
      </c>
      <c r="Y450" s="551">
        <f>IFERROR(Y447/H447,"0")+IFERROR(Y448/H448,"0")+IFERROR(Y449/H449,"0")</f>
        <v>29</v>
      </c>
      <c r="Z450" s="551">
        <f>IFERROR(IF(Z447="",0,Z447),"0")+IFERROR(IF(Z448="",0,Z448),"0")+IFERROR(IF(Z449="",0,Z449),"0")</f>
        <v>0.34683999999999998</v>
      </c>
      <c r="AA450" s="552"/>
      <c r="AB450" s="552"/>
      <c r="AC450" s="552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6" t="s">
        <v>70</v>
      </c>
      <c r="Q451" s="567"/>
      <c r="R451" s="567"/>
      <c r="S451" s="567"/>
      <c r="T451" s="567"/>
      <c r="U451" s="567"/>
      <c r="V451" s="568"/>
      <c r="W451" s="37" t="s">
        <v>68</v>
      </c>
      <c r="X451" s="551">
        <f>IFERROR(SUM(X447:X449),"0")</f>
        <v>150</v>
      </c>
      <c r="Y451" s="551">
        <f>IFERROR(SUM(Y447:Y449),"0")</f>
        <v>153.12</v>
      </c>
      <c r="Z451" s="37"/>
      <c r="AA451" s="552"/>
      <c r="AB451" s="552"/>
      <c r="AC451" s="552"/>
    </row>
    <row r="452" spans="1:68" ht="14.25" customHeight="1" x14ac:dyDescent="0.25">
      <c r="A452" s="565" t="s">
        <v>63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5"/>
      <c r="AB452" s="545"/>
      <c r="AC452" s="545"/>
    </row>
    <row r="453" spans="1:68" ht="27" customHeight="1" x14ac:dyDescent="0.25">
      <c r="A453" s="54" t="s">
        <v>694</v>
      </c>
      <c r="B453" s="54" t="s">
        <v>695</v>
      </c>
      <c r="C453" s="31">
        <v>4301031349</v>
      </c>
      <c r="D453" s="553">
        <v>4680115883116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6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70</v>
      </c>
      <c r="Y453" s="550">
        <f t="shared" ref="Y453:Y458" si="60">IFERROR(IF(X453="",0,CEILING((X453/$H453),1)*$H453),"")</f>
        <v>73.92</v>
      </c>
      <c r="Z453" s="36">
        <f>IFERROR(IF(Y453=0,"",ROUNDUP(Y453/H453,0)*0.01196),"")</f>
        <v>0.16744000000000001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74.772727272727266</v>
      </c>
      <c r="BN453" s="64">
        <f t="shared" ref="BN453:BN458" si="62">IFERROR(Y453*I453/H453,"0")</f>
        <v>78.959999999999994</v>
      </c>
      <c r="BO453" s="64">
        <f t="shared" ref="BO453:BO458" si="63">IFERROR(1/J453*(X453/H453),"0")</f>
        <v>0.12747668997668998</v>
      </c>
      <c r="BP453" s="64">
        <f t="shared" ref="BP453:BP458" si="64">IFERROR(1/J453*(Y453/H453),"0")</f>
        <v>0.13461538461538464</v>
      </c>
    </row>
    <row r="454" spans="1:68" ht="27" customHeight="1" x14ac:dyDescent="0.25">
      <c r="A454" s="54" t="s">
        <v>697</v>
      </c>
      <c r="B454" s="54" t="s">
        <v>698</v>
      </c>
      <c r="C454" s="31">
        <v>4301031350</v>
      </c>
      <c r="D454" s="553">
        <v>4680115883093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40</v>
      </c>
      <c r="Y454" s="550">
        <f t="shared" si="60"/>
        <v>42.24</v>
      </c>
      <c r="Z454" s="36">
        <f>IFERROR(IF(Y454=0,"",ROUNDUP(Y454/H454,0)*0.01196),"")</f>
        <v>9.5680000000000001E-2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42.727272727272727</v>
      </c>
      <c r="BN454" s="64">
        <f t="shared" si="62"/>
        <v>45.12</v>
      </c>
      <c r="BO454" s="64">
        <f t="shared" si="63"/>
        <v>7.2843822843822847E-2</v>
      </c>
      <c r="BP454" s="64">
        <f t="shared" si="64"/>
        <v>7.6923076923076927E-2</v>
      </c>
    </row>
    <row r="455" spans="1:68" ht="27" customHeight="1" x14ac:dyDescent="0.25">
      <c r="A455" s="54" t="s">
        <v>700</v>
      </c>
      <c r="B455" s="54" t="s">
        <v>701</v>
      </c>
      <c r="C455" s="31">
        <v>4301031353</v>
      </c>
      <c r="D455" s="553">
        <v>4680115883109</v>
      </c>
      <c r="E455" s="554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40</v>
      </c>
      <c r="Y455" s="550">
        <f t="shared" si="60"/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42.727272727272727</v>
      </c>
      <c r="BN455" s="64">
        <f t="shared" si="62"/>
        <v>45.12</v>
      </c>
      <c r="BO455" s="64">
        <f t="shared" si="63"/>
        <v>7.2843822843822847E-2</v>
      </c>
      <c r="BP455" s="64">
        <f t="shared" si="64"/>
        <v>7.6923076923076927E-2</v>
      </c>
    </row>
    <row r="456" spans="1:68" ht="27" customHeight="1" x14ac:dyDescent="0.25">
      <c r="A456" s="54" t="s">
        <v>703</v>
      </c>
      <c r="B456" s="54" t="s">
        <v>704</v>
      </c>
      <c r="C456" s="31">
        <v>4301031419</v>
      </c>
      <c r="D456" s="553">
        <v>4680115882072</v>
      </c>
      <c r="E456" s="554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705</v>
      </c>
      <c r="B457" s="54" t="s">
        <v>706</v>
      </c>
      <c r="C457" s="31">
        <v>4301031418</v>
      </c>
      <c r="D457" s="553">
        <v>4680115882102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4301031417</v>
      </c>
      <c r="D458" s="553">
        <v>4680115882096</v>
      </c>
      <c r="E458" s="554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6" t="s">
        <v>70</v>
      </c>
      <c r="Q459" s="567"/>
      <c r="R459" s="567"/>
      <c r="S459" s="567"/>
      <c r="T459" s="567"/>
      <c r="U459" s="567"/>
      <c r="V459" s="568"/>
      <c r="W459" s="37" t="s">
        <v>71</v>
      </c>
      <c r="X459" s="551">
        <f>IFERROR(X453/H453,"0")+IFERROR(X454/H454,"0")+IFERROR(X455/H455,"0")+IFERROR(X456/H456,"0")+IFERROR(X457/H457,"0")+IFERROR(X458/H458,"0")</f>
        <v>28.409090909090907</v>
      </c>
      <c r="Y459" s="551">
        <f>IFERROR(Y453/H453,"0")+IFERROR(Y454/H454,"0")+IFERROR(Y455/H455,"0")+IFERROR(Y456/H456,"0")+IFERROR(Y457/H457,"0")+IFERROR(Y458/H458,"0")</f>
        <v>30</v>
      </c>
      <c r="Z459" s="551">
        <f>IFERROR(IF(Z453="",0,Z453),"0")+IFERROR(IF(Z454="",0,Z454),"0")+IFERROR(IF(Z455="",0,Z455),"0")+IFERROR(IF(Z456="",0,Z456),"0")+IFERROR(IF(Z457="",0,Z457),"0")+IFERROR(IF(Z458="",0,Z458),"0")</f>
        <v>0.35880000000000001</v>
      </c>
      <c r="AA459" s="552"/>
      <c r="AB459" s="552"/>
      <c r="AC459" s="552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6" t="s">
        <v>70</v>
      </c>
      <c r="Q460" s="567"/>
      <c r="R460" s="567"/>
      <c r="S460" s="567"/>
      <c r="T460" s="567"/>
      <c r="U460" s="567"/>
      <c r="V460" s="568"/>
      <c r="W460" s="37" t="s">
        <v>68</v>
      </c>
      <c r="X460" s="551">
        <f>IFERROR(SUM(X453:X458),"0")</f>
        <v>150</v>
      </c>
      <c r="Y460" s="551">
        <f>IFERROR(SUM(Y453:Y458),"0")</f>
        <v>158.4</v>
      </c>
      <c r="Z460" s="37"/>
      <c r="AA460" s="552"/>
      <c r="AB460" s="552"/>
      <c r="AC460" s="552"/>
    </row>
    <row r="461" spans="1:68" ht="14.25" customHeight="1" x14ac:dyDescent="0.25">
      <c r="A461" s="565" t="s">
        <v>72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5"/>
      <c r="AB461" s="545"/>
      <c r="AC461" s="545"/>
    </row>
    <row r="462" spans="1:68" ht="16.5" customHeight="1" x14ac:dyDescent="0.25">
      <c r="A462" s="54" t="s">
        <v>709</v>
      </c>
      <c r="B462" s="54" t="s">
        <v>710</v>
      </c>
      <c r="C462" s="31">
        <v>4301051232</v>
      </c>
      <c r="D462" s="553">
        <v>4607091383409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712</v>
      </c>
      <c r="B463" s="54" t="s">
        <v>713</v>
      </c>
      <c r="C463" s="31">
        <v>4301051233</v>
      </c>
      <c r="D463" s="553">
        <v>4607091383416</v>
      </c>
      <c r="E463" s="554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4301051064</v>
      </c>
      <c r="D464" s="553">
        <v>4680115883536</v>
      </c>
      <c r="E464" s="554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6" t="s">
        <v>70</v>
      </c>
      <c r="Q465" s="567"/>
      <c r="R465" s="567"/>
      <c r="S465" s="567"/>
      <c r="T465" s="567"/>
      <c r="U465" s="567"/>
      <c r="V465" s="568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6" t="s">
        <v>70</v>
      </c>
      <c r="Q466" s="567"/>
      <c r="R466" s="567"/>
      <c r="S466" s="567"/>
      <c r="T466" s="567"/>
      <c r="U466" s="567"/>
      <c r="V466" s="568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customHeight="1" x14ac:dyDescent="0.2">
      <c r="A467" s="636" t="s">
        <v>718</v>
      </c>
      <c r="B467" s="637"/>
      <c r="C467" s="637"/>
      <c r="D467" s="637"/>
      <c r="E467" s="637"/>
      <c r="F467" s="637"/>
      <c r="G467" s="637"/>
      <c r="H467" s="637"/>
      <c r="I467" s="637"/>
      <c r="J467" s="637"/>
      <c r="K467" s="637"/>
      <c r="L467" s="637"/>
      <c r="M467" s="637"/>
      <c r="N467" s="637"/>
      <c r="O467" s="637"/>
      <c r="P467" s="637"/>
      <c r="Q467" s="637"/>
      <c r="R467" s="637"/>
      <c r="S467" s="637"/>
      <c r="T467" s="637"/>
      <c r="U467" s="637"/>
      <c r="V467" s="637"/>
      <c r="W467" s="637"/>
      <c r="X467" s="637"/>
      <c r="Y467" s="637"/>
      <c r="Z467" s="637"/>
      <c r="AA467" s="48"/>
      <c r="AB467" s="48"/>
      <c r="AC467" s="48"/>
    </row>
    <row r="468" spans="1:68" ht="16.5" customHeight="1" x14ac:dyDescent="0.25">
      <c r="A468" s="571" t="s">
        <v>718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4"/>
      <c r="AB468" s="544"/>
      <c r="AC468" s="544"/>
    </row>
    <row r="469" spans="1:68" ht="14.25" customHeight="1" x14ac:dyDescent="0.25">
      <c r="A469" s="565" t="s">
        <v>102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5"/>
      <c r="AB469" s="545"/>
      <c r="AC469" s="545"/>
    </row>
    <row r="470" spans="1:68" ht="27" customHeight="1" x14ac:dyDescent="0.25">
      <c r="A470" s="54" t="s">
        <v>719</v>
      </c>
      <c r="B470" s="54" t="s">
        <v>720</v>
      </c>
      <c r="C470" s="31">
        <v>4301011763</v>
      </c>
      <c r="D470" s="553">
        <v>4640242181011</v>
      </c>
      <c r="E470" s="554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81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4301011585</v>
      </c>
      <c r="D471" s="553">
        <v>4640242180441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4301011584</v>
      </c>
      <c r="D472" s="553">
        <v>4640242180564</v>
      </c>
      <c r="E472" s="554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728</v>
      </c>
      <c r="B473" s="54" t="s">
        <v>729</v>
      </c>
      <c r="C473" s="31">
        <v>4301011764</v>
      </c>
      <c r="D473" s="553">
        <v>4640242181189</v>
      </c>
      <c r="E473" s="554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6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6" t="s">
        <v>70</v>
      </c>
      <c r="Q474" s="567"/>
      <c r="R474" s="567"/>
      <c r="S474" s="567"/>
      <c r="T474" s="567"/>
      <c r="U474" s="567"/>
      <c r="V474" s="568"/>
      <c r="W474" s="37" t="s">
        <v>71</v>
      </c>
      <c r="X474" s="551">
        <f>IFERROR(X470/H470,"0")+IFERROR(X471/H471,"0")+IFERROR(X472/H472,"0")+IFERROR(X473/H473,"0")</f>
        <v>0</v>
      </c>
      <c r="Y474" s="551">
        <f>IFERROR(Y470/H470,"0")+IFERROR(Y471/H471,"0")+IFERROR(Y472/H472,"0")+IFERROR(Y473/H473,"0")</f>
        <v>0</v>
      </c>
      <c r="Z474" s="551">
        <f>IFERROR(IF(Z470="",0,Z470),"0")+IFERROR(IF(Z471="",0,Z471),"0")+IFERROR(IF(Z472="",0,Z472),"0")+IFERROR(IF(Z473="",0,Z473),"0")</f>
        <v>0</v>
      </c>
      <c r="AA474" s="552"/>
      <c r="AB474" s="552"/>
      <c r="AC474" s="552"/>
    </row>
    <row r="475" spans="1:68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6" t="s">
        <v>70</v>
      </c>
      <c r="Q475" s="567"/>
      <c r="R475" s="567"/>
      <c r="S475" s="567"/>
      <c r="T475" s="567"/>
      <c r="U475" s="567"/>
      <c r="V475" s="568"/>
      <c r="W475" s="37" t="s">
        <v>68</v>
      </c>
      <c r="X475" s="551">
        <f>IFERROR(SUM(X470:X473),"0")</f>
        <v>0</v>
      </c>
      <c r="Y475" s="551">
        <f>IFERROR(SUM(Y470:Y473),"0")</f>
        <v>0</v>
      </c>
      <c r="Z475" s="37"/>
      <c r="AA475" s="552"/>
      <c r="AB475" s="552"/>
      <c r="AC475" s="552"/>
    </row>
    <row r="476" spans="1:68" ht="14.25" customHeight="1" x14ac:dyDescent="0.25">
      <c r="A476" s="565" t="s">
        <v>134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5"/>
      <c r="AB476" s="545"/>
      <c r="AC476" s="545"/>
    </row>
    <row r="477" spans="1:68" ht="27" customHeight="1" x14ac:dyDescent="0.25">
      <c r="A477" s="54" t="s">
        <v>730</v>
      </c>
      <c r="B477" s="54" t="s">
        <v>731</v>
      </c>
      <c r="C477" s="31">
        <v>4301020400</v>
      </c>
      <c r="D477" s="553">
        <v>4640242180519</v>
      </c>
      <c r="E477" s="554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4301020260</v>
      </c>
      <c r="D478" s="553">
        <v>4640242180526</v>
      </c>
      <c r="E478" s="554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15" t="s">
        <v>735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737</v>
      </c>
      <c r="B479" s="54" t="s">
        <v>738</v>
      </c>
      <c r="C479" s="31">
        <v>4301020295</v>
      </c>
      <c r="D479" s="553">
        <v>4640242181363</v>
      </c>
      <c r="E479" s="554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6" t="s">
        <v>70</v>
      </c>
      <c r="Q480" s="567"/>
      <c r="R480" s="567"/>
      <c r="S480" s="567"/>
      <c r="T480" s="567"/>
      <c r="U480" s="567"/>
      <c r="V480" s="568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6" t="s">
        <v>70</v>
      </c>
      <c r="Q481" s="567"/>
      <c r="R481" s="567"/>
      <c r="S481" s="567"/>
      <c r="T481" s="567"/>
      <c r="U481" s="567"/>
      <c r="V481" s="568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customHeight="1" x14ac:dyDescent="0.25">
      <c r="A482" s="565" t="s">
        <v>63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5"/>
      <c r="AB482" s="545"/>
      <c r="AC482" s="545"/>
    </row>
    <row r="483" spans="1:68" ht="27" customHeight="1" x14ac:dyDescent="0.25">
      <c r="A483" s="54" t="s">
        <v>740</v>
      </c>
      <c r="B483" s="54" t="s">
        <v>741</v>
      </c>
      <c r="C483" s="31">
        <v>4301031280</v>
      </c>
      <c r="D483" s="553">
        <v>4640242180816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743</v>
      </c>
      <c r="B484" s="54" t="s">
        <v>744</v>
      </c>
      <c r="C484" s="31">
        <v>4301031244</v>
      </c>
      <c r="D484" s="553">
        <v>4640242180595</v>
      </c>
      <c r="E484" s="554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68</v>
      </c>
      <c r="X484" s="549">
        <v>0</v>
      </c>
      <c r="Y484" s="550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6" t="s">
        <v>70</v>
      </c>
      <c r="Q485" s="567"/>
      <c r="R485" s="567"/>
      <c r="S485" s="567"/>
      <c r="T485" s="567"/>
      <c r="U485" s="567"/>
      <c r="V485" s="568"/>
      <c r="W485" s="37" t="s">
        <v>71</v>
      </c>
      <c r="X485" s="551">
        <f>IFERROR(X483/H483,"0")+IFERROR(X484/H484,"0")</f>
        <v>0</v>
      </c>
      <c r="Y485" s="551">
        <f>IFERROR(Y483/H483,"0")+IFERROR(Y484/H484,"0")</f>
        <v>0</v>
      </c>
      <c r="Z485" s="551">
        <f>IFERROR(IF(Z483="",0,Z483),"0")+IFERROR(IF(Z484="",0,Z484),"0")</f>
        <v>0</v>
      </c>
      <c r="AA485" s="552"/>
      <c r="AB485" s="552"/>
      <c r="AC485" s="552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6" t="s">
        <v>70</v>
      </c>
      <c r="Q486" s="567"/>
      <c r="R486" s="567"/>
      <c r="S486" s="567"/>
      <c r="T486" s="567"/>
      <c r="U486" s="567"/>
      <c r="V486" s="568"/>
      <c r="W486" s="37" t="s">
        <v>68</v>
      </c>
      <c r="X486" s="551">
        <f>IFERROR(SUM(X483:X484),"0")</f>
        <v>0</v>
      </c>
      <c r="Y486" s="551">
        <f>IFERROR(SUM(Y483:Y484),"0")</f>
        <v>0</v>
      </c>
      <c r="Z486" s="37"/>
      <c r="AA486" s="552"/>
      <c r="AB486" s="552"/>
      <c r="AC486" s="552"/>
    </row>
    <row r="487" spans="1:68" ht="14.25" customHeight="1" x14ac:dyDescent="0.25">
      <c r="A487" s="565" t="s">
        <v>72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5"/>
      <c r="AB487" s="545"/>
      <c r="AC487" s="545"/>
    </row>
    <row r="488" spans="1:68" ht="27" customHeight="1" x14ac:dyDescent="0.25">
      <c r="A488" s="54" t="s">
        <v>746</v>
      </c>
      <c r="B488" s="54" t="s">
        <v>747</v>
      </c>
      <c r="C488" s="31">
        <v>4301052046</v>
      </c>
      <c r="D488" s="553">
        <v>4640242180533</v>
      </c>
      <c r="E488" s="554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9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100</v>
      </c>
      <c r="Y488" s="550">
        <f>IFERROR(IF(X488="",0,CEILING((X488/$H488),1)*$H488),"")</f>
        <v>108</v>
      </c>
      <c r="Z488" s="36">
        <f>IFERROR(IF(Y488=0,"",ROUNDUP(Y488/H488,0)*0.01898),"")</f>
        <v>0.22776000000000002</v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105.76666666666667</v>
      </c>
      <c r="BN488" s="64">
        <f>IFERROR(Y488*I488/H488,"0")</f>
        <v>114.22799999999999</v>
      </c>
      <c r="BO488" s="64">
        <f>IFERROR(1/J488*(X488/H488),"0")</f>
        <v>0.1736111111111111</v>
      </c>
      <c r="BP488" s="64">
        <f>IFERROR(1/J488*(Y488/H488),"0")</f>
        <v>0.1875</v>
      </c>
    </row>
    <row r="489" spans="1:68" x14ac:dyDescent="0.2">
      <c r="A489" s="561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3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IFERROR(X488/H488,"0")</f>
        <v>11.111111111111111</v>
      </c>
      <c r="Y489" s="551">
        <f>IFERROR(Y488/H488,"0")</f>
        <v>12</v>
      </c>
      <c r="Z489" s="551">
        <f>IFERROR(IF(Z488="",0,Z488),"0")</f>
        <v>0.22776000000000002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IFERROR(SUM(X488:X488),"0")</f>
        <v>100</v>
      </c>
      <c r="Y490" s="551">
        <f>IFERROR(SUM(Y488:Y488),"0")</f>
        <v>108</v>
      </c>
      <c r="Z490" s="37"/>
      <c r="AA490" s="552"/>
      <c r="AB490" s="552"/>
      <c r="AC490" s="552"/>
    </row>
    <row r="491" spans="1:68" ht="14.25" customHeight="1" x14ac:dyDescent="0.25">
      <c r="A491" s="565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customHeight="1" x14ac:dyDescent="0.25">
      <c r="A492" s="54" t="s">
        <v>749</v>
      </c>
      <c r="B492" s="54" t="s">
        <v>750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752</v>
      </c>
      <c r="B493" s="54" t="s">
        <v>753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1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3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1" t="s">
        <v>755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customHeight="1" x14ac:dyDescent="0.25">
      <c r="A497" s="565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customHeight="1" x14ac:dyDescent="0.25">
      <c r="A498" s="54" t="s">
        <v>756</v>
      </c>
      <c r="B498" s="54" t="s">
        <v>757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758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1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3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1"/>
      <c r="P501" s="589" t="s">
        <v>760</v>
      </c>
      <c r="Q501" s="590"/>
      <c r="R501" s="590"/>
      <c r="S501" s="590"/>
      <c r="T501" s="590"/>
      <c r="U501" s="590"/>
      <c r="V501" s="591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2385.9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2483.2200000000003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1"/>
      <c r="P502" s="589" t="s">
        <v>761</v>
      </c>
      <c r="Q502" s="590"/>
      <c r="R502" s="590"/>
      <c r="S502" s="590"/>
      <c r="T502" s="590"/>
      <c r="U502" s="590"/>
      <c r="V502" s="591"/>
      <c r="W502" s="37" t="s">
        <v>68</v>
      </c>
      <c r="X502" s="551">
        <f>IFERROR(SUM(BM22:BM498),"0")</f>
        <v>2505.5510185000185</v>
      </c>
      <c r="Y502" s="551">
        <f>IFERROR(SUM(BN22:BN498),"0")</f>
        <v>2607.9239999999995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1"/>
      <c r="P503" s="589" t="s">
        <v>762</v>
      </c>
      <c r="Q503" s="590"/>
      <c r="R503" s="590"/>
      <c r="S503" s="590"/>
      <c r="T503" s="590"/>
      <c r="U503" s="590"/>
      <c r="V503" s="591"/>
      <c r="W503" s="37" t="s">
        <v>763</v>
      </c>
      <c r="X503" s="38">
        <f>ROUNDUP(SUM(BO22:BO498),0)</f>
        <v>4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1"/>
      <c r="P504" s="589" t="s">
        <v>764</v>
      </c>
      <c r="Q504" s="590"/>
      <c r="R504" s="590"/>
      <c r="S504" s="590"/>
      <c r="T504" s="590"/>
      <c r="U504" s="590"/>
      <c r="V504" s="591"/>
      <c r="W504" s="37" t="s">
        <v>68</v>
      </c>
      <c r="X504" s="551">
        <f>GrossWeightTotal+PalletQtyTotal*25</f>
        <v>2605.5510185000185</v>
      </c>
      <c r="Y504" s="551">
        <f>GrossWeightTotalR+PalletQtyTotalR*25</f>
        <v>2732.9239999999995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1"/>
      <c r="P505" s="589" t="s">
        <v>765</v>
      </c>
      <c r="Q505" s="590"/>
      <c r="R505" s="590"/>
      <c r="S505" s="590"/>
      <c r="T505" s="590"/>
      <c r="U505" s="590"/>
      <c r="V505" s="591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327.30240746907407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340</v>
      </c>
      <c r="Z505" s="37"/>
      <c r="AA505" s="552"/>
      <c r="AB505" s="552"/>
      <c r="AC505" s="552"/>
    </row>
    <row r="506" spans="1:68" ht="14.25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1"/>
      <c r="P506" s="589" t="s">
        <v>766</v>
      </c>
      <c r="Q506" s="590"/>
      <c r="R506" s="590"/>
      <c r="S506" s="590"/>
      <c r="T506" s="590"/>
      <c r="U506" s="590"/>
      <c r="V506" s="591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4.7409400000000002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77" t="s">
        <v>100</v>
      </c>
      <c r="D508" s="662"/>
      <c r="E508" s="662"/>
      <c r="F508" s="662"/>
      <c r="G508" s="662"/>
      <c r="H508" s="663"/>
      <c r="I508" s="577" t="s">
        <v>252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7" t="s">
        <v>542</v>
      </c>
      <c r="U508" s="663"/>
      <c r="V508" s="577" t="s">
        <v>598</v>
      </c>
      <c r="W508" s="662"/>
      <c r="X508" s="662"/>
      <c r="Y508" s="663"/>
      <c r="Z508" s="546" t="s">
        <v>654</v>
      </c>
      <c r="AA508" s="577" t="s">
        <v>718</v>
      </c>
      <c r="AB508" s="663"/>
      <c r="AC508" s="52"/>
      <c r="AF508" s="547"/>
    </row>
    <row r="509" spans="1:68" ht="14.25" customHeight="1" thickTop="1" x14ac:dyDescent="0.2">
      <c r="A509" s="626" t="s">
        <v>769</v>
      </c>
      <c r="B509" s="577" t="s">
        <v>62</v>
      </c>
      <c r="C509" s="577" t="s">
        <v>101</v>
      </c>
      <c r="D509" s="577" t="s">
        <v>116</v>
      </c>
      <c r="E509" s="577" t="s">
        <v>171</v>
      </c>
      <c r="F509" s="577" t="s">
        <v>191</v>
      </c>
      <c r="G509" s="577" t="s">
        <v>224</v>
      </c>
      <c r="H509" s="577" t="s">
        <v>100</v>
      </c>
      <c r="I509" s="577" t="s">
        <v>253</v>
      </c>
      <c r="J509" s="577" t="s">
        <v>293</v>
      </c>
      <c r="K509" s="577" t="s">
        <v>353</v>
      </c>
      <c r="L509" s="577" t="s">
        <v>398</v>
      </c>
      <c r="M509" s="577" t="s">
        <v>414</v>
      </c>
      <c r="N509" s="547"/>
      <c r="O509" s="577" t="s">
        <v>428</v>
      </c>
      <c r="P509" s="577" t="s">
        <v>438</v>
      </c>
      <c r="Q509" s="577" t="s">
        <v>445</v>
      </c>
      <c r="R509" s="577" t="s">
        <v>450</v>
      </c>
      <c r="S509" s="577" t="s">
        <v>532</v>
      </c>
      <c r="T509" s="577" t="s">
        <v>543</v>
      </c>
      <c r="U509" s="577" t="s">
        <v>578</v>
      </c>
      <c r="V509" s="577" t="s">
        <v>599</v>
      </c>
      <c r="W509" s="577" t="s">
        <v>631</v>
      </c>
      <c r="X509" s="577" t="s">
        <v>646</v>
      </c>
      <c r="Y509" s="577" t="s">
        <v>650</v>
      </c>
      <c r="Z509" s="577" t="s">
        <v>654</v>
      </c>
      <c r="AA509" s="577" t="s">
        <v>718</v>
      </c>
      <c r="AB509" s="577" t="s">
        <v>755</v>
      </c>
      <c r="AC509" s="52"/>
      <c r="AF509" s="547"/>
    </row>
    <row r="510" spans="1:68" ht="13.5" customHeight="1" thickBot="1" x14ac:dyDescent="0.25">
      <c r="A510" s="627"/>
      <c r="B510" s="578"/>
      <c r="C510" s="578"/>
      <c r="D510" s="578"/>
      <c r="E510" s="578"/>
      <c r="F510" s="578"/>
      <c r="G510" s="578"/>
      <c r="H510" s="578"/>
      <c r="I510" s="578"/>
      <c r="J510" s="578"/>
      <c r="K510" s="578"/>
      <c r="L510" s="578"/>
      <c r="M510" s="578"/>
      <c r="N510" s="547"/>
      <c r="O510" s="578"/>
      <c r="P510" s="578"/>
      <c r="Q510" s="578"/>
      <c r="R510" s="578"/>
      <c r="S510" s="578"/>
      <c r="T510" s="578"/>
      <c r="U510" s="578"/>
      <c r="V510" s="578"/>
      <c r="W510" s="578"/>
      <c r="X510" s="578"/>
      <c r="Y510" s="578"/>
      <c r="Z510" s="578"/>
      <c r="AA510" s="578"/>
      <c r="AB510" s="578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21.6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201.6</v>
      </c>
      <c r="E511" s="46">
        <f>IFERROR(Y87*1,"0")+IFERROR(Y88*1,"0")+IFERROR(Y89*1,"0")+IFERROR(Y93*1,"0")+IFERROR(Y94*1,"0")+IFERROR(Y95*1,"0")+IFERROR(Y96*1,"0")</f>
        <v>95.399999999999991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213.3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54.6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280.2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46">
        <f>IFERROR(Y251*1,"0")+IFERROR(Y252*1,"0")+IFERROR(Y253*1,"0")+IFERROR(Y254*1,"0")+IFERROR(Y255*1,"0")</f>
        <v>21.6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0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72</v>
      </c>
      <c r="S511" s="46">
        <f>IFERROR(Y336*1,"0")+IFERROR(Y337*1,"0")+IFERROR(Y338*1,"0")</f>
        <v>8.4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765</v>
      </c>
      <c r="U511" s="46">
        <f>IFERROR(Y369*1,"0")+IFERROR(Y370*1,"0")+IFERROR(Y371*1,"0")+IFERROR(Y375*1,"0")+IFERROR(Y379*1,"0")+IFERROR(Y380*1,"0")+IFERROR(Y384*1,"0")</f>
        <v>60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32.400000000000006</v>
      </c>
      <c r="W511" s="46">
        <f>IFERROR(Y409*1,"0")+IFERROR(Y413*1,"0")+IFERROR(Y414*1,"0")+IFERROR(Y415*1,"0")+IFERROR(Y416*1,"0")</f>
        <v>0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549.12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108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D17:E18"/>
    <mergeCell ref="A131:Z131"/>
    <mergeCell ref="X17:X18"/>
    <mergeCell ref="D421:E421"/>
    <mergeCell ref="P447:T447"/>
    <mergeCell ref="P372:V372"/>
    <mergeCell ref="D331:E331"/>
    <mergeCell ref="D57:E57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D336:E336"/>
    <mergeCell ref="P293:T29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121:T121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M17:M18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62:T62"/>
    <mergeCell ref="P364:T364"/>
    <mergeCell ref="P75:T75"/>
    <mergeCell ref="P406:V406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F509:F510"/>
    <mergeCell ref="P346:T346"/>
    <mergeCell ref="D292:E292"/>
    <mergeCell ref="H509:H510"/>
    <mergeCell ref="D227:E227"/>
    <mergeCell ref="A105:O1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Q13:R13"/>
    <mergeCell ref="A233:Z23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D114:E114"/>
    <mergeCell ref="A38:Z38"/>
    <mergeCell ref="A40:Z40"/>
    <mergeCell ref="D359:E359"/>
    <mergeCell ref="P96:T96"/>
    <mergeCell ref="H17:H18"/>
    <mergeCell ref="P261:T261"/>
    <mergeCell ref="D204:E204"/>
    <mergeCell ref="P217:T217"/>
    <mergeCell ref="V6:W9"/>
    <mergeCell ref="P345:T345"/>
    <mergeCell ref="D217:E217"/>
    <mergeCell ref="P222:T222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P359:T359"/>
    <mergeCell ref="A273:Z273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8:E68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132:E132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P499:V499"/>
    <mergeCell ref="D251:E251"/>
    <mergeCell ref="A12:M12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A14:M14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D9:E9"/>
    <mergeCell ref="P197:T197"/>
    <mergeCell ref="F9:G9"/>
    <mergeCell ref="P53:T53"/>
    <mergeCell ref="D167:E167"/>
    <mergeCell ref="P289:T289"/>
    <mergeCell ref="D161:E161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146:V146"/>
    <mergeCell ref="D52:E52"/>
    <mergeCell ref="D27:E27"/>
    <mergeCell ref="P15:T16"/>
    <mergeCell ref="P308:T308"/>
    <mergeCell ref="D93:E93"/>
    <mergeCell ref="D391:E391"/>
    <mergeCell ref="P122:T122"/>
    <mergeCell ref="P43:T43"/>
    <mergeCell ref="D166:E166"/>
    <mergeCell ref="D464:E464"/>
    <mergeCell ref="P195:T195"/>
    <mergeCell ref="P300:T300"/>
    <mergeCell ref="A17:A1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92:T492"/>
    <mergeCell ref="D31:E31"/>
    <mergeCell ref="D329:E329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P312:T312"/>
    <mergeCell ref="D255:E255"/>
    <mergeCell ref="A113:Z113"/>
    <mergeCell ref="P49:V49"/>
    <mergeCell ref="P36:V36"/>
    <mergeCell ref="A159:Z159"/>
    <mergeCell ref="P465:V465"/>
    <mergeCell ref="D322:E322"/>
    <mergeCell ref="D260:E260"/>
    <mergeCell ref="P205:T205"/>
    <mergeCell ref="D453:E453"/>
    <mergeCell ref="D309:E309"/>
    <mergeCell ref="P416:T416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P59:V59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A241:Z241"/>
    <mergeCell ref="P45:V45"/>
    <mergeCell ref="P95:T95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V10:W10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D290:E290"/>
    <mergeCell ref="P98:V98"/>
    <mergeCell ref="D94:E94"/>
    <mergeCell ref="P148:T148"/>
    <mergeCell ref="D69:E69"/>
    <mergeCell ref="P175:V175"/>
    <mergeCell ref="D354:E354"/>
    <mergeCell ref="A332:O333"/>
    <mergeCell ref="P106:V106"/>
    <mergeCell ref="P33:V33"/>
    <mergeCell ref="P264:V264"/>
    <mergeCell ref="A387:Z387"/>
    <mergeCell ref="A287:Z287"/>
    <mergeCell ref="A343:Z343"/>
    <mergeCell ref="B17:B18"/>
    <mergeCell ref="D479:E479"/>
    <mergeCell ref="P248:V248"/>
    <mergeCell ref="A266:Z266"/>
    <mergeCell ref="A431:Z431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P56:T56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D473:E473"/>
    <mergeCell ref="P244:T244"/>
    <mergeCell ref="P73:T73"/>
    <mergeCell ref="P437:T437"/>
    <mergeCell ref="P144:T144"/>
    <mergeCell ref="A361:O362"/>
    <mergeCell ref="A190:O191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18:V418"/>
    <mergeCell ref="A408:Z408"/>
    <mergeCell ref="P362:V362"/>
    <mergeCell ref="A187:Z187"/>
    <mergeCell ref="P191:V191"/>
    <mergeCell ref="D337:E33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2025-09-19T07:22:28Z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