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5B902998-AB08-4FC2-9FAE-7305CC5775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X466" i="1"/>
  <c r="Y465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Y466" i="1" s="1"/>
  <c r="P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1" i="1" s="1"/>
  <c r="P426" i="1"/>
  <c r="X423" i="1"/>
  <c r="Y422" i="1"/>
  <c r="X422" i="1"/>
  <c r="BP421" i="1"/>
  <c r="BO421" i="1"/>
  <c r="BN421" i="1"/>
  <c r="BM421" i="1"/>
  <c r="Z421" i="1"/>
  <c r="Z422" i="1" s="1"/>
  <c r="Y421" i="1"/>
  <c r="X511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Y405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Y372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U511" i="1" s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Y214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Y123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Y111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Z139" i="1" l="1"/>
  <c r="Z58" i="1"/>
  <c r="H9" i="1"/>
  <c r="A10" i="1"/>
  <c r="Y24" i="1"/>
  <c r="Y32" i="1"/>
  <c r="Y44" i="1"/>
  <c r="Y59" i="1"/>
  <c r="Y65" i="1"/>
  <c r="Y71" i="1"/>
  <c r="BP89" i="1"/>
  <c r="BN89" i="1"/>
  <c r="Z89" i="1"/>
  <c r="Y91" i="1"/>
  <c r="BP94" i="1"/>
  <c r="BN94" i="1"/>
  <c r="Z94" i="1"/>
  <c r="Z97" i="1" s="1"/>
  <c r="BP103" i="1"/>
  <c r="BN103" i="1"/>
  <c r="Z103" i="1"/>
  <c r="BP115" i="1"/>
  <c r="BN115" i="1"/>
  <c r="Z115" i="1"/>
  <c r="BP128" i="1"/>
  <c r="BN128" i="1"/>
  <c r="Z128" i="1"/>
  <c r="Z129" i="1" s="1"/>
  <c r="Y130" i="1"/>
  <c r="Y135" i="1"/>
  <c r="BP132" i="1"/>
  <c r="BN132" i="1"/>
  <c r="Z132" i="1"/>
  <c r="Z134" i="1" s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11" i="1"/>
  <c r="Y186" i="1"/>
  <c r="BP183" i="1"/>
  <c r="BN183" i="1"/>
  <c r="Z183" i="1"/>
  <c r="Z185" i="1" s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BP243" i="1"/>
  <c r="BN243" i="1"/>
  <c r="Z243" i="1"/>
  <c r="Y247" i="1"/>
  <c r="BP252" i="1"/>
  <c r="BN252" i="1"/>
  <c r="Z252" i="1"/>
  <c r="Y256" i="1"/>
  <c r="BP262" i="1"/>
  <c r="BN262" i="1"/>
  <c r="Z262" i="1"/>
  <c r="Z264" i="1" s="1"/>
  <c r="Y265" i="1"/>
  <c r="BP270" i="1"/>
  <c r="BN270" i="1"/>
  <c r="Z270" i="1"/>
  <c r="Y272" i="1"/>
  <c r="P511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1" i="1"/>
  <c r="Y285" i="1"/>
  <c r="BP284" i="1"/>
  <c r="BN284" i="1"/>
  <c r="Z284" i="1"/>
  <c r="Z285" i="1" s="1"/>
  <c r="Y286" i="1"/>
  <c r="R511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1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Z77" i="1"/>
  <c r="BN77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Y118" i="1"/>
  <c r="BP117" i="1"/>
  <c r="BN117" i="1"/>
  <c r="Z117" i="1"/>
  <c r="Z118" i="1" s="1"/>
  <c r="Y119" i="1"/>
  <c r="Y124" i="1"/>
  <c r="BP121" i="1"/>
  <c r="BN121" i="1"/>
  <c r="Z121" i="1"/>
  <c r="Z123" i="1" s="1"/>
  <c r="Y134" i="1"/>
  <c r="BP138" i="1"/>
  <c r="BN138" i="1"/>
  <c r="Z138" i="1"/>
  <c r="Y140" i="1"/>
  <c r="H511" i="1"/>
  <c r="Y145" i="1"/>
  <c r="BP143" i="1"/>
  <c r="BN143" i="1"/>
  <c r="Z143" i="1"/>
  <c r="BP150" i="1"/>
  <c r="BN150" i="1"/>
  <c r="Z150" i="1"/>
  <c r="Y152" i="1"/>
  <c r="I511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Z175" i="1" s="1"/>
  <c r="Y185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09" i="1"/>
  <c r="BN209" i="1"/>
  <c r="Z209" i="1"/>
  <c r="Z213" i="1" s="1"/>
  <c r="Y213" i="1"/>
  <c r="BP217" i="1"/>
  <c r="BN217" i="1"/>
  <c r="Z217" i="1"/>
  <c r="Z218" i="1" s="1"/>
  <c r="Y219" i="1"/>
  <c r="BP225" i="1"/>
  <c r="BN225" i="1"/>
  <c r="Z225" i="1"/>
  <c r="BP228" i="1"/>
  <c r="BN228" i="1"/>
  <c r="Z228" i="1"/>
  <c r="BP301" i="1"/>
  <c r="BN301" i="1"/>
  <c r="Z301" i="1"/>
  <c r="Y305" i="1"/>
  <c r="Z313" i="1"/>
  <c r="BP309" i="1"/>
  <c r="BN309" i="1"/>
  <c r="Z309" i="1"/>
  <c r="Y313" i="1"/>
  <c r="BP317" i="1"/>
  <c r="BN317" i="1"/>
  <c r="Z317" i="1"/>
  <c r="Z319" i="1" s="1"/>
  <c r="Y319" i="1"/>
  <c r="BP380" i="1"/>
  <c r="BN380" i="1"/>
  <c r="Z380" i="1"/>
  <c r="Z381" i="1" s="1"/>
  <c r="Y382" i="1"/>
  <c r="Y385" i="1"/>
  <c r="BP384" i="1"/>
  <c r="BN384" i="1"/>
  <c r="Z384" i="1"/>
  <c r="Z385" i="1" s="1"/>
  <c r="Y386" i="1"/>
  <c r="V511" i="1"/>
  <c r="Y401" i="1"/>
  <c r="BP390" i="1"/>
  <c r="BN390" i="1"/>
  <c r="Z390" i="1"/>
  <c r="Y400" i="1"/>
  <c r="BP394" i="1"/>
  <c r="BN394" i="1"/>
  <c r="Z394" i="1"/>
  <c r="BP398" i="1"/>
  <c r="BN398" i="1"/>
  <c r="Z398" i="1"/>
  <c r="BP436" i="1"/>
  <c r="BN436" i="1"/>
  <c r="Z436" i="1"/>
  <c r="BP441" i="1"/>
  <c r="BN441" i="1"/>
  <c r="Z441" i="1"/>
  <c r="BP449" i="1"/>
  <c r="BN449" i="1"/>
  <c r="Z449" i="1"/>
  <c r="Y451" i="1"/>
  <c r="Y460" i="1"/>
  <c r="BP453" i="1"/>
  <c r="BN453" i="1"/>
  <c r="Z453" i="1"/>
  <c r="Y459" i="1"/>
  <c r="BP457" i="1"/>
  <c r="BN457" i="1"/>
  <c r="Z457" i="1"/>
  <c r="AB511" i="1"/>
  <c r="Y499" i="1"/>
  <c r="BP498" i="1"/>
  <c r="BN498" i="1"/>
  <c r="Z498" i="1"/>
  <c r="Z499" i="1" s="1"/>
  <c r="Y500" i="1"/>
  <c r="G511" i="1"/>
  <c r="Y129" i="1"/>
  <c r="BP223" i="1"/>
  <c r="BN223" i="1"/>
  <c r="Z223" i="1"/>
  <c r="BP226" i="1"/>
  <c r="BN226" i="1"/>
  <c r="Z226" i="1"/>
  <c r="Z231" i="1" s="1"/>
  <c r="Y231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Z256" i="1" s="1"/>
  <c r="BP263" i="1"/>
  <c r="BN263" i="1"/>
  <c r="Z263" i="1"/>
  <c r="Y271" i="1"/>
  <c r="BP268" i="1"/>
  <c r="BN268" i="1"/>
  <c r="Z268" i="1"/>
  <c r="BP291" i="1"/>
  <c r="BN291" i="1"/>
  <c r="Z291" i="1"/>
  <c r="BP299" i="1"/>
  <c r="BN299" i="1"/>
  <c r="Z299" i="1"/>
  <c r="Z305" i="1" s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Z326" i="1" s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1" i="1"/>
  <c r="Y351" i="1"/>
  <c r="BP344" i="1"/>
  <c r="BN344" i="1"/>
  <c r="Z344" i="1"/>
  <c r="Z351" i="1" s="1"/>
  <c r="BP348" i="1"/>
  <c r="BN348" i="1"/>
  <c r="Z348" i="1"/>
  <c r="Z361" i="1"/>
  <c r="BP360" i="1"/>
  <c r="BN360" i="1"/>
  <c r="Z360" i="1"/>
  <c r="BP415" i="1"/>
  <c r="BN415" i="1"/>
  <c r="Z415" i="1"/>
  <c r="O511" i="1"/>
  <c r="K511" i="1"/>
  <c r="Y232" i="1"/>
  <c r="L511" i="1"/>
  <c r="Y257" i="1"/>
  <c r="M511" i="1"/>
  <c r="Y264" i="1"/>
  <c r="Y361" i="1"/>
  <c r="Y362" i="1"/>
  <c r="Z372" i="1"/>
  <c r="BP370" i="1"/>
  <c r="BN370" i="1"/>
  <c r="Z370" i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4" i="1" s="1"/>
  <c r="BP471" i="1"/>
  <c r="BN471" i="1"/>
  <c r="Z471" i="1"/>
  <c r="Z474" i="1" s="1"/>
  <c r="Y475" i="1"/>
  <c r="BP478" i="1"/>
  <c r="BN478" i="1"/>
  <c r="Z478" i="1"/>
  <c r="AA511" i="1"/>
  <c r="Y373" i="1"/>
  <c r="Y423" i="1"/>
  <c r="Y428" i="1"/>
  <c r="Z511" i="1"/>
  <c r="Y444" i="1"/>
  <c r="BP438" i="1"/>
  <c r="BN438" i="1"/>
  <c r="Z438" i="1"/>
  <c r="BP443" i="1"/>
  <c r="BN443" i="1"/>
  <c r="Z443" i="1"/>
  <c r="Y445" i="1"/>
  <c r="Y450" i="1"/>
  <c r="BP447" i="1"/>
  <c r="BN447" i="1"/>
  <c r="Z447" i="1"/>
  <c r="Z450" i="1" s="1"/>
  <c r="BP455" i="1"/>
  <c r="BN455" i="1"/>
  <c r="Z455" i="1"/>
  <c r="Z465" i="1"/>
  <c r="BP463" i="1"/>
  <c r="BN463" i="1"/>
  <c r="Z463" i="1"/>
  <c r="Y474" i="1"/>
  <c r="BP473" i="1"/>
  <c r="BN473" i="1"/>
  <c r="Z473" i="1"/>
  <c r="Y481" i="1"/>
  <c r="BP477" i="1"/>
  <c r="BN477" i="1"/>
  <c r="Z477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Y495" i="1"/>
  <c r="BP492" i="1"/>
  <c r="BN492" i="1"/>
  <c r="Z492" i="1"/>
  <c r="Z494" i="1" s="1"/>
  <c r="Y503" i="1" l="1"/>
  <c r="Z480" i="1"/>
  <c r="Z417" i="1"/>
  <c r="Z271" i="1"/>
  <c r="Z459" i="1"/>
  <c r="Z400" i="1"/>
  <c r="Z201" i="1"/>
  <c r="Z169" i="1"/>
  <c r="Z145" i="1"/>
  <c r="Z105" i="1"/>
  <c r="Z70" i="1"/>
  <c r="Z506" i="1" s="1"/>
  <c r="Z32" i="1"/>
  <c r="Y505" i="1"/>
  <c r="Y502" i="1"/>
  <c r="Y504" i="1" s="1"/>
  <c r="Z339" i="1"/>
  <c r="Z295" i="1"/>
  <c r="Z151" i="1"/>
  <c r="Y501" i="1"/>
</calcChain>
</file>

<file path=xl/sharedStrings.xml><?xml version="1.0" encoding="utf-8"?>
<sst xmlns="http://schemas.openxmlformats.org/spreadsheetml/2006/main" count="2200" uniqueCount="799">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</sst>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3"/>
      <c r="F1" s="583"/>
      <c r="G1" s="12" t="s">
        <v>1</v>
      </c>
      <c r="H1" s="624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0"/>
      <c r="C5" s="591"/>
      <c r="D5" s="630"/>
      <c r="E5" s="631"/>
      <c r="F5" s="840" t="s">
        <v>9</v>
      </c>
      <c r="G5" s="591"/>
      <c r="H5" s="630"/>
      <c r="I5" s="783"/>
      <c r="J5" s="783"/>
      <c r="K5" s="783"/>
      <c r="L5" s="783"/>
      <c r="M5" s="631"/>
      <c r="N5" s="58"/>
      <c r="P5" s="24" t="s">
        <v>10</v>
      </c>
      <c r="Q5" s="854">
        <v>45925</v>
      </c>
      <c r="R5" s="672"/>
      <c r="T5" s="710" t="s">
        <v>11</v>
      </c>
      <c r="U5" s="711"/>
      <c r="V5" s="713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0"/>
      <c r="C6" s="591"/>
      <c r="D6" s="786" t="s">
        <v>14</v>
      </c>
      <c r="E6" s="787"/>
      <c r="F6" s="787"/>
      <c r="G6" s="787"/>
      <c r="H6" s="787"/>
      <c r="I6" s="787"/>
      <c r="J6" s="787"/>
      <c r="K6" s="787"/>
      <c r="L6" s="787"/>
      <c r="M6" s="672"/>
      <c r="N6" s="59"/>
      <c r="P6" s="24" t="s">
        <v>15</v>
      </c>
      <c r="Q6" s="865" t="str">
        <f>IF(Q5=0," ",CHOOSE(WEEKDAY(Q5,2),"Понедельник","Вторник","Среда","Четверг","Пятница","Суббота","Воскресенье"))</f>
        <v>Четверг</v>
      </c>
      <c r="R6" s="554"/>
      <c r="T6" s="717" t="s">
        <v>16</v>
      </c>
      <c r="U6" s="711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62"/>
      <c r="U7" s="711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67"/>
      <c r="C8" s="568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80">
        <v>0.41666666666666669</v>
      </c>
      <c r="R8" s="610"/>
      <c r="T8" s="562"/>
      <c r="U8" s="711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689"/>
      <c r="E9" s="570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1"/>
      <c r="P9" s="26" t="s">
        <v>20</v>
      </c>
      <c r="Q9" s="668"/>
      <c r="R9" s="669"/>
      <c r="T9" s="562"/>
      <c r="U9" s="711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689"/>
      <c r="E10" s="570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64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21</v>
      </c>
      <c r="Q10" s="718"/>
      <c r="R10" s="719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1"/>
      <c r="R11" s="672"/>
      <c r="U11" s="24" t="s">
        <v>26</v>
      </c>
      <c r="V11" s="806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0"/>
      <c r="C12" s="590"/>
      <c r="D12" s="590"/>
      <c r="E12" s="590"/>
      <c r="F12" s="590"/>
      <c r="G12" s="590"/>
      <c r="H12" s="590"/>
      <c r="I12" s="590"/>
      <c r="J12" s="590"/>
      <c r="K12" s="590"/>
      <c r="L12" s="590"/>
      <c r="M12" s="591"/>
      <c r="N12" s="62"/>
      <c r="P12" s="24" t="s">
        <v>29</v>
      </c>
      <c r="Q12" s="680"/>
      <c r="R12" s="610"/>
      <c r="S12" s="23"/>
      <c r="U12" s="24"/>
      <c r="V12" s="583"/>
      <c r="W12" s="562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0"/>
      <c r="C13" s="590"/>
      <c r="D13" s="590"/>
      <c r="E13" s="590"/>
      <c r="F13" s="590"/>
      <c r="G13" s="590"/>
      <c r="H13" s="590"/>
      <c r="I13" s="590"/>
      <c r="J13" s="590"/>
      <c r="K13" s="590"/>
      <c r="L13" s="590"/>
      <c r="M13" s="591"/>
      <c r="N13" s="62"/>
      <c r="O13" s="26"/>
      <c r="P13" s="26" t="s">
        <v>31</v>
      </c>
      <c r="Q13" s="806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0"/>
      <c r="C14" s="590"/>
      <c r="D14" s="590"/>
      <c r="E14" s="590"/>
      <c r="F14" s="590"/>
      <c r="G14" s="590"/>
      <c r="H14" s="590"/>
      <c r="I14" s="590"/>
      <c r="J14" s="590"/>
      <c r="K14" s="590"/>
      <c r="L14" s="590"/>
      <c r="M14" s="59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6" t="s">
        <v>33</v>
      </c>
      <c r="B15" s="590"/>
      <c r="C15" s="590"/>
      <c r="D15" s="590"/>
      <c r="E15" s="590"/>
      <c r="F15" s="590"/>
      <c r="G15" s="590"/>
      <c r="H15" s="590"/>
      <c r="I15" s="590"/>
      <c r="J15" s="590"/>
      <c r="K15" s="590"/>
      <c r="L15" s="590"/>
      <c r="M15" s="591"/>
      <c r="N15" s="63"/>
      <c r="P15" s="698" t="s">
        <v>34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87" t="s">
        <v>37</v>
      </c>
      <c r="D17" s="594" t="s">
        <v>38</v>
      </c>
      <c r="E17" s="651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50"/>
      <c r="R17" s="650"/>
      <c r="S17" s="650"/>
      <c r="T17" s="651"/>
      <c r="U17" s="876" t="s">
        <v>50</v>
      </c>
      <c r="V17" s="591"/>
      <c r="W17" s="594" t="s">
        <v>51</v>
      </c>
      <c r="X17" s="594" t="s">
        <v>52</v>
      </c>
      <c r="Y17" s="874" t="s">
        <v>53</v>
      </c>
      <c r="Z17" s="781" t="s">
        <v>54</v>
      </c>
      <c r="AA17" s="762" t="s">
        <v>55</v>
      </c>
      <c r="AB17" s="762" t="s">
        <v>56</v>
      </c>
      <c r="AC17" s="762" t="s">
        <v>57</v>
      </c>
      <c r="AD17" s="762" t="s">
        <v>58</v>
      </c>
      <c r="AE17" s="835"/>
      <c r="AF17" s="836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52"/>
      <c r="E18" s="654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5"/>
      <c r="X18" s="595"/>
      <c r="Y18" s="875"/>
      <c r="Z18" s="782"/>
      <c r="AA18" s="763"/>
      <c r="AB18" s="763"/>
      <c r="AC18" s="763"/>
      <c r="AD18" s="837"/>
      <c r="AE18" s="838"/>
      <c r="AF18" s="839"/>
      <c r="AG18" s="66"/>
      <c r="BD18" s="65"/>
    </row>
    <row r="19" spans="1:68" ht="27.75" customHeight="1" x14ac:dyDescent="0.2">
      <c r="A19" s="636" t="s">
        <v>62</v>
      </c>
      <c r="B19" s="637"/>
      <c r="C19" s="637"/>
      <c r="D19" s="637"/>
      <c r="E19" s="637"/>
      <c r="F19" s="637"/>
      <c r="G19" s="637"/>
      <c r="H19" s="637"/>
      <c r="I19" s="637"/>
      <c r="J19" s="637"/>
      <c r="K19" s="637"/>
      <c r="L19" s="637"/>
      <c r="M19" s="637"/>
      <c r="N19" s="637"/>
      <c r="O19" s="637"/>
      <c r="P19" s="637"/>
      <c r="Q19" s="637"/>
      <c r="R19" s="637"/>
      <c r="S19" s="637"/>
      <c r="T19" s="637"/>
      <c r="U19" s="637"/>
      <c r="V19" s="637"/>
      <c r="W19" s="637"/>
      <c r="X19" s="637"/>
      <c r="Y19" s="637"/>
      <c r="Z19" s="637"/>
      <c r="AA19" s="48"/>
      <c r="AB19" s="48"/>
      <c r="AC19" s="48"/>
    </row>
    <row r="20" spans="1:68" ht="16.5" customHeight="1" x14ac:dyDescent="0.25">
      <c r="A20" s="571" t="s">
        <v>62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customHeight="1" x14ac:dyDescent="0.25">
      <c r="A21" s="565" t="s">
        <v>63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1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3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3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5" t="s">
        <v>72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68</v>
      </c>
      <c r="X30" s="549">
        <v>120</v>
      </c>
      <c r="Y30" s="550">
        <f t="shared" si="0"/>
        <v>120.60000000000001</v>
      </c>
      <c r="Z30" s="36">
        <f t="shared" si="1"/>
        <v>0.43617</v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212</v>
      </c>
      <c r="BN30" s="64">
        <f t="shared" si="3"/>
        <v>213.06</v>
      </c>
      <c r="BO30" s="64">
        <f t="shared" si="4"/>
        <v>0.36630036630036633</v>
      </c>
      <c r="BP30" s="64">
        <f t="shared" si="5"/>
        <v>0.36813186813186816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1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3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66.666666666666671</v>
      </c>
      <c r="Y32" s="551">
        <f>IFERROR(Y26/H26,"0")+IFERROR(Y27/H27,"0")+IFERROR(Y28/H28,"0")+IFERROR(Y29/H29,"0")+IFERROR(Y30/H30,"0")+IFERROR(Y31/H31,"0")</f>
        <v>67</v>
      </c>
      <c r="Z32" s="551">
        <f>IFERROR(IF(Z26="",0,Z26),"0")+IFERROR(IF(Z27="",0,Z27),"0")+IFERROR(IF(Z28="",0,Z28),"0")+IFERROR(IF(Z29="",0,Z29),"0")+IFERROR(IF(Z30="",0,Z30),"0")+IFERROR(IF(Z31="",0,Z31),"0")</f>
        <v>0.43617</v>
      </c>
      <c r="AA32" s="552"/>
      <c r="AB32" s="552"/>
      <c r="AC32" s="552"/>
    </row>
    <row r="33" spans="1:68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3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120</v>
      </c>
      <c r="Y33" s="551">
        <f>IFERROR(SUM(Y26:Y31),"0")</f>
        <v>120.60000000000001</v>
      </c>
      <c r="Z33" s="37"/>
      <c r="AA33" s="552"/>
      <c r="AB33" s="552"/>
      <c r="AC33" s="552"/>
    </row>
    <row r="34" spans="1:68" ht="14.25" customHeight="1" x14ac:dyDescent="0.25">
      <c r="A34" s="565" t="s">
        <v>94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1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3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3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36" t="s">
        <v>100</v>
      </c>
      <c r="B38" s="637"/>
      <c r="C38" s="637"/>
      <c r="D38" s="637"/>
      <c r="E38" s="637"/>
      <c r="F38" s="637"/>
      <c r="G38" s="637"/>
      <c r="H38" s="637"/>
      <c r="I38" s="637"/>
      <c r="J38" s="637"/>
      <c r="K38" s="637"/>
      <c r="L38" s="637"/>
      <c r="M38" s="637"/>
      <c r="N38" s="637"/>
      <c r="O38" s="637"/>
      <c r="P38" s="637"/>
      <c r="Q38" s="637"/>
      <c r="R38" s="637"/>
      <c r="S38" s="637"/>
      <c r="T38" s="637"/>
      <c r="U38" s="637"/>
      <c r="V38" s="637"/>
      <c r="W38" s="637"/>
      <c r="X38" s="637"/>
      <c r="Y38" s="637"/>
      <c r="Z38" s="637"/>
      <c r="AA38" s="48"/>
      <c r="AB38" s="48"/>
      <c r="AC38" s="48"/>
    </row>
    <row r="39" spans="1:68" ht="16.5" customHeight="1" x14ac:dyDescent="0.25">
      <c r="A39" s="571" t="s">
        <v>101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customHeight="1" x14ac:dyDescent="0.25">
      <c r="A40" s="565" t="s">
        <v>102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68</v>
      </c>
      <c r="X42" s="549">
        <v>80</v>
      </c>
      <c r="Y42" s="550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3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20</v>
      </c>
      <c r="Y44" s="551">
        <f>IFERROR(Y41/H41,"0")+IFERROR(Y42/H42,"0")+IFERROR(Y43/H43,"0")</f>
        <v>20</v>
      </c>
      <c r="Z44" s="551">
        <f>IFERROR(IF(Z41="",0,Z41),"0")+IFERROR(IF(Z42="",0,Z42),"0")+IFERROR(IF(Z43="",0,Z43),"0")</f>
        <v>0.1804</v>
      </c>
      <c r="AA44" s="552"/>
      <c r="AB44" s="552"/>
      <c r="AC44" s="552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3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80</v>
      </c>
      <c r="Y45" s="551">
        <f>IFERROR(SUM(Y41:Y43),"0")</f>
        <v>80</v>
      </c>
      <c r="Z45" s="37"/>
      <c r="AA45" s="552"/>
      <c r="AB45" s="552"/>
      <c r="AC45" s="552"/>
    </row>
    <row r="46" spans="1:68" ht="14.25" customHeight="1" x14ac:dyDescent="0.25">
      <c r="A46" s="565" t="s">
        <v>72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68</v>
      </c>
      <c r="X47" s="549">
        <v>105</v>
      </c>
      <c r="Y47" s="550">
        <f>IFERROR(IF(X47="",0,CEILING((X47/$H47),1)*$H47),"")</f>
        <v>106.2</v>
      </c>
      <c r="Z47" s="36">
        <f>IFERROR(IF(Y47=0,"",ROUNDUP(Y47/H47,0)*0.00651),"")</f>
        <v>0.38408999999999999</v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115.5</v>
      </c>
      <c r="BN47" s="64">
        <f>IFERROR(Y47*I47/H47,"0")</f>
        <v>116.82000000000001</v>
      </c>
      <c r="BO47" s="64">
        <f>IFERROR(1/J47*(X47/H47),"0")</f>
        <v>0.32051282051282048</v>
      </c>
      <c r="BP47" s="64">
        <f>IFERROR(1/J47*(Y47/H47),"0")</f>
        <v>0.32417582417582419</v>
      </c>
    </row>
    <row r="48" spans="1:68" x14ac:dyDescent="0.2">
      <c r="A48" s="561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3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58.333333333333329</v>
      </c>
      <c r="Y48" s="551">
        <f>IFERROR(Y47/H47,"0")</f>
        <v>59</v>
      </c>
      <c r="Z48" s="551">
        <f>IFERROR(IF(Z47="",0,Z47),"0")</f>
        <v>0.38408999999999999</v>
      </c>
      <c r="AA48" s="552"/>
      <c r="AB48" s="552"/>
      <c r="AC48" s="552"/>
    </row>
    <row r="49" spans="1:68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3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105</v>
      </c>
      <c r="Y49" s="551">
        <f>IFERROR(SUM(Y47:Y47),"0")</f>
        <v>106.2</v>
      </c>
      <c r="Z49" s="37"/>
      <c r="AA49" s="552"/>
      <c r="AB49" s="552"/>
      <c r="AC49" s="552"/>
    </row>
    <row r="50" spans="1:68" ht="16.5" customHeight="1" x14ac:dyDescent="0.25">
      <c r="A50" s="571" t="s">
        <v>116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customHeight="1" x14ac:dyDescent="0.25">
      <c r="A51" s="565" t="s">
        <v>102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1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3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3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5" t="s">
        <v>134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68</v>
      </c>
      <c r="X63" s="549">
        <v>157.5</v>
      </c>
      <c r="Y63" s="550">
        <f>IFERROR(IF(X63="",0,CEILING((X63/$H63),1)*$H63),"")</f>
        <v>159.30000000000001</v>
      </c>
      <c r="Z63" s="36">
        <f>IFERROR(IF(Y63=0,"",ROUNDUP(Y63/H63,0)*0.00651),"")</f>
        <v>0.38408999999999999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167.99999999999997</v>
      </c>
      <c r="BN63" s="64">
        <f>IFERROR(Y63*I63/H63,"0")</f>
        <v>169.92</v>
      </c>
      <c r="BO63" s="64">
        <f>IFERROR(1/J63*(X63/H63),"0")</f>
        <v>0.32051282051282048</v>
      </c>
      <c r="BP63" s="64">
        <f>IFERROR(1/J63*(Y63/H63),"0")</f>
        <v>0.32417582417582419</v>
      </c>
    </row>
    <row r="64" spans="1:68" x14ac:dyDescent="0.2">
      <c r="A64" s="561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3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58.333333333333329</v>
      </c>
      <c r="Y64" s="551">
        <f>IFERROR(Y61/H61,"0")+IFERROR(Y62/H62,"0")+IFERROR(Y63/H63,"0")</f>
        <v>59</v>
      </c>
      <c r="Z64" s="551">
        <f>IFERROR(IF(Z61="",0,Z61),"0")+IFERROR(IF(Z62="",0,Z62),"0")+IFERROR(IF(Z63="",0,Z63),"0")</f>
        <v>0.38408999999999999</v>
      </c>
      <c r="AA64" s="552"/>
      <c r="AB64" s="552"/>
      <c r="AC64" s="552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3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157.5</v>
      </c>
      <c r="Y65" s="551">
        <f>IFERROR(SUM(Y61:Y63),"0")</f>
        <v>159.30000000000001</v>
      </c>
      <c r="Z65" s="37"/>
      <c r="AA65" s="552"/>
      <c r="AB65" s="552"/>
      <c r="AC65" s="552"/>
    </row>
    <row r="66" spans="1:68" ht="14.25" customHeight="1" x14ac:dyDescent="0.25">
      <c r="A66" s="565" t="s">
        <v>63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1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3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3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5" t="s">
        <v>72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68</v>
      </c>
      <c r="X75" s="549">
        <v>75</v>
      </c>
      <c r="Y75" s="550">
        <f>IFERROR(IF(X75="",0,CEILING((X75/$H75),1)*$H75),"")</f>
        <v>75.600000000000009</v>
      </c>
      <c r="Z75" s="36">
        <f>IFERROR(IF(Y75=0,"",ROUNDUP(Y75/H75,0)*0.00651),"")</f>
        <v>0.27342</v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85.249999999999986</v>
      </c>
      <c r="BN75" s="64">
        <f>IFERROR(Y75*I75/H75,"0")</f>
        <v>85.932000000000002</v>
      </c>
      <c r="BO75" s="64">
        <f>IFERROR(1/J75*(X75/H75),"0")</f>
        <v>0.22893772893772893</v>
      </c>
      <c r="BP75" s="64">
        <f>IFERROR(1/J75*(Y75/H75),"0")</f>
        <v>0.23076923076923084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68</v>
      </c>
      <c r="X77" s="549">
        <v>90</v>
      </c>
      <c r="Y77" s="550">
        <f>IFERROR(IF(X77="",0,CEILING((X77/$H77),1)*$H77),"")</f>
        <v>90</v>
      </c>
      <c r="Z77" s="36">
        <f>IFERROR(IF(Y77=0,"",ROUNDUP(Y77/H77,0)*0.00651),"")</f>
        <v>0.32550000000000001</v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98.999999999999986</v>
      </c>
      <c r="BN77" s="64">
        <f>IFERROR(Y77*I77/H77,"0")</f>
        <v>98.999999999999986</v>
      </c>
      <c r="BO77" s="64">
        <f>IFERROR(1/J77*(X77/H77),"0")</f>
        <v>0.27472527472527475</v>
      </c>
      <c r="BP77" s="64">
        <f>IFERROR(1/J77*(Y77/H77),"0")</f>
        <v>0.27472527472527475</v>
      </c>
    </row>
    <row r="78" spans="1:68" x14ac:dyDescent="0.2">
      <c r="A78" s="561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3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91.666666666666657</v>
      </c>
      <c r="Y78" s="551">
        <f>IFERROR(Y73/H73,"0")+IFERROR(Y74/H74,"0")+IFERROR(Y75/H75,"0")+IFERROR(Y76/H76,"0")+IFERROR(Y77/H77,"0")</f>
        <v>92</v>
      </c>
      <c r="Z78" s="551">
        <f>IFERROR(IF(Z73="",0,Z73),"0")+IFERROR(IF(Z74="",0,Z74),"0")+IFERROR(IF(Z75="",0,Z75),"0")+IFERROR(IF(Z76="",0,Z76),"0")+IFERROR(IF(Z77="",0,Z77),"0")</f>
        <v>0.59892000000000001</v>
      </c>
      <c r="AA78" s="552"/>
      <c r="AB78" s="552"/>
      <c r="AC78" s="552"/>
    </row>
    <row r="79" spans="1:68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3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165</v>
      </c>
      <c r="Y79" s="551">
        <f>IFERROR(SUM(Y73:Y77),"0")</f>
        <v>165.60000000000002</v>
      </c>
      <c r="Z79" s="37"/>
      <c r="AA79" s="552"/>
      <c r="AB79" s="552"/>
      <c r="AC79" s="552"/>
    </row>
    <row r="80" spans="1:68" ht="14.25" customHeight="1" x14ac:dyDescent="0.25">
      <c r="A80" s="565" t="s">
        <v>164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68</v>
      </c>
      <c r="X82" s="549">
        <v>120</v>
      </c>
      <c r="Y82" s="550">
        <f>IFERROR(IF(X82="",0,CEILING((X82/$H82),1)*$H82),"")</f>
        <v>120</v>
      </c>
      <c r="Z82" s="36">
        <f>IFERROR(IF(Y82=0,"",ROUNDUP(Y82/H82,0)*0.00902),"")</f>
        <v>0.45100000000000001</v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130.5</v>
      </c>
      <c r="BN82" s="64">
        <f>IFERROR(Y82*I82/H82,"0")</f>
        <v>130.5</v>
      </c>
      <c r="BO82" s="64">
        <f>IFERROR(1/J82*(X82/H82),"0")</f>
        <v>0.37878787878787878</v>
      </c>
      <c r="BP82" s="64">
        <f>IFERROR(1/J82*(Y82/H82),"0")</f>
        <v>0.37878787878787878</v>
      </c>
    </row>
    <row r="83" spans="1:68" x14ac:dyDescent="0.2">
      <c r="A83" s="561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3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50</v>
      </c>
      <c r="Y83" s="551">
        <f>IFERROR(Y81/H81,"0")+IFERROR(Y82/H82,"0")</f>
        <v>50</v>
      </c>
      <c r="Z83" s="551">
        <f>IFERROR(IF(Z81="",0,Z81),"0")+IFERROR(IF(Z82="",0,Z82),"0")</f>
        <v>0.45100000000000001</v>
      </c>
      <c r="AA83" s="552"/>
      <c r="AB83" s="552"/>
      <c r="AC83" s="552"/>
    </row>
    <row r="84" spans="1:68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3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120</v>
      </c>
      <c r="Y84" s="551">
        <f>IFERROR(SUM(Y81:Y82),"0")</f>
        <v>120</v>
      </c>
      <c r="Z84" s="37"/>
      <c r="AA84" s="552"/>
      <c r="AB84" s="552"/>
      <c r="AC84" s="552"/>
    </row>
    <row r="85" spans="1:68" ht="16.5" customHeight="1" x14ac:dyDescent="0.25">
      <c r="A85" s="571" t="s">
        <v>171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customHeight="1" x14ac:dyDescent="0.25">
      <c r="A86" s="565" t="s">
        <v>102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1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3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3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customHeight="1" x14ac:dyDescent="0.25">
      <c r="A92" s="565" t="s">
        <v>72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2" t="s">
        <v>181</v>
      </c>
      <c r="Q93" s="556"/>
      <c r="R93" s="556"/>
      <c r="S93" s="556"/>
      <c r="T93" s="557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3">
        <v>4680115880894</v>
      </c>
      <c r="E96" s="554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6"/>
      <c r="R96" s="556"/>
      <c r="S96" s="556"/>
      <c r="T96" s="557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62"/>
      <c r="C97" s="562"/>
      <c r="D97" s="562"/>
      <c r="E97" s="562"/>
      <c r="F97" s="562"/>
      <c r="G97" s="562"/>
      <c r="H97" s="562"/>
      <c r="I97" s="562"/>
      <c r="J97" s="562"/>
      <c r="K97" s="562"/>
      <c r="L97" s="562"/>
      <c r="M97" s="562"/>
      <c r="N97" s="562"/>
      <c r="O97" s="563"/>
      <c r="P97" s="566" t="s">
        <v>70</v>
      </c>
      <c r="Q97" s="567"/>
      <c r="R97" s="567"/>
      <c r="S97" s="567"/>
      <c r="T97" s="567"/>
      <c r="U97" s="567"/>
      <c r="V97" s="568"/>
      <c r="W97" s="37" t="s">
        <v>71</v>
      </c>
      <c r="X97" s="551">
        <f>IFERROR(X93/H93,"0")+IFERROR(X94/H94,"0")+IFERROR(X95/H95,"0")+IFERROR(X96/H96,"0")</f>
        <v>0</v>
      </c>
      <c r="Y97" s="551">
        <f>IFERROR(Y93/H93,"0")+IFERROR(Y94/H94,"0")+IFERROR(Y95/H95,"0")+IFERROR(Y96/H96,"0")</f>
        <v>0</v>
      </c>
      <c r="Z97" s="551">
        <f>IFERROR(IF(Z93="",0,Z93),"0")+IFERROR(IF(Z94="",0,Z94),"0")+IFERROR(IF(Z95="",0,Z95),"0")+IFERROR(IF(Z96="",0,Z96),"0")</f>
        <v>0</v>
      </c>
      <c r="AA97" s="552"/>
      <c r="AB97" s="552"/>
      <c r="AC97" s="552"/>
    </row>
    <row r="98" spans="1:68" x14ac:dyDescent="0.2">
      <c r="A98" s="562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3"/>
      <c r="P98" s="566" t="s">
        <v>70</v>
      </c>
      <c r="Q98" s="567"/>
      <c r="R98" s="567"/>
      <c r="S98" s="567"/>
      <c r="T98" s="567"/>
      <c r="U98" s="567"/>
      <c r="V98" s="568"/>
      <c r="W98" s="37" t="s">
        <v>68</v>
      </c>
      <c r="X98" s="551">
        <f>IFERROR(SUM(X93:X96),"0")</f>
        <v>0</v>
      </c>
      <c r="Y98" s="551">
        <f>IFERROR(SUM(Y93:Y96),"0")</f>
        <v>0</v>
      </c>
      <c r="Z98" s="37"/>
      <c r="AA98" s="552"/>
      <c r="AB98" s="552"/>
      <c r="AC98" s="552"/>
    </row>
    <row r="99" spans="1:68" ht="16.5" customHeight="1" x14ac:dyDescent="0.25">
      <c r="A99" s="571" t="s">
        <v>191</v>
      </c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2"/>
      <c r="P99" s="562"/>
      <c r="Q99" s="562"/>
      <c r="R99" s="562"/>
      <c r="S99" s="562"/>
      <c r="T99" s="562"/>
      <c r="U99" s="562"/>
      <c r="V99" s="562"/>
      <c r="W99" s="562"/>
      <c r="X99" s="562"/>
      <c r="Y99" s="562"/>
      <c r="Z99" s="562"/>
      <c r="AA99" s="544"/>
      <c r="AB99" s="544"/>
      <c r="AC99" s="544"/>
    </row>
    <row r="100" spans="1:68" ht="14.25" customHeight="1" x14ac:dyDescent="0.25">
      <c r="A100" s="565" t="s">
        <v>102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3">
        <v>4680115882133</v>
      </c>
      <c r="E101" s="554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6"/>
      <c r="R101" s="556"/>
      <c r="S101" s="556"/>
      <c r="T101" s="557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3">
        <v>4680115880269</v>
      </c>
      <c r="E102" s="554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6"/>
      <c r="R102" s="556"/>
      <c r="S102" s="556"/>
      <c r="T102" s="557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3">
        <v>4680115880429</v>
      </c>
      <c r="E103" s="554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6"/>
      <c r="R103" s="556"/>
      <c r="S103" s="556"/>
      <c r="T103" s="557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3">
        <v>4680115881457</v>
      </c>
      <c r="E104" s="554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6"/>
      <c r="R104" s="556"/>
      <c r="S104" s="556"/>
      <c r="T104" s="557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62"/>
      <c r="C105" s="562"/>
      <c r="D105" s="562"/>
      <c r="E105" s="562"/>
      <c r="F105" s="562"/>
      <c r="G105" s="562"/>
      <c r="H105" s="562"/>
      <c r="I105" s="562"/>
      <c r="J105" s="562"/>
      <c r="K105" s="562"/>
      <c r="L105" s="562"/>
      <c r="M105" s="562"/>
      <c r="N105" s="562"/>
      <c r="O105" s="563"/>
      <c r="P105" s="566" t="s">
        <v>70</v>
      </c>
      <c r="Q105" s="567"/>
      <c r="R105" s="567"/>
      <c r="S105" s="567"/>
      <c r="T105" s="567"/>
      <c r="U105" s="567"/>
      <c r="V105" s="568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x14ac:dyDescent="0.2">
      <c r="A106" s="562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3"/>
      <c r="P106" s="566" t="s">
        <v>70</v>
      </c>
      <c r="Q106" s="567"/>
      <c r="R106" s="567"/>
      <c r="S106" s="567"/>
      <c r="T106" s="567"/>
      <c r="U106" s="567"/>
      <c r="V106" s="568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customHeight="1" x14ac:dyDescent="0.25">
      <c r="A107" s="565" t="s">
        <v>134</v>
      </c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2"/>
      <c r="P107" s="562"/>
      <c r="Q107" s="562"/>
      <c r="R107" s="562"/>
      <c r="S107" s="562"/>
      <c r="T107" s="562"/>
      <c r="U107" s="562"/>
      <c r="V107" s="562"/>
      <c r="W107" s="562"/>
      <c r="X107" s="562"/>
      <c r="Y107" s="562"/>
      <c r="Z107" s="562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3">
        <v>4680115881488</v>
      </c>
      <c r="E108" s="554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6"/>
      <c r="R108" s="556"/>
      <c r="S108" s="556"/>
      <c r="T108" s="557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3">
        <v>4680115882775</v>
      </c>
      <c r="E109" s="554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6"/>
      <c r="R109" s="556"/>
      <c r="S109" s="556"/>
      <c r="T109" s="557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3">
        <v>4680115880658</v>
      </c>
      <c r="E110" s="554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5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6"/>
      <c r="R110" s="556"/>
      <c r="S110" s="556"/>
      <c r="T110" s="557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1"/>
      <c r="B111" s="562"/>
      <c r="C111" s="562"/>
      <c r="D111" s="562"/>
      <c r="E111" s="562"/>
      <c r="F111" s="562"/>
      <c r="G111" s="562"/>
      <c r="H111" s="562"/>
      <c r="I111" s="562"/>
      <c r="J111" s="562"/>
      <c r="K111" s="562"/>
      <c r="L111" s="562"/>
      <c r="M111" s="562"/>
      <c r="N111" s="562"/>
      <c r="O111" s="563"/>
      <c r="P111" s="566" t="s">
        <v>70</v>
      </c>
      <c r="Q111" s="567"/>
      <c r="R111" s="567"/>
      <c r="S111" s="567"/>
      <c r="T111" s="567"/>
      <c r="U111" s="567"/>
      <c r="V111" s="568"/>
      <c r="W111" s="37" t="s">
        <v>71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x14ac:dyDescent="0.2">
      <c r="A112" s="562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3"/>
      <c r="P112" s="566" t="s">
        <v>70</v>
      </c>
      <c r="Q112" s="567"/>
      <c r="R112" s="567"/>
      <c r="S112" s="567"/>
      <c r="T112" s="567"/>
      <c r="U112" s="567"/>
      <c r="V112" s="568"/>
      <c r="W112" s="37" t="s">
        <v>68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customHeight="1" x14ac:dyDescent="0.25">
      <c r="A113" s="565" t="s">
        <v>72</v>
      </c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2"/>
      <c r="P113" s="562"/>
      <c r="Q113" s="562"/>
      <c r="R113" s="562"/>
      <c r="S113" s="562"/>
      <c r="T113" s="562"/>
      <c r="U113" s="562"/>
      <c r="V113" s="562"/>
      <c r="W113" s="562"/>
      <c r="X113" s="562"/>
      <c r="Y113" s="562"/>
      <c r="Z113" s="562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3">
        <v>4607091385168</v>
      </c>
      <c r="E114" s="554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6"/>
      <c r="R114" s="556"/>
      <c r="S114" s="556"/>
      <c r="T114" s="557"/>
      <c r="U114" s="34"/>
      <c r="V114" s="34"/>
      <c r="W114" s="35" t="s">
        <v>68</v>
      </c>
      <c r="X114" s="549">
        <v>0</v>
      </c>
      <c r="Y114" s="550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3">
        <v>4607091383256</v>
      </c>
      <c r="E115" s="554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6"/>
      <c r="R115" s="556"/>
      <c r="S115" s="556"/>
      <c r="T115" s="557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3">
        <v>4607091385748</v>
      </c>
      <c r="E116" s="554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6"/>
      <c r="R116" s="556"/>
      <c r="S116" s="556"/>
      <c r="T116" s="557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3">
        <v>4680115884533</v>
      </c>
      <c r="E117" s="554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6"/>
      <c r="R117" s="556"/>
      <c r="S117" s="556"/>
      <c r="T117" s="557"/>
      <c r="U117" s="34"/>
      <c r="V117" s="34"/>
      <c r="W117" s="35" t="s">
        <v>68</v>
      </c>
      <c r="X117" s="549">
        <v>105</v>
      </c>
      <c r="Y117" s="550">
        <f>IFERROR(IF(X117="",0,CEILING((X117/$H117),1)*$H117),"")</f>
        <v>106.2</v>
      </c>
      <c r="Z117" s="36">
        <f>IFERROR(IF(Y117=0,"",ROUNDUP(Y117/H117,0)*0.00651),"")</f>
        <v>0.38408999999999999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115.5</v>
      </c>
      <c r="BN117" s="64">
        <f>IFERROR(Y117*I117/H117,"0")</f>
        <v>116.82000000000001</v>
      </c>
      <c r="BO117" s="64">
        <f>IFERROR(1/J117*(X117/H117),"0")</f>
        <v>0.32051282051282048</v>
      </c>
      <c r="BP117" s="64">
        <f>IFERROR(1/J117*(Y117/H117),"0")</f>
        <v>0.32417582417582419</v>
      </c>
    </row>
    <row r="118" spans="1:68" x14ac:dyDescent="0.2">
      <c r="A118" s="561"/>
      <c r="B118" s="562"/>
      <c r="C118" s="562"/>
      <c r="D118" s="562"/>
      <c r="E118" s="562"/>
      <c r="F118" s="562"/>
      <c r="G118" s="562"/>
      <c r="H118" s="562"/>
      <c r="I118" s="562"/>
      <c r="J118" s="562"/>
      <c r="K118" s="562"/>
      <c r="L118" s="562"/>
      <c r="M118" s="562"/>
      <c r="N118" s="562"/>
      <c r="O118" s="563"/>
      <c r="P118" s="566" t="s">
        <v>70</v>
      </c>
      <c r="Q118" s="567"/>
      <c r="R118" s="567"/>
      <c r="S118" s="567"/>
      <c r="T118" s="567"/>
      <c r="U118" s="567"/>
      <c r="V118" s="568"/>
      <c r="W118" s="37" t="s">
        <v>71</v>
      </c>
      <c r="X118" s="551">
        <f>IFERROR(X114/H114,"0")+IFERROR(X115/H115,"0")+IFERROR(X116/H116,"0")+IFERROR(X117/H117,"0")</f>
        <v>58.333333333333329</v>
      </c>
      <c r="Y118" s="551">
        <f>IFERROR(Y114/H114,"0")+IFERROR(Y115/H115,"0")+IFERROR(Y116/H116,"0")+IFERROR(Y117/H117,"0")</f>
        <v>59</v>
      </c>
      <c r="Z118" s="551">
        <f>IFERROR(IF(Z114="",0,Z114),"0")+IFERROR(IF(Z115="",0,Z115),"0")+IFERROR(IF(Z116="",0,Z116),"0")+IFERROR(IF(Z117="",0,Z117),"0")</f>
        <v>0.38408999999999999</v>
      </c>
      <c r="AA118" s="552"/>
      <c r="AB118" s="552"/>
      <c r="AC118" s="552"/>
    </row>
    <row r="119" spans="1:68" x14ac:dyDescent="0.2">
      <c r="A119" s="562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3"/>
      <c r="P119" s="566" t="s">
        <v>70</v>
      </c>
      <c r="Q119" s="567"/>
      <c r="R119" s="567"/>
      <c r="S119" s="567"/>
      <c r="T119" s="567"/>
      <c r="U119" s="567"/>
      <c r="V119" s="568"/>
      <c r="W119" s="37" t="s">
        <v>68</v>
      </c>
      <c r="X119" s="551">
        <f>IFERROR(SUM(X114:X117),"0")</f>
        <v>105</v>
      </c>
      <c r="Y119" s="551">
        <f>IFERROR(SUM(Y114:Y117),"0")</f>
        <v>106.2</v>
      </c>
      <c r="Z119" s="37"/>
      <c r="AA119" s="552"/>
      <c r="AB119" s="552"/>
      <c r="AC119" s="552"/>
    </row>
    <row r="120" spans="1:68" ht="14.25" customHeight="1" x14ac:dyDescent="0.25">
      <c r="A120" s="565" t="s">
        <v>164</v>
      </c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2"/>
      <c r="P120" s="562"/>
      <c r="Q120" s="562"/>
      <c r="R120" s="562"/>
      <c r="S120" s="562"/>
      <c r="T120" s="562"/>
      <c r="U120" s="562"/>
      <c r="V120" s="562"/>
      <c r="W120" s="562"/>
      <c r="X120" s="562"/>
      <c r="Y120" s="562"/>
      <c r="Z120" s="562"/>
      <c r="AA120" s="545"/>
      <c r="AB120" s="545"/>
      <c r="AC120" s="545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53">
        <v>4680115882652</v>
      </c>
      <c r="E121" s="554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6"/>
      <c r="R121" s="556"/>
      <c r="S121" s="556"/>
      <c r="T121" s="557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3">
        <v>4680115880238</v>
      </c>
      <c r="E122" s="554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6"/>
      <c r="R122" s="556"/>
      <c r="S122" s="556"/>
      <c r="T122" s="557"/>
      <c r="U122" s="34"/>
      <c r="V122" s="34"/>
      <c r="W122" s="35" t="s">
        <v>68</v>
      </c>
      <c r="X122" s="549">
        <v>125.4</v>
      </c>
      <c r="Y122" s="550">
        <f>IFERROR(IF(X122="",0,CEILING((X122/$H122),1)*$H122),"")</f>
        <v>126.72</v>
      </c>
      <c r="Z122" s="36">
        <f>IFERROR(IF(Y122=0,"",ROUNDUP(Y122/H122,0)*0.00651),"")</f>
        <v>0.41664000000000001</v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141.74</v>
      </c>
      <c r="BN122" s="64">
        <f>IFERROR(Y122*I122/H122,"0")</f>
        <v>143.232</v>
      </c>
      <c r="BO122" s="64">
        <f>IFERROR(1/J122*(X122/H122),"0")</f>
        <v>0.34798534798534803</v>
      </c>
      <c r="BP122" s="64">
        <f>IFERROR(1/J122*(Y122/H122),"0")</f>
        <v>0.35164835164835168</v>
      </c>
    </row>
    <row r="123" spans="1:68" x14ac:dyDescent="0.2">
      <c r="A123" s="561"/>
      <c r="B123" s="562"/>
      <c r="C123" s="562"/>
      <c r="D123" s="562"/>
      <c r="E123" s="562"/>
      <c r="F123" s="562"/>
      <c r="G123" s="562"/>
      <c r="H123" s="562"/>
      <c r="I123" s="562"/>
      <c r="J123" s="562"/>
      <c r="K123" s="562"/>
      <c r="L123" s="562"/>
      <c r="M123" s="562"/>
      <c r="N123" s="562"/>
      <c r="O123" s="563"/>
      <c r="P123" s="566" t="s">
        <v>70</v>
      </c>
      <c r="Q123" s="567"/>
      <c r="R123" s="567"/>
      <c r="S123" s="567"/>
      <c r="T123" s="567"/>
      <c r="U123" s="567"/>
      <c r="V123" s="568"/>
      <c r="W123" s="37" t="s">
        <v>71</v>
      </c>
      <c r="X123" s="551">
        <f>IFERROR(X121/H121,"0")+IFERROR(X122/H122,"0")</f>
        <v>63.333333333333336</v>
      </c>
      <c r="Y123" s="551">
        <f>IFERROR(Y121/H121,"0")+IFERROR(Y122/H122,"0")</f>
        <v>64</v>
      </c>
      <c r="Z123" s="551">
        <f>IFERROR(IF(Z121="",0,Z121),"0")+IFERROR(IF(Z122="",0,Z122),"0")</f>
        <v>0.41664000000000001</v>
      </c>
      <c r="AA123" s="552"/>
      <c r="AB123" s="552"/>
      <c r="AC123" s="552"/>
    </row>
    <row r="124" spans="1:68" x14ac:dyDescent="0.2">
      <c r="A124" s="562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3"/>
      <c r="P124" s="566" t="s">
        <v>70</v>
      </c>
      <c r="Q124" s="567"/>
      <c r="R124" s="567"/>
      <c r="S124" s="567"/>
      <c r="T124" s="567"/>
      <c r="U124" s="567"/>
      <c r="V124" s="568"/>
      <c r="W124" s="37" t="s">
        <v>68</v>
      </c>
      <c r="X124" s="551">
        <f>IFERROR(SUM(X121:X122),"0")</f>
        <v>125.4</v>
      </c>
      <c r="Y124" s="551">
        <f>IFERROR(SUM(Y121:Y122),"0")</f>
        <v>126.72</v>
      </c>
      <c r="Z124" s="37"/>
      <c r="AA124" s="552"/>
      <c r="AB124" s="552"/>
      <c r="AC124" s="552"/>
    </row>
    <row r="125" spans="1:68" ht="16.5" customHeight="1" x14ac:dyDescent="0.25">
      <c r="A125" s="571" t="s">
        <v>224</v>
      </c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2"/>
      <c r="P125" s="562"/>
      <c r="Q125" s="562"/>
      <c r="R125" s="562"/>
      <c r="S125" s="562"/>
      <c r="T125" s="562"/>
      <c r="U125" s="562"/>
      <c r="V125" s="562"/>
      <c r="W125" s="562"/>
      <c r="X125" s="562"/>
      <c r="Y125" s="562"/>
      <c r="Z125" s="562"/>
      <c r="AA125" s="544"/>
      <c r="AB125" s="544"/>
      <c r="AC125" s="544"/>
    </row>
    <row r="126" spans="1:68" ht="14.25" customHeight="1" x14ac:dyDescent="0.25">
      <c r="A126" s="565" t="s">
        <v>102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5"/>
      <c r="AB126" s="545"/>
      <c r="AC126" s="545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53">
        <v>4680115882577</v>
      </c>
      <c r="E127" s="554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6"/>
      <c r="R127" s="556"/>
      <c r="S127" s="556"/>
      <c r="T127" s="557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61"/>
      <c r="B129" s="562"/>
      <c r="C129" s="562"/>
      <c r="D129" s="562"/>
      <c r="E129" s="562"/>
      <c r="F129" s="562"/>
      <c r="G129" s="562"/>
      <c r="H129" s="562"/>
      <c r="I129" s="562"/>
      <c r="J129" s="562"/>
      <c r="K129" s="562"/>
      <c r="L129" s="562"/>
      <c r="M129" s="562"/>
      <c r="N129" s="562"/>
      <c r="O129" s="563"/>
      <c r="P129" s="566" t="s">
        <v>70</v>
      </c>
      <c r="Q129" s="567"/>
      <c r="R129" s="567"/>
      <c r="S129" s="567"/>
      <c r="T129" s="567"/>
      <c r="U129" s="567"/>
      <c r="V129" s="568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x14ac:dyDescent="0.2">
      <c r="A130" s="562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3"/>
      <c r="P130" s="566" t="s">
        <v>70</v>
      </c>
      <c r="Q130" s="567"/>
      <c r="R130" s="567"/>
      <c r="S130" s="567"/>
      <c r="T130" s="567"/>
      <c r="U130" s="567"/>
      <c r="V130" s="568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customHeight="1" x14ac:dyDescent="0.25">
      <c r="A131" s="565" t="s">
        <v>63</v>
      </c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2"/>
      <c r="P131" s="562"/>
      <c r="Q131" s="562"/>
      <c r="R131" s="562"/>
      <c r="S131" s="562"/>
      <c r="T131" s="562"/>
      <c r="U131" s="562"/>
      <c r="V131" s="562"/>
      <c r="W131" s="562"/>
      <c r="X131" s="562"/>
      <c r="Y131" s="562"/>
      <c r="Z131" s="562"/>
      <c r="AA131" s="545"/>
      <c r="AB131" s="545"/>
      <c r="AC131" s="545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53">
        <v>4680115883444</v>
      </c>
      <c r="E132" s="554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6"/>
      <c r="R132" s="556"/>
      <c r="S132" s="556"/>
      <c r="T132" s="557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61"/>
      <c r="B134" s="562"/>
      <c r="C134" s="562"/>
      <c r="D134" s="562"/>
      <c r="E134" s="562"/>
      <c r="F134" s="562"/>
      <c r="G134" s="562"/>
      <c r="H134" s="562"/>
      <c r="I134" s="562"/>
      <c r="J134" s="562"/>
      <c r="K134" s="562"/>
      <c r="L134" s="562"/>
      <c r="M134" s="562"/>
      <c r="N134" s="562"/>
      <c r="O134" s="563"/>
      <c r="P134" s="566" t="s">
        <v>70</v>
      </c>
      <c r="Q134" s="567"/>
      <c r="R134" s="567"/>
      <c r="S134" s="567"/>
      <c r="T134" s="567"/>
      <c r="U134" s="567"/>
      <c r="V134" s="568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x14ac:dyDescent="0.2">
      <c r="A135" s="562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3"/>
      <c r="P135" s="566" t="s">
        <v>70</v>
      </c>
      <c r="Q135" s="567"/>
      <c r="R135" s="567"/>
      <c r="S135" s="567"/>
      <c r="T135" s="567"/>
      <c r="U135" s="567"/>
      <c r="V135" s="568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customHeight="1" x14ac:dyDescent="0.25">
      <c r="A136" s="565" t="s">
        <v>72</v>
      </c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2"/>
      <c r="P136" s="562"/>
      <c r="Q136" s="562"/>
      <c r="R136" s="562"/>
      <c r="S136" s="562"/>
      <c r="T136" s="562"/>
      <c r="U136" s="562"/>
      <c r="V136" s="562"/>
      <c r="W136" s="562"/>
      <c r="X136" s="562"/>
      <c r="Y136" s="562"/>
      <c r="Z136" s="562"/>
      <c r="AA136" s="545"/>
      <c r="AB136" s="545"/>
      <c r="AC136" s="545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53">
        <v>4680115882584</v>
      </c>
      <c r="E137" s="554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6"/>
      <c r="R137" s="556"/>
      <c r="S137" s="556"/>
      <c r="T137" s="557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6"/>
      <c r="R138" s="556"/>
      <c r="S138" s="556"/>
      <c r="T138" s="557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61"/>
      <c r="B139" s="562"/>
      <c r="C139" s="562"/>
      <c r="D139" s="562"/>
      <c r="E139" s="562"/>
      <c r="F139" s="562"/>
      <c r="G139" s="562"/>
      <c r="H139" s="562"/>
      <c r="I139" s="562"/>
      <c r="J139" s="562"/>
      <c r="K139" s="562"/>
      <c r="L139" s="562"/>
      <c r="M139" s="562"/>
      <c r="N139" s="562"/>
      <c r="O139" s="563"/>
      <c r="P139" s="566" t="s">
        <v>70</v>
      </c>
      <c r="Q139" s="567"/>
      <c r="R139" s="567"/>
      <c r="S139" s="567"/>
      <c r="T139" s="567"/>
      <c r="U139" s="567"/>
      <c r="V139" s="568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x14ac:dyDescent="0.2">
      <c r="A140" s="562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3"/>
      <c r="P140" s="566" t="s">
        <v>70</v>
      </c>
      <c r="Q140" s="567"/>
      <c r="R140" s="567"/>
      <c r="S140" s="567"/>
      <c r="T140" s="567"/>
      <c r="U140" s="567"/>
      <c r="V140" s="568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customHeight="1" x14ac:dyDescent="0.25">
      <c r="A141" s="571" t="s">
        <v>100</v>
      </c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2"/>
      <c r="P141" s="562"/>
      <c r="Q141" s="562"/>
      <c r="R141" s="562"/>
      <c r="S141" s="562"/>
      <c r="T141" s="562"/>
      <c r="U141" s="562"/>
      <c r="V141" s="562"/>
      <c r="W141" s="562"/>
      <c r="X141" s="562"/>
      <c r="Y141" s="562"/>
      <c r="Z141" s="562"/>
      <c r="AA141" s="544"/>
      <c r="AB141" s="544"/>
      <c r="AC141" s="544"/>
    </row>
    <row r="142" spans="1:68" ht="14.25" customHeight="1" x14ac:dyDescent="0.25">
      <c r="A142" s="565" t="s">
        <v>102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5"/>
      <c r="AB142" s="545"/>
      <c r="AC142" s="545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53">
        <v>4607091384604</v>
      </c>
      <c r="E143" s="554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6"/>
      <c r="R143" s="556"/>
      <c r="S143" s="556"/>
      <c r="T143" s="557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53">
        <v>4680115886810</v>
      </c>
      <c r="E144" s="554"/>
      <c r="F144" s="548">
        <v>0.3</v>
      </c>
      <c r="G144" s="32">
        <v>10</v>
      </c>
      <c r="H144" s="548">
        <v>3</v>
      </c>
      <c r="I144" s="548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60" t="s">
        <v>241</v>
      </c>
      <c r="Q144" s="556"/>
      <c r="R144" s="556"/>
      <c r="S144" s="556"/>
      <c r="T144" s="557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1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3"/>
      <c r="P145" s="566" t="s">
        <v>70</v>
      </c>
      <c r="Q145" s="567"/>
      <c r="R145" s="567"/>
      <c r="S145" s="567"/>
      <c r="T145" s="567"/>
      <c r="U145" s="567"/>
      <c r="V145" s="568"/>
      <c r="W145" s="37" t="s">
        <v>71</v>
      </c>
      <c r="X145" s="551">
        <f>IFERROR(X143/H143,"0")+IFERROR(X144/H144,"0")</f>
        <v>0</v>
      </c>
      <c r="Y145" s="551">
        <f>IFERROR(Y143/H143,"0")+IFERROR(Y144/H144,"0")</f>
        <v>0</v>
      </c>
      <c r="Z145" s="551">
        <f>IFERROR(IF(Z143="",0,Z143),"0")+IFERROR(IF(Z144="",0,Z144),"0")</f>
        <v>0</v>
      </c>
      <c r="AA145" s="552"/>
      <c r="AB145" s="552"/>
      <c r="AC145" s="552"/>
    </row>
    <row r="146" spans="1:68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3"/>
      <c r="P146" s="566" t="s">
        <v>70</v>
      </c>
      <c r="Q146" s="567"/>
      <c r="R146" s="567"/>
      <c r="S146" s="567"/>
      <c r="T146" s="567"/>
      <c r="U146" s="567"/>
      <c r="V146" s="568"/>
      <c r="W146" s="37" t="s">
        <v>68</v>
      </c>
      <c r="X146" s="551">
        <f>IFERROR(SUM(X143:X144),"0")</f>
        <v>0</v>
      </c>
      <c r="Y146" s="551">
        <f>IFERROR(SUM(Y143:Y144),"0")</f>
        <v>0</v>
      </c>
      <c r="Z146" s="37"/>
      <c r="AA146" s="552"/>
      <c r="AB146" s="552"/>
      <c r="AC146" s="552"/>
    </row>
    <row r="147" spans="1:68" ht="14.25" customHeight="1" x14ac:dyDescent="0.25">
      <c r="A147" s="565" t="s">
        <v>63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1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3"/>
      <c r="P151" s="566" t="s">
        <v>70</v>
      </c>
      <c r="Q151" s="567"/>
      <c r="R151" s="567"/>
      <c r="S151" s="567"/>
      <c r="T151" s="567"/>
      <c r="U151" s="567"/>
      <c r="V151" s="568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3"/>
      <c r="P152" s="566" t="s">
        <v>70</v>
      </c>
      <c r="Q152" s="567"/>
      <c r="R152" s="567"/>
      <c r="S152" s="567"/>
      <c r="T152" s="567"/>
      <c r="U152" s="567"/>
      <c r="V152" s="568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636" t="s">
        <v>252</v>
      </c>
      <c r="B153" s="637"/>
      <c r="C153" s="637"/>
      <c r="D153" s="637"/>
      <c r="E153" s="637"/>
      <c r="F153" s="637"/>
      <c r="G153" s="637"/>
      <c r="H153" s="637"/>
      <c r="I153" s="637"/>
      <c r="J153" s="637"/>
      <c r="K153" s="637"/>
      <c r="L153" s="637"/>
      <c r="M153" s="637"/>
      <c r="N153" s="637"/>
      <c r="O153" s="637"/>
      <c r="P153" s="637"/>
      <c r="Q153" s="637"/>
      <c r="R153" s="637"/>
      <c r="S153" s="637"/>
      <c r="T153" s="637"/>
      <c r="U153" s="637"/>
      <c r="V153" s="637"/>
      <c r="W153" s="637"/>
      <c r="X153" s="637"/>
      <c r="Y153" s="637"/>
      <c r="Z153" s="637"/>
      <c r="AA153" s="48"/>
      <c r="AB153" s="48"/>
      <c r="AC153" s="48"/>
    </row>
    <row r="154" spans="1:68" ht="16.5" customHeight="1" x14ac:dyDescent="0.25">
      <c r="A154" s="571" t="s">
        <v>253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customHeight="1" x14ac:dyDescent="0.25">
      <c r="A155" s="565" t="s">
        <v>134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1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3"/>
      <c r="P157" s="566" t="s">
        <v>70</v>
      </c>
      <c r="Q157" s="567"/>
      <c r="R157" s="567"/>
      <c r="S157" s="567"/>
      <c r="T157" s="567"/>
      <c r="U157" s="567"/>
      <c r="V157" s="568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3"/>
      <c r="P158" s="566" t="s">
        <v>70</v>
      </c>
      <c r="Q158" s="567"/>
      <c r="R158" s="567"/>
      <c r="S158" s="567"/>
      <c r="T158" s="567"/>
      <c r="U158" s="567"/>
      <c r="V158" s="568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5" t="s">
        <v>63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1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3"/>
      <c r="P169" s="566" t="s">
        <v>70</v>
      </c>
      <c r="Q169" s="567"/>
      <c r="R169" s="567"/>
      <c r="S169" s="567"/>
      <c r="T169" s="567"/>
      <c r="U169" s="567"/>
      <c r="V169" s="568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3"/>
      <c r="P170" s="566" t="s">
        <v>70</v>
      </c>
      <c r="Q170" s="567"/>
      <c r="R170" s="567"/>
      <c r="S170" s="567"/>
      <c r="T170" s="567"/>
      <c r="U170" s="567"/>
      <c r="V170" s="568"/>
      <c r="W170" s="37" t="s">
        <v>68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customHeight="1" x14ac:dyDescent="0.25">
      <c r="A171" s="565" t="s">
        <v>94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1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3"/>
      <c r="P175" s="566" t="s">
        <v>70</v>
      </c>
      <c r="Q175" s="567"/>
      <c r="R175" s="567"/>
      <c r="S175" s="567"/>
      <c r="T175" s="567"/>
      <c r="U175" s="567"/>
      <c r="V175" s="568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3"/>
      <c r="P176" s="566" t="s">
        <v>70</v>
      </c>
      <c r="Q176" s="567"/>
      <c r="R176" s="567"/>
      <c r="S176" s="567"/>
      <c r="T176" s="567"/>
      <c r="U176" s="567"/>
      <c r="V176" s="568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5" t="s">
        <v>290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1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3"/>
      <c r="P179" s="566" t="s">
        <v>70</v>
      </c>
      <c r="Q179" s="567"/>
      <c r="R179" s="567"/>
      <c r="S179" s="567"/>
      <c r="T179" s="567"/>
      <c r="U179" s="567"/>
      <c r="V179" s="568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3"/>
      <c r="P180" s="566" t="s">
        <v>70</v>
      </c>
      <c r="Q180" s="567"/>
      <c r="R180" s="567"/>
      <c r="S180" s="567"/>
      <c r="T180" s="567"/>
      <c r="U180" s="567"/>
      <c r="V180" s="568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71" t="s">
        <v>293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customHeight="1" x14ac:dyDescent="0.25">
      <c r="A182" s="565" t="s">
        <v>102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1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3"/>
      <c r="P185" s="566" t="s">
        <v>70</v>
      </c>
      <c r="Q185" s="567"/>
      <c r="R185" s="567"/>
      <c r="S185" s="567"/>
      <c r="T185" s="567"/>
      <c r="U185" s="567"/>
      <c r="V185" s="568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3"/>
      <c r="P186" s="566" t="s">
        <v>70</v>
      </c>
      <c r="Q186" s="567"/>
      <c r="R186" s="567"/>
      <c r="S186" s="567"/>
      <c r="T186" s="567"/>
      <c r="U186" s="567"/>
      <c r="V186" s="568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5" t="s">
        <v>134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1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3"/>
      <c r="P190" s="566" t="s">
        <v>70</v>
      </c>
      <c r="Q190" s="567"/>
      <c r="R190" s="567"/>
      <c r="S190" s="567"/>
      <c r="T190" s="567"/>
      <c r="U190" s="567"/>
      <c r="V190" s="568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3"/>
      <c r="P191" s="566" t="s">
        <v>70</v>
      </c>
      <c r="Q191" s="567"/>
      <c r="R191" s="567"/>
      <c r="S191" s="567"/>
      <c r="T191" s="567"/>
      <c r="U191" s="567"/>
      <c r="V191" s="568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5" t="s">
        <v>63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1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3"/>
      <c r="P201" s="566" t="s">
        <v>70</v>
      </c>
      <c r="Q201" s="567"/>
      <c r="R201" s="567"/>
      <c r="S201" s="567"/>
      <c r="T201" s="567"/>
      <c r="U201" s="567"/>
      <c r="V201" s="568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3"/>
      <c r="P202" s="566" t="s">
        <v>70</v>
      </c>
      <c r="Q202" s="567"/>
      <c r="R202" s="567"/>
      <c r="S202" s="567"/>
      <c r="T202" s="567"/>
      <c r="U202" s="567"/>
      <c r="V202" s="568"/>
      <c r="W202" s="37" t="s">
        <v>68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customHeight="1" x14ac:dyDescent="0.25">
      <c r="A203" s="565" t="s">
        <v>72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68</v>
      </c>
      <c r="X209" s="549">
        <v>160</v>
      </c>
      <c r="Y209" s="550">
        <f t="shared" si="21"/>
        <v>160.79999999999998</v>
      </c>
      <c r="Z209" s="36">
        <f t="shared" si="26"/>
        <v>0.43617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176.80000000000004</v>
      </c>
      <c r="BN209" s="64">
        <f t="shared" si="23"/>
        <v>177.684</v>
      </c>
      <c r="BO209" s="64">
        <f t="shared" si="24"/>
        <v>0.36630036630036633</v>
      </c>
      <c r="BP209" s="64">
        <f t="shared" si="25"/>
        <v>0.36813186813186816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68</v>
      </c>
      <c r="X210" s="549">
        <v>140</v>
      </c>
      <c r="Y210" s="550">
        <f t="shared" si="21"/>
        <v>141.6</v>
      </c>
      <c r="Z210" s="36">
        <f t="shared" si="26"/>
        <v>0.38408999999999999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154.70000000000002</v>
      </c>
      <c r="BN210" s="64">
        <f t="shared" si="23"/>
        <v>156.46800000000002</v>
      </c>
      <c r="BO210" s="64">
        <f t="shared" si="24"/>
        <v>0.32051282051282054</v>
      </c>
      <c r="BP210" s="64">
        <f t="shared" si="25"/>
        <v>0.32417582417582419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1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3"/>
      <c r="P213" s="566" t="s">
        <v>70</v>
      </c>
      <c r="Q213" s="567"/>
      <c r="R213" s="567"/>
      <c r="S213" s="567"/>
      <c r="T213" s="567"/>
      <c r="U213" s="567"/>
      <c r="V213" s="568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125</v>
      </c>
      <c r="Y213" s="551">
        <f>IFERROR(Y204/H204,"0")+IFERROR(Y205/H205,"0")+IFERROR(Y206/H206,"0")+IFERROR(Y207/H207,"0")+IFERROR(Y208/H208,"0")+IFERROR(Y209/H209,"0")+IFERROR(Y210/H210,"0")+IFERROR(Y211/H211,"0")+IFERROR(Y212/H212,"0")</f>
        <v>126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0.82025999999999999</v>
      </c>
      <c r="AA213" s="552"/>
      <c r="AB213" s="552"/>
      <c r="AC213" s="552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3"/>
      <c r="P214" s="566" t="s">
        <v>70</v>
      </c>
      <c r="Q214" s="567"/>
      <c r="R214" s="567"/>
      <c r="S214" s="567"/>
      <c r="T214" s="567"/>
      <c r="U214" s="567"/>
      <c r="V214" s="568"/>
      <c r="W214" s="37" t="s">
        <v>68</v>
      </c>
      <c r="X214" s="551">
        <f>IFERROR(SUM(X204:X212),"0")</f>
        <v>300</v>
      </c>
      <c r="Y214" s="551">
        <f>IFERROR(SUM(Y204:Y212),"0")</f>
        <v>302.39999999999998</v>
      </c>
      <c r="Z214" s="37"/>
      <c r="AA214" s="552"/>
      <c r="AB214" s="552"/>
      <c r="AC214" s="552"/>
    </row>
    <row r="215" spans="1:68" ht="14.25" customHeight="1" x14ac:dyDescent="0.25">
      <c r="A215" s="565" t="s">
        <v>164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1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3"/>
      <c r="P218" s="566" t="s">
        <v>70</v>
      </c>
      <c r="Q218" s="567"/>
      <c r="R218" s="567"/>
      <c r="S218" s="567"/>
      <c r="T218" s="567"/>
      <c r="U218" s="567"/>
      <c r="V218" s="568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3"/>
      <c r="P219" s="566" t="s">
        <v>70</v>
      </c>
      <c r="Q219" s="567"/>
      <c r="R219" s="567"/>
      <c r="S219" s="567"/>
      <c r="T219" s="567"/>
      <c r="U219" s="567"/>
      <c r="V219" s="568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customHeight="1" x14ac:dyDescent="0.25">
      <c r="A220" s="571" t="s">
        <v>353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customHeight="1" x14ac:dyDescent="0.25">
      <c r="A221" s="565" t="s">
        <v>102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4"/>
      <c r="V225" s="34"/>
      <c r="W225" s="35" t="s">
        <v>68</v>
      </c>
      <c r="X225" s="549">
        <v>120</v>
      </c>
      <c r="Y225" s="550">
        <f t="shared" si="27"/>
        <v>120</v>
      </c>
      <c r="Z225" s="36">
        <f t="shared" ref="Z225:Z230" si="32">IFERROR(IF(Y225=0,"",ROUNDUP(Y225/H225,0)*0.00902),"")</f>
        <v>0.27060000000000001</v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126.3</v>
      </c>
      <c r="BN225" s="64">
        <f t="shared" si="29"/>
        <v>126.3</v>
      </c>
      <c r="BO225" s="64">
        <f t="shared" si="30"/>
        <v>0.22727272727272729</v>
      </c>
      <c r="BP225" s="64">
        <f t="shared" si="31"/>
        <v>0.22727272727272729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1" t="s">
        <v>366</v>
      </c>
      <c r="Q226" s="556"/>
      <c r="R226" s="556"/>
      <c r="S226" s="556"/>
      <c r="T226" s="557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4"/>
      <c r="V229" s="34"/>
      <c r="W229" s="35" t="s">
        <v>68</v>
      </c>
      <c r="X229" s="549">
        <v>180</v>
      </c>
      <c r="Y229" s="550">
        <f t="shared" si="27"/>
        <v>180</v>
      </c>
      <c r="Z229" s="36">
        <f t="shared" si="32"/>
        <v>0.40590000000000004</v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189.45</v>
      </c>
      <c r="BN229" s="64">
        <f t="shared" si="29"/>
        <v>189.45</v>
      </c>
      <c r="BO229" s="64">
        <f t="shared" si="30"/>
        <v>0.34090909090909094</v>
      </c>
      <c r="BP229" s="64">
        <f t="shared" si="31"/>
        <v>0.34090909090909094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4" t="s">
        <v>376</v>
      </c>
      <c r="Q230" s="556"/>
      <c r="R230" s="556"/>
      <c r="S230" s="556"/>
      <c r="T230" s="557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1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3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75</v>
      </c>
      <c r="Y231" s="551">
        <f>IFERROR(Y222/H222,"0")+IFERROR(Y223/H223,"0")+IFERROR(Y224/H224,"0")+IFERROR(Y225/H225,"0")+IFERROR(Y226/H226,"0")+IFERROR(Y227/H227,"0")+IFERROR(Y228/H228,"0")+IFERROR(Y229/H229,"0")+IFERROR(Y230/H230,"0")</f>
        <v>75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0.6765000000000001</v>
      </c>
      <c r="AA231" s="552"/>
      <c r="AB231" s="552"/>
      <c r="AC231" s="552"/>
    </row>
    <row r="232" spans="1:68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3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IFERROR(SUM(X222:X230),"0")</f>
        <v>300</v>
      </c>
      <c r="Y232" s="551">
        <f>IFERROR(SUM(Y222:Y230),"0")</f>
        <v>300</v>
      </c>
      <c r="Z232" s="37"/>
      <c r="AA232" s="552"/>
      <c r="AB232" s="552"/>
      <c r="AC232" s="552"/>
    </row>
    <row r="233" spans="1:68" ht="14.25" customHeight="1" x14ac:dyDescent="0.25">
      <c r="A233" s="565" t="s">
        <v>134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1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3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3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5" t="s">
        <v>380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5" t="s">
        <v>383</v>
      </c>
      <c r="Q238" s="556"/>
      <c r="R238" s="556"/>
      <c r="S238" s="556"/>
      <c r="T238" s="557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1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3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3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5" t="s">
        <v>385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7" t="s">
        <v>391</v>
      </c>
      <c r="Q243" s="556"/>
      <c r="R243" s="556"/>
      <c r="S243" s="556"/>
      <c r="T243" s="557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53">
        <v>4680115886728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53">
        <v>4680115886711</v>
      </c>
      <c r="E246" s="554"/>
      <c r="F246" s="548">
        <v>5.5E-2</v>
      </c>
      <c r="G246" s="32">
        <v>18</v>
      </c>
      <c r="H246" s="548">
        <v>0.99</v>
      </c>
      <c r="I246" s="548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6"/>
      <c r="R246" s="556"/>
      <c r="S246" s="556"/>
      <c r="T246" s="557"/>
      <c r="U246" s="34"/>
      <c r="V246" s="34"/>
      <c r="W246" s="35" t="s">
        <v>68</v>
      </c>
      <c r="X246" s="549">
        <v>0</v>
      </c>
      <c r="Y246" s="55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1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3"/>
      <c r="P247" s="566" t="s">
        <v>70</v>
      </c>
      <c r="Q247" s="567"/>
      <c r="R247" s="567"/>
      <c r="S247" s="567"/>
      <c r="T247" s="567"/>
      <c r="U247" s="567"/>
      <c r="V247" s="568"/>
      <c r="W247" s="37" t="s">
        <v>71</v>
      </c>
      <c r="X247" s="551">
        <f>IFERROR(X242/H242,"0")+IFERROR(X243/H243,"0")+IFERROR(X244/H244,"0")+IFERROR(X245/H245,"0")+IFERROR(X246/H246,"0")</f>
        <v>0</v>
      </c>
      <c r="Y247" s="551">
        <f>IFERROR(Y242/H242,"0")+IFERROR(Y243/H243,"0")+IFERROR(Y244/H244,"0")+IFERROR(Y245/H245,"0")+IFERROR(Y246/H246,"0")</f>
        <v>0</v>
      </c>
      <c r="Z247" s="551">
        <f>IFERROR(IF(Z242="",0,Z242),"0")+IFERROR(IF(Z243="",0,Z243),"0")+IFERROR(IF(Z244="",0,Z244),"0")+IFERROR(IF(Z245="",0,Z245),"0")+IFERROR(IF(Z246="",0,Z246),"0")</f>
        <v>0</v>
      </c>
      <c r="AA247" s="552"/>
      <c r="AB247" s="552"/>
      <c r="AC247" s="552"/>
    </row>
    <row r="248" spans="1:68" x14ac:dyDescent="0.2">
      <c r="A248" s="562"/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3"/>
      <c r="P248" s="566" t="s">
        <v>70</v>
      </c>
      <c r="Q248" s="567"/>
      <c r="R248" s="567"/>
      <c r="S248" s="567"/>
      <c r="T248" s="567"/>
      <c r="U248" s="567"/>
      <c r="V248" s="568"/>
      <c r="W248" s="37" t="s">
        <v>68</v>
      </c>
      <c r="X248" s="551">
        <f>IFERROR(SUM(X242:X246),"0")</f>
        <v>0</v>
      </c>
      <c r="Y248" s="551">
        <f>IFERROR(SUM(Y242:Y246),"0")</f>
        <v>0</v>
      </c>
      <c r="Z248" s="37"/>
      <c r="AA248" s="552"/>
      <c r="AB248" s="552"/>
      <c r="AC248" s="552"/>
    </row>
    <row r="249" spans="1:68" ht="16.5" customHeight="1" x14ac:dyDescent="0.25">
      <c r="A249" s="571" t="s">
        <v>398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4"/>
      <c r="AB249" s="544"/>
      <c r="AC249" s="544"/>
    </row>
    <row r="250" spans="1:68" ht="14.25" customHeight="1" x14ac:dyDescent="0.25">
      <c r="A250" s="565" t="s">
        <v>102</v>
      </c>
      <c r="B250" s="562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545"/>
      <c r="AB250" s="545"/>
      <c r="AC250" s="545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53">
        <v>4680115885837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53">
        <v>4680115885851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53">
        <v>4680115885806</v>
      </c>
      <c r="E253" s="554"/>
      <c r="F253" s="548">
        <v>1.35</v>
      </c>
      <c r="G253" s="32">
        <v>8</v>
      </c>
      <c r="H253" s="548">
        <v>10.8</v>
      </c>
      <c r="I253" s="54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6"/>
      <c r="R253" s="556"/>
      <c r="S253" s="556"/>
      <c r="T253" s="557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53">
        <v>4680115885844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53">
        <v>4680115885820</v>
      </c>
      <c r="E255" s="554"/>
      <c r="F255" s="548">
        <v>0.4</v>
      </c>
      <c r="G255" s="32">
        <v>10</v>
      </c>
      <c r="H255" s="548">
        <v>4</v>
      </c>
      <c r="I255" s="54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6"/>
      <c r="R255" s="556"/>
      <c r="S255" s="556"/>
      <c r="T255" s="557"/>
      <c r="U255" s="34"/>
      <c r="V255" s="34"/>
      <c r="W255" s="35" t="s">
        <v>68</v>
      </c>
      <c r="X255" s="549">
        <v>160</v>
      </c>
      <c r="Y255" s="550">
        <f>IFERROR(IF(X255="",0,CEILING((X255/$H255),1)*$H255),"")</f>
        <v>160</v>
      </c>
      <c r="Z255" s="36">
        <f>IFERROR(IF(Y255=0,"",ROUNDUP(Y255/H255,0)*0.00902),"")</f>
        <v>0.36080000000000001</v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168.4</v>
      </c>
      <c r="BN255" s="64">
        <f>IFERROR(Y255*I255/H255,"0")</f>
        <v>168.4</v>
      </c>
      <c r="BO255" s="64">
        <f>IFERROR(1/J255*(X255/H255),"0")</f>
        <v>0.30303030303030304</v>
      </c>
      <c r="BP255" s="64">
        <f>IFERROR(1/J255*(Y255/H255),"0")</f>
        <v>0.30303030303030304</v>
      </c>
    </row>
    <row r="256" spans="1:68" x14ac:dyDescent="0.2">
      <c r="A256" s="561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3"/>
      <c r="P256" s="566" t="s">
        <v>70</v>
      </c>
      <c r="Q256" s="567"/>
      <c r="R256" s="567"/>
      <c r="S256" s="567"/>
      <c r="T256" s="567"/>
      <c r="U256" s="567"/>
      <c r="V256" s="568"/>
      <c r="W256" s="37" t="s">
        <v>71</v>
      </c>
      <c r="X256" s="551">
        <f>IFERROR(X251/H251,"0")+IFERROR(X252/H252,"0")+IFERROR(X253/H253,"0")+IFERROR(X254/H254,"0")+IFERROR(X255/H255,"0")</f>
        <v>40</v>
      </c>
      <c r="Y256" s="551">
        <f>IFERROR(Y251/H251,"0")+IFERROR(Y252/H252,"0")+IFERROR(Y253/H253,"0")+IFERROR(Y254/H254,"0")+IFERROR(Y255/H255,"0")</f>
        <v>40</v>
      </c>
      <c r="Z256" s="551">
        <f>IFERROR(IF(Z251="",0,Z251),"0")+IFERROR(IF(Z252="",0,Z252),"0")+IFERROR(IF(Z253="",0,Z253),"0")+IFERROR(IF(Z254="",0,Z254),"0")+IFERROR(IF(Z255="",0,Z255),"0")</f>
        <v>0.36080000000000001</v>
      </c>
      <c r="AA256" s="552"/>
      <c r="AB256" s="552"/>
      <c r="AC256" s="552"/>
    </row>
    <row r="257" spans="1:68" x14ac:dyDescent="0.2">
      <c r="A257" s="562"/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3"/>
      <c r="P257" s="566" t="s">
        <v>70</v>
      </c>
      <c r="Q257" s="567"/>
      <c r="R257" s="567"/>
      <c r="S257" s="567"/>
      <c r="T257" s="567"/>
      <c r="U257" s="567"/>
      <c r="V257" s="568"/>
      <c r="W257" s="37" t="s">
        <v>68</v>
      </c>
      <c r="X257" s="551">
        <f>IFERROR(SUM(X251:X255),"0")</f>
        <v>160</v>
      </c>
      <c r="Y257" s="551">
        <f>IFERROR(SUM(Y251:Y255),"0")</f>
        <v>160</v>
      </c>
      <c r="Z257" s="37"/>
      <c r="AA257" s="552"/>
      <c r="AB257" s="552"/>
      <c r="AC257" s="552"/>
    </row>
    <row r="258" spans="1:68" ht="16.5" customHeight="1" x14ac:dyDescent="0.25">
      <c r="A258" s="571" t="s">
        <v>414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4"/>
      <c r="AB258" s="544"/>
      <c r="AC258" s="544"/>
    </row>
    <row r="259" spans="1:68" ht="14.25" customHeight="1" x14ac:dyDescent="0.25">
      <c r="A259" s="565" t="s">
        <v>102</v>
      </c>
      <c r="B259" s="562"/>
      <c r="C259" s="562"/>
      <c r="D259" s="562"/>
      <c r="E259" s="562"/>
      <c r="F259" s="562"/>
      <c r="G259" s="562"/>
      <c r="H259" s="562"/>
      <c r="I259" s="562"/>
      <c r="J259" s="562"/>
      <c r="K259" s="562"/>
      <c r="L259" s="562"/>
      <c r="M259" s="562"/>
      <c r="N259" s="562"/>
      <c r="O259" s="562"/>
      <c r="P259" s="562"/>
      <c r="Q259" s="562"/>
      <c r="R259" s="562"/>
      <c r="S259" s="562"/>
      <c r="T259" s="562"/>
      <c r="U259" s="562"/>
      <c r="V259" s="562"/>
      <c r="W259" s="562"/>
      <c r="X259" s="562"/>
      <c r="Y259" s="562"/>
      <c r="Z259" s="562"/>
      <c r="AA259" s="545"/>
      <c r="AB259" s="545"/>
      <c r="AC259" s="545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53">
        <v>4607091383423</v>
      </c>
      <c r="E260" s="554"/>
      <c r="F260" s="548">
        <v>1.35</v>
      </c>
      <c r="G260" s="32">
        <v>8</v>
      </c>
      <c r="H260" s="548">
        <v>10.8</v>
      </c>
      <c r="I260" s="548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6"/>
      <c r="R260" s="556"/>
      <c r="S260" s="556"/>
      <c r="T260" s="557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53">
        <v>4680115886957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54" t="s">
        <v>419</v>
      </c>
      <c r="Q261" s="556"/>
      <c r="R261" s="556"/>
      <c r="S261" s="556"/>
      <c r="T261" s="557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53">
        <v>4680115885660</v>
      </c>
      <c r="E262" s="554"/>
      <c r="F262" s="548">
        <v>1.35</v>
      </c>
      <c r="G262" s="32">
        <v>8</v>
      </c>
      <c r="H262" s="548">
        <v>10.8</v>
      </c>
      <c r="I262" s="548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6"/>
      <c r="R262" s="556"/>
      <c r="S262" s="556"/>
      <c r="T262" s="557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53">
        <v>4680115886773</v>
      </c>
      <c r="E263" s="554"/>
      <c r="F263" s="548">
        <v>0.9</v>
      </c>
      <c r="G263" s="32">
        <v>10</v>
      </c>
      <c r="H263" s="548">
        <v>9</v>
      </c>
      <c r="I263" s="54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1" t="s">
        <v>426</v>
      </c>
      <c r="Q263" s="556"/>
      <c r="R263" s="556"/>
      <c r="S263" s="556"/>
      <c r="T263" s="557"/>
      <c r="U263" s="34"/>
      <c r="V263" s="34"/>
      <c r="W263" s="35" t="s">
        <v>68</v>
      </c>
      <c r="X263" s="549">
        <v>0</v>
      </c>
      <c r="Y263" s="55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1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3"/>
      <c r="P264" s="566" t="s">
        <v>70</v>
      </c>
      <c r="Q264" s="567"/>
      <c r="R264" s="567"/>
      <c r="S264" s="567"/>
      <c r="T264" s="567"/>
      <c r="U264" s="567"/>
      <c r="V264" s="568"/>
      <c r="W264" s="37" t="s">
        <v>71</v>
      </c>
      <c r="X264" s="551">
        <f>IFERROR(X260/H260,"0")+IFERROR(X261/H261,"0")+IFERROR(X262/H262,"0")+IFERROR(X263/H263,"0")</f>
        <v>0</v>
      </c>
      <c r="Y264" s="551">
        <f>IFERROR(Y260/H260,"0")+IFERROR(Y261/H261,"0")+IFERROR(Y262/H262,"0")+IFERROR(Y263/H263,"0")</f>
        <v>0</v>
      </c>
      <c r="Z264" s="551">
        <f>IFERROR(IF(Z260="",0,Z260),"0")+IFERROR(IF(Z261="",0,Z261),"0")+IFERROR(IF(Z262="",0,Z262),"0")+IFERROR(IF(Z263="",0,Z263),"0")</f>
        <v>0</v>
      </c>
      <c r="AA264" s="552"/>
      <c r="AB264" s="552"/>
      <c r="AC264" s="552"/>
    </row>
    <row r="265" spans="1:68" x14ac:dyDescent="0.2">
      <c r="A265" s="562"/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3"/>
      <c r="P265" s="566" t="s">
        <v>70</v>
      </c>
      <c r="Q265" s="567"/>
      <c r="R265" s="567"/>
      <c r="S265" s="567"/>
      <c r="T265" s="567"/>
      <c r="U265" s="567"/>
      <c r="V265" s="568"/>
      <c r="W265" s="37" t="s">
        <v>68</v>
      </c>
      <c r="X265" s="551">
        <f>IFERROR(SUM(X260:X263),"0")</f>
        <v>0</v>
      </c>
      <c r="Y265" s="551">
        <f>IFERROR(SUM(Y260:Y263),"0")</f>
        <v>0</v>
      </c>
      <c r="Z265" s="37"/>
      <c r="AA265" s="552"/>
      <c r="AB265" s="552"/>
      <c r="AC265" s="552"/>
    </row>
    <row r="266" spans="1:68" ht="16.5" customHeight="1" x14ac:dyDescent="0.25">
      <c r="A266" s="571" t="s">
        <v>428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4"/>
      <c r="AB266" s="544"/>
      <c r="AC266" s="544"/>
    </row>
    <row r="267" spans="1:68" ht="14.25" customHeight="1" x14ac:dyDescent="0.25">
      <c r="A267" s="565" t="s">
        <v>72</v>
      </c>
      <c r="B267" s="562"/>
      <c r="C267" s="562"/>
      <c r="D267" s="562"/>
      <c r="E267" s="562"/>
      <c r="F267" s="562"/>
      <c r="G267" s="562"/>
      <c r="H267" s="562"/>
      <c r="I267" s="562"/>
      <c r="J267" s="562"/>
      <c r="K267" s="562"/>
      <c r="L267" s="562"/>
      <c r="M267" s="562"/>
      <c r="N267" s="562"/>
      <c r="O267" s="562"/>
      <c r="P267" s="562"/>
      <c r="Q267" s="562"/>
      <c r="R267" s="562"/>
      <c r="S267" s="562"/>
      <c r="T267" s="562"/>
      <c r="U267" s="562"/>
      <c r="V267" s="562"/>
      <c r="W267" s="562"/>
      <c r="X267" s="562"/>
      <c r="Y267" s="562"/>
      <c r="Z267" s="562"/>
      <c r="AA267" s="545"/>
      <c r="AB267" s="545"/>
      <c r="AC267" s="545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53">
        <v>4680115886186</v>
      </c>
      <c r="E268" s="554"/>
      <c r="F268" s="548">
        <v>0.3</v>
      </c>
      <c r="G268" s="32">
        <v>6</v>
      </c>
      <c r="H268" s="548">
        <v>1.8</v>
      </c>
      <c r="I268" s="548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6"/>
      <c r="R268" s="556"/>
      <c r="S268" s="556"/>
      <c r="T268" s="557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3">
        <v>4680115881228</v>
      </c>
      <c r="E269" s="554"/>
      <c r="F269" s="548">
        <v>0.4</v>
      </c>
      <c r="G269" s="32">
        <v>6</v>
      </c>
      <c r="H269" s="548">
        <v>2.4</v>
      </c>
      <c r="I269" s="548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6"/>
      <c r="R269" s="556"/>
      <c r="S269" s="556"/>
      <c r="T269" s="557"/>
      <c r="U269" s="34"/>
      <c r="V269" s="34"/>
      <c r="W269" s="35" t="s">
        <v>68</v>
      </c>
      <c r="X269" s="549">
        <v>120</v>
      </c>
      <c r="Y269" s="550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132.60000000000002</v>
      </c>
      <c r="BN269" s="64">
        <f>IFERROR(Y269*I269/H269,"0")</f>
        <v>132.60000000000002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3">
        <v>4680115881211</v>
      </c>
      <c r="E270" s="554"/>
      <c r="F270" s="548">
        <v>0.4</v>
      </c>
      <c r="G270" s="32">
        <v>6</v>
      </c>
      <c r="H270" s="548">
        <v>2.4</v>
      </c>
      <c r="I270" s="548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6"/>
      <c r="R270" s="556"/>
      <c r="S270" s="556"/>
      <c r="T270" s="557"/>
      <c r="U270" s="34"/>
      <c r="V270" s="34"/>
      <c r="W270" s="35" t="s">
        <v>68</v>
      </c>
      <c r="X270" s="549">
        <v>140</v>
      </c>
      <c r="Y270" s="550">
        <f>IFERROR(IF(X270="",0,CEILING((X270/$H270),1)*$H270),"")</f>
        <v>141.6</v>
      </c>
      <c r="Z270" s="36">
        <f>IFERROR(IF(Y270=0,"",ROUNDUP(Y270/H270,0)*0.00651),"")</f>
        <v>0.38408999999999999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150.5</v>
      </c>
      <c r="BN270" s="64">
        <f>IFERROR(Y270*I270/H270,"0")</f>
        <v>152.22</v>
      </c>
      <c r="BO270" s="64">
        <f>IFERROR(1/J270*(X270/H270),"0")</f>
        <v>0.32051282051282054</v>
      </c>
      <c r="BP270" s="64">
        <f>IFERROR(1/J270*(Y270/H270),"0")</f>
        <v>0.32417582417582419</v>
      </c>
    </row>
    <row r="271" spans="1:68" x14ac:dyDescent="0.2">
      <c r="A271" s="561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3"/>
      <c r="P271" s="566" t="s">
        <v>70</v>
      </c>
      <c r="Q271" s="567"/>
      <c r="R271" s="567"/>
      <c r="S271" s="567"/>
      <c r="T271" s="567"/>
      <c r="U271" s="567"/>
      <c r="V271" s="568"/>
      <c r="W271" s="37" t="s">
        <v>71</v>
      </c>
      <c r="X271" s="551">
        <f>IFERROR(X268/H268,"0")+IFERROR(X269/H269,"0")+IFERROR(X270/H270,"0")</f>
        <v>108.33333333333334</v>
      </c>
      <c r="Y271" s="551">
        <f>IFERROR(Y268/H268,"0")+IFERROR(Y269/H269,"0")+IFERROR(Y270/H270,"0")</f>
        <v>109</v>
      </c>
      <c r="Z271" s="551">
        <f>IFERROR(IF(Z268="",0,Z268),"0")+IFERROR(IF(Z269="",0,Z269),"0")+IFERROR(IF(Z270="",0,Z270),"0")</f>
        <v>0.70958999999999994</v>
      </c>
      <c r="AA271" s="552"/>
      <c r="AB271" s="552"/>
      <c r="AC271" s="552"/>
    </row>
    <row r="272" spans="1:68" x14ac:dyDescent="0.2">
      <c r="A272" s="562"/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3"/>
      <c r="P272" s="566" t="s">
        <v>70</v>
      </c>
      <c r="Q272" s="567"/>
      <c r="R272" s="567"/>
      <c r="S272" s="567"/>
      <c r="T272" s="567"/>
      <c r="U272" s="567"/>
      <c r="V272" s="568"/>
      <c r="W272" s="37" t="s">
        <v>68</v>
      </c>
      <c r="X272" s="551">
        <f>IFERROR(SUM(X268:X270),"0")</f>
        <v>260</v>
      </c>
      <c r="Y272" s="551">
        <f>IFERROR(SUM(Y268:Y270),"0")</f>
        <v>261.60000000000002</v>
      </c>
      <c r="Z272" s="37"/>
      <c r="AA272" s="552"/>
      <c r="AB272" s="552"/>
      <c r="AC272" s="552"/>
    </row>
    <row r="273" spans="1:68" ht="16.5" customHeight="1" x14ac:dyDescent="0.25">
      <c r="A273" s="571" t="s">
        <v>438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4"/>
      <c r="AB273" s="544"/>
      <c r="AC273" s="544"/>
    </row>
    <row r="274" spans="1:68" ht="14.25" customHeight="1" x14ac:dyDescent="0.25">
      <c r="A274" s="565" t="s">
        <v>63</v>
      </c>
      <c r="B274" s="562"/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2"/>
      <c r="AA274" s="545"/>
      <c r="AB274" s="545"/>
      <c r="AC274" s="545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53">
        <v>4680115880344</v>
      </c>
      <c r="E275" s="554"/>
      <c r="F275" s="548">
        <v>0.28000000000000003</v>
      </c>
      <c r="G275" s="32">
        <v>6</v>
      </c>
      <c r="H275" s="548">
        <v>1.68</v>
      </c>
      <c r="I275" s="54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6"/>
      <c r="R275" s="556"/>
      <c r="S275" s="556"/>
      <c r="T275" s="557"/>
      <c r="U275" s="34"/>
      <c r="V275" s="34"/>
      <c r="W275" s="35" t="s">
        <v>68</v>
      </c>
      <c r="X275" s="549">
        <v>0</v>
      </c>
      <c r="Y275" s="55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1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3"/>
      <c r="P276" s="566" t="s">
        <v>70</v>
      </c>
      <c r="Q276" s="567"/>
      <c r="R276" s="567"/>
      <c r="S276" s="567"/>
      <c r="T276" s="567"/>
      <c r="U276" s="567"/>
      <c r="V276" s="568"/>
      <c r="W276" s="37" t="s">
        <v>71</v>
      </c>
      <c r="X276" s="551">
        <f>IFERROR(X275/H275,"0")</f>
        <v>0</v>
      </c>
      <c r="Y276" s="551">
        <f>IFERROR(Y275/H275,"0")</f>
        <v>0</v>
      </c>
      <c r="Z276" s="551">
        <f>IFERROR(IF(Z275="",0,Z275),"0")</f>
        <v>0</v>
      </c>
      <c r="AA276" s="552"/>
      <c r="AB276" s="552"/>
      <c r="AC276" s="552"/>
    </row>
    <row r="277" spans="1:68" x14ac:dyDescent="0.2">
      <c r="A277" s="562"/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3"/>
      <c r="P277" s="566" t="s">
        <v>70</v>
      </c>
      <c r="Q277" s="567"/>
      <c r="R277" s="567"/>
      <c r="S277" s="567"/>
      <c r="T277" s="567"/>
      <c r="U277" s="567"/>
      <c r="V277" s="568"/>
      <c r="W277" s="37" t="s">
        <v>68</v>
      </c>
      <c r="X277" s="551">
        <f>IFERROR(SUM(X275:X275),"0")</f>
        <v>0</v>
      </c>
      <c r="Y277" s="551">
        <f>IFERROR(SUM(Y275:Y275),"0")</f>
        <v>0</v>
      </c>
      <c r="Z277" s="37"/>
      <c r="AA277" s="552"/>
      <c r="AB277" s="552"/>
      <c r="AC277" s="552"/>
    </row>
    <row r="278" spans="1:68" ht="14.25" customHeight="1" x14ac:dyDescent="0.25">
      <c r="A278" s="565" t="s">
        <v>72</v>
      </c>
      <c r="B278" s="562"/>
      <c r="C278" s="562"/>
      <c r="D278" s="562"/>
      <c r="E278" s="562"/>
      <c r="F278" s="562"/>
      <c r="G278" s="562"/>
      <c r="H278" s="562"/>
      <c r="I278" s="562"/>
      <c r="J278" s="562"/>
      <c r="K278" s="562"/>
      <c r="L278" s="562"/>
      <c r="M278" s="562"/>
      <c r="N278" s="562"/>
      <c r="O278" s="562"/>
      <c r="P278" s="562"/>
      <c r="Q278" s="562"/>
      <c r="R278" s="562"/>
      <c r="S278" s="562"/>
      <c r="T278" s="562"/>
      <c r="U278" s="562"/>
      <c r="V278" s="562"/>
      <c r="W278" s="562"/>
      <c r="X278" s="562"/>
      <c r="Y278" s="562"/>
      <c r="Z278" s="562"/>
      <c r="AA278" s="545"/>
      <c r="AB278" s="545"/>
      <c r="AC278" s="545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53">
        <v>4680115884618</v>
      </c>
      <c r="E279" s="554"/>
      <c r="F279" s="548">
        <v>0.6</v>
      </c>
      <c r="G279" s="32">
        <v>6</v>
      </c>
      <c r="H279" s="548">
        <v>3.6</v>
      </c>
      <c r="I279" s="548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6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6"/>
      <c r="R279" s="556"/>
      <c r="S279" s="556"/>
      <c r="T279" s="557"/>
      <c r="U279" s="34"/>
      <c r="V279" s="34"/>
      <c r="W279" s="35" t="s">
        <v>68</v>
      </c>
      <c r="X279" s="549">
        <v>168</v>
      </c>
      <c r="Y279" s="550">
        <f>IFERROR(IF(X279="",0,CEILING((X279/$H279),1)*$H279),"")</f>
        <v>169.20000000000002</v>
      </c>
      <c r="Z279" s="36">
        <f>IFERROR(IF(Y279=0,"",ROUNDUP(Y279/H279,0)*0.00902),"")</f>
        <v>0.42393999999999998</v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177.8</v>
      </c>
      <c r="BN279" s="64">
        <f>IFERROR(Y279*I279/H279,"0")</f>
        <v>179.07000000000002</v>
      </c>
      <c r="BO279" s="64">
        <f>IFERROR(1/J279*(X279/H279),"0")</f>
        <v>0.35353535353535354</v>
      </c>
      <c r="BP279" s="64">
        <f>IFERROR(1/J279*(Y279/H279),"0")</f>
        <v>0.35606060606060613</v>
      </c>
    </row>
    <row r="280" spans="1:68" x14ac:dyDescent="0.2">
      <c r="A280" s="561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3"/>
      <c r="P280" s="566" t="s">
        <v>70</v>
      </c>
      <c r="Q280" s="567"/>
      <c r="R280" s="567"/>
      <c r="S280" s="567"/>
      <c r="T280" s="567"/>
      <c r="U280" s="567"/>
      <c r="V280" s="568"/>
      <c r="W280" s="37" t="s">
        <v>71</v>
      </c>
      <c r="X280" s="551">
        <f>IFERROR(X279/H279,"0")</f>
        <v>46.666666666666664</v>
      </c>
      <c r="Y280" s="551">
        <f>IFERROR(Y279/H279,"0")</f>
        <v>47.000000000000007</v>
      </c>
      <c r="Z280" s="551">
        <f>IFERROR(IF(Z279="",0,Z279),"0")</f>
        <v>0.42393999999999998</v>
      </c>
      <c r="AA280" s="552"/>
      <c r="AB280" s="552"/>
      <c r="AC280" s="552"/>
    </row>
    <row r="281" spans="1:68" x14ac:dyDescent="0.2">
      <c r="A281" s="562"/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3"/>
      <c r="P281" s="566" t="s">
        <v>70</v>
      </c>
      <c r="Q281" s="567"/>
      <c r="R281" s="567"/>
      <c r="S281" s="567"/>
      <c r="T281" s="567"/>
      <c r="U281" s="567"/>
      <c r="V281" s="568"/>
      <c r="W281" s="37" t="s">
        <v>68</v>
      </c>
      <c r="X281" s="551">
        <f>IFERROR(SUM(X279:X279),"0")</f>
        <v>168</v>
      </c>
      <c r="Y281" s="551">
        <f>IFERROR(SUM(Y279:Y279),"0")</f>
        <v>169.20000000000002</v>
      </c>
      <c r="Z281" s="37"/>
      <c r="AA281" s="552"/>
      <c r="AB281" s="552"/>
      <c r="AC281" s="552"/>
    </row>
    <row r="282" spans="1:68" ht="16.5" customHeight="1" x14ac:dyDescent="0.25">
      <c r="A282" s="571" t="s">
        <v>445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4"/>
      <c r="AB282" s="544"/>
      <c r="AC282" s="544"/>
    </row>
    <row r="283" spans="1:68" ht="14.25" customHeight="1" x14ac:dyDescent="0.25">
      <c r="A283" s="565" t="s">
        <v>102</v>
      </c>
      <c r="B283" s="562"/>
      <c r="C283" s="562"/>
      <c r="D283" s="562"/>
      <c r="E283" s="562"/>
      <c r="F283" s="562"/>
      <c r="G283" s="562"/>
      <c r="H283" s="562"/>
      <c r="I283" s="562"/>
      <c r="J283" s="562"/>
      <c r="K283" s="562"/>
      <c r="L283" s="562"/>
      <c r="M283" s="562"/>
      <c r="N283" s="562"/>
      <c r="O283" s="562"/>
      <c r="P283" s="562"/>
      <c r="Q283" s="562"/>
      <c r="R283" s="562"/>
      <c r="S283" s="562"/>
      <c r="T283" s="562"/>
      <c r="U283" s="562"/>
      <c r="V283" s="562"/>
      <c r="W283" s="562"/>
      <c r="X283" s="562"/>
      <c r="Y283" s="562"/>
      <c r="Z283" s="562"/>
      <c r="AA283" s="545"/>
      <c r="AB283" s="545"/>
      <c r="AC283" s="545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53">
        <v>4680115883703</v>
      </c>
      <c r="E284" s="554"/>
      <c r="F284" s="548">
        <v>1.35</v>
      </c>
      <c r="G284" s="32">
        <v>8</v>
      </c>
      <c r="H284" s="548">
        <v>10.8</v>
      </c>
      <c r="I284" s="54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6"/>
      <c r="R284" s="556"/>
      <c r="S284" s="556"/>
      <c r="T284" s="557"/>
      <c r="U284" s="34"/>
      <c r="V284" s="34"/>
      <c r="W284" s="35" t="s">
        <v>68</v>
      </c>
      <c r="X284" s="549">
        <v>0</v>
      </c>
      <c r="Y284" s="550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1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3"/>
      <c r="P285" s="566" t="s">
        <v>70</v>
      </c>
      <c r="Q285" s="567"/>
      <c r="R285" s="567"/>
      <c r="S285" s="567"/>
      <c r="T285" s="567"/>
      <c r="U285" s="567"/>
      <c r="V285" s="568"/>
      <c r="W285" s="37" t="s">
        <v>71</v>
      </c>
      <c r="X285" s="551">
        <f>IFERROR(X284/H284,"0")</f>
        <v>0</v>
      </c>
      <c r="Y285" s="551">
        <f>IFERROR(Y284/H284,"0")</f>
        <v>0</v>
      </c>
      <c r="Z285" s="551">
        <f>IFERROR(IF(Z284="",0,Z284),"0")</f>
        <v>0</v>
      </c>
      <c r="AA285" s="552"/>
      <c r="AB285" s="552"/>
      <c r="AC285" s="552"/>
    </row>
    <row r="286" spans="1:68" x14ac:dyDescent="0.2">
      <c r="A286" s="562"/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3"/>
      <c r="P286" s="566" t="s">
        <v>70</v>
      </c>
      <c r="Q286" s="567"/>
      <c r="R286" s="567"/>
      <c r="S286" s="567"/>
      <c r="T286" s="567"/>
      <c r="U286" s="567"/>
      <c r="V286" s="568"/>
      <c r="W286" s="37" t="s">
        <v>68</v>
      </c>
      <c r="X286" s="551">
        <f>IFERROR(SUM(X284:X284),"0")</f>
        <v>0</v>
      </c>
      <c r="Y286" s="551">
        <f>IFERROR(SUM(Y284:Y284),"0")</f>
        <v>0</v>
      </c>
      <c r="Z286" s="37"/>
      <c r="AA286" s="552"/>
      <c r="AB286" s="552"/>
      <c r="AC286" s="552"/>
    </row>
    <row r="287" spans="1:68" ht="16.5" customHeight="1" x14ac:dyDescent="0.25">
      <c r="A287" s="571" t="s">
        <v>450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4"/>
      <c r="AB287" s="544"/>
      <c r="AC287" s="544"/>
    </row>
    <row r="288" spans="1:68" ht="14.25" customHeight="1" x14ac:dyDescent="0.25">
      <c r="A288" s="565" t="s">
        <v>102</v>
      </c>
      <c r="B288" s="562"/>
      <c r="C288" s="562"/>
      <c r="D288" s="562"/>
      <c r="E288" s="562"/>
      <c r="F288" s="562"/>
      <c r="G288" s="562"/>
      <c r="H288" s="562"/>
      <c r="I288" s="562"/>
      <c r="J288" s="562"/>
      <c r="K288" s="562"/>
      <c r="L288" s="562"/>
      <c r="M288" s="562"/>
      <c r="N288" s="562"/>
      <c r="O288" s="562"/>
      <c r="P288" s="562"/>
      <c r="Q288" s="562"/>
      <c r="R288" s="562"/>
      <c r="S288" s="562"/>
      <c r="T288" s="562"/>
      <c r="U288" s="562"/>
      <c r="V288" s="562"/>
      <c r="W288" s="562"/>
      <c r="X288" s="562"/>
      <c r="Y288" s="562"/>
      <c r="Z288" s="562"/>
      <c r="AA288" s="545"/>
      <c r="AB288" s="545"/>
      <c r="AC288" s="545"/>
    </row>
    <row r="289" spans="1:68" ht="27" customHeight="1" x14ac:dyDescent="0.25">
      <c r="A289" s="54" t="s">
        <v>451</v>
      </c>
      <c r="B289" s="54" t="s">
        <v>452</v>
      </c>
      <c r="C289" s="31">
        <v>4301012126</v>
      </c>
      <c r="D289" s="553">
        <v>4607091386004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68</v>
      </c>
      <c r="X289" s="549">
        <v>0</v>
      </c>
      <c r="Y289" s="550">
        <f t="shared" ref="Y289:Y294" si="33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4">IFERROR(X289*I289/H289,"0")</f>
        <v>0</v>
      </c>
      <c r="BN289" s="64">
        <f t="shared" ref="BN289:BN294" si="35">IFERROR(Y289*I289/H289,"0")</f>
        <v>0</v>
      </c>
      <c r="BO289" s="64">
        <f t="shared" ref="BO289:BO294" si="36">IFERROR(1/J289*(X289/H289),"0")</f>
        <v>0</v>
      </c>
      <c r="BP289" s="64">
        <f t="shared" ref="BP289:BP294" si="37"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4301012024</v>
      </c>
      <c r="D290" s="553">
        <v>4680115885615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68</v>
      </c>
      <c r="X290" s="549">
        <v>0</v>
      </c>
      <c r="Y290" s="550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37.5" customHeight="1" x14ac:dyDescent="0.25">
      <c r="A291" s="54" t="s">
        <v>457</v>
      </c>
      <c r="B291" s="54" t="s">
        <v>458</v>
      </c>
      <c r="C291" s="31">
        <v>4301011858</v>
      </c>
      <c r="D291" s="553">
        <v>4680115885646</v>
      </c>
      <c r="E291" s="554"/>
      <c r="F291" s="548">
        <v>1.35</v>
      </c>
      <c r="G291" s="32">
        <v>8</v>
      </c>
      <c r="H291" s="548">
        <v>10.8</v>
      </c>
      <c r="I291" s="548">
        <v>11.234999999999999</v>
      </c>
      <c r="J291" s="32">
        <v>64</v>
      </c>
      <c r="K291" s="32" t="s">
        <v>105</v>
      </c>
      <c r="L291" s="32"/>
      <c r="M291" s="33" t="s">
        <v>106</v>
      </c>
      <c r="N291" s="33"/>
      <c r="O291" s="32">
        <v>55</v>
      </c>
      <c r="P291" s="8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68</v>
      </c>
      <c r="X291" s="549">
        <v>0</v>
      </c>
      <c r="Y291" s="550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4301012016</v>
      </c>
      <c r="D292" s="553">
        <v>4680115885554</v>
      </c>
      <c r="E292" s="554"/>
      <c r="F292" s="548">
        <v>1.35</v>
      </c>
      <c r="G292" s="32">
        <v>8</v>
      </c>
      <c r="H292" s="548">
        <v>10.8</v>
      </c>
      <c r="I292" s="548">
        <v>11.234999999999999</v>
      </c>
      <c r="J292" s="32">
        <v>64</v>
      </c>
      <c r="K292" s="32" t="s">
        <v>105</v>
      </c>
      <c r="L292" s="32"/>
      <c r="M292" s="33" t="s">
        <v>76</v>
      </c>
      <c r="N292" s="33"/>
      <c r="O292" s="32">
        <v>55</v>
      </c>
      <c r="P292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6"/>
      <c r="R292" s="556"/>
      <c r="S292" s="556"/>
      <c r="T292" s="557"/>
      <c r="U292" s="34"/>
      <c r="V292" s="34"/>
      <c r="W292" s="35" t="s">
        <v>68</v>
      </c>
      <c r="X292" s="549">
        <v>0</v>
      </c>
      <c r="Y292" s="550">
        <f t="shared" si="33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463</v>
      </c>
      <c r="B293" s="54" t="s">
        <v>464</v>
      </c>
      <c r="C293" s="31">
        <v>4301011857</v>
      </c>
      <c r="D293" s="553">
        <v>4680115885622</v>
      </c>
      <c r="E293" s="554"/>
      <c r="F293" s="548">
        <v>0.4</v>
      </c>
      <c r="G293" s="32">
        <v>10</v>
      </c>
      <c r="H293" s="548">
        <v>4</v>
      </c>
      <c r="I293" s="54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68</v>
      </c>
      <c r="X293" s="549">
        <v>0</v>
      </c>
      <c r="Y293" s="550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t="27" customHeight="1" x14ac:dyDescent="0.25">
      <c r="A294" s="54" t="s">
        <v>465</v>
      </c>
      <c r="B294" s="54" t="s">
        <v>466</v>
      </c>
      <c r="C294" s="31">
        <v>4301011859</v>
      </c>
      <c r="D294" s="553">
        <v>4680115885608</v>
      </c>
      <c r="E294" s="554"/>
      <c r="F294" s="548">
        <v>0.4</v>
      </c>
      <c r="G294" s="32">
        <v>10</v>
      </c>
      <c r="H294" s="548">
        <v>4</v>
      </c>
      <c r="I294" s="54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6"/>
      <c r="R294" s="556"/>
      <c r="S294" s="556"/>
      <c r="T294" s="557"/>
      <c r="U294" s="34"/>
      <c r="V294" s="34"/>
      <c r="W294" s="35" t="s">
        <v>68</v>
      </c>
      <c r="X294" s="549">
        <v>80</v>
      </c>
      <c r="Y294" s="550">
        <f t="shared" si="33"/>
        <v>80</v>
      </c>
      <c r="Z294" s="36">
        <f>IFERROR(IF(Y294=0,"",ROUNDUP(Y294/H294,0)*0.00902),"")</f>
        <v>0.1804</v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4"/>
        <v>84.2</v>
      </c>
      <c r="BN294" s="64">
        <f t="shared" si="35"/>
        <v>84.2</v>
      </c>
      <c r="BO294" s="64">
        <f t="shared" si="36"/>
        <v>0.15151515151515152</v>
      </c>
      <c r="BP294" s="64">
        <f t="shared" si="37"/>
        <v>0.15151515151515152</v>
      </c>
    </row>
    <row r="295" spans="1:68" x14ac:dyDescent="0.2">
      <c r="A295" s="561"/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3"/>
      <c r="P295" s="566" t="s">
        <v>70</v>
      </c>
      <c r="Q295" s="567"/>
      <c r="R295" s="567"/>
      <c r="S295" s="567"/>
      <c r="T295" s="567"/>
      <c r="U295" s="567"/>
      <c r="V295" s="568"/>
      <c r="W295" s="37" t="s">
        <v>71</v>
      </c>
      <c r="X295" s="551">
        <f>IFERROR(X289/H289,"0")+IFERROR(X290/H290,"0")+IFERROR(X291/H291,"0")+IFERROR(X292/H292,"0")+IFERROR(X293/H293,"0")+IFERROR(X294/H294,"0")</f>
        <v>20</v>
      </c>
      <c r="Y295" s="551">
        <f>IFERROR(Y289/H289,"0")+IFERROR(Y290/H290,"0")+IFERROR(Y291/H291,"0")+IFERROR(Y292/H292,"0")+IFERROR(Y293/H293,"0")+IFERROR(Y294/H294,"0")</f>
        <v>20</v>
      </c>
      <c r="Z295" s="551">
        <f>IFERROR(IF(Z289="",0,Z289),"0")+IFERROR(IF(Z290="",0,Z290),"0")+IFERROR(IF(Z291="",0,Z291),"0")+IFERROR(IF(Z292="",0,Z292),"0")+IFERROR(IF(Z293="",0,Z293),"0")+IFERROR(IF(Z294="",0,Z294),"0")</f>
        <v>0.1804</v>
      </c>
      <c r="AA295" s="552"/>
      <c r="AB295" s="552"/>
      <c r="AC295" s="552"/>
    </row>
    <row r="296" spans="1:68" x14ac:dyDescent="0.2">
      <c r="A296" s="562"/>
      <c r="B296" s="562"/>
      <c r="C296" s="562"/>
      <c r="D296" s="562"/>
      <c r="E296" s="562"/>
      <c r="F296" s="562"/>
      <c r="G296" s="562"/>
      <c r="H296" s="562"/>
      <c r="I296" s="562"/>
      <c r="J296" s="562"/>
      <c r="K296" s="562"/>
      <c r="L296" s="562"/>
      <c r="M296" s="562"/>
      <c r="N296" s="562"/>
      <c r="O296" s="563"/>
      <c r="P296" s="566" t="s">
        <v>70</v>
      </c>
      <c r="Q296" s="567"/>
      <c r="R296" s="567"/>
      <c r="S296" s="567"/>
      <c r="T296" s="567"/>
      <c r="U296" s="567"/>
      <c r="V296" s="568"/>
      <c r="W296" s="37" t="s">
        <v>68</v>
      </c>
      <c r="X296" s="551">
        <f>IFERROR(SUM(X289:X294),"0")</f>
        <v>80</v>
      </c>
      <c r="Y296" s="551">
        <f>IFERROR(SUM(Y289:Y294),"0")</f>
        <v>80</v>
      </c>
      <c r="Z296" s="37"/>
      <c r="AA296" s="552"/>
      <c r="AB296" s="552"/>
      <c r="AC296" s="552"/>
    </row>
    <row r="297" spans="1:68" ht="14.25" customHeight="1" x14ac:dyDescent="0.25">
      <c r="A297" s="565" t="s">
        <v>63</v>
      </c>
      <c r="B297" s="562"/>
      <c r="C297" s="562"/>
      <c r="D297" s="562"/>
      <c r="E297" s="562"/>
      <c r="F297" s="562"/>
      <c r="G297" s="562"/>
      <c r="H297" s="562"/>
      <c r="I297" s="562"/>
      <c r="J297" s="562"/>
      <c r="K297" s="562"/>
      <c r="L297" s="562"/>
      <c r="M297" s="562"/>
      <c r="N297" s="562"/>
      <c r="O297" s="562"/>
      <c r="P297" s="562"/>
      <c r="Q297" s="562"/>
      <c r="R297" s="562"/>
      <c r="S297" s="562"/>
      <c r="T297" s="562"/>
      <c r="U297" s="562"/>
      <c r="V297" s="562"/>
      <c r="W297" s="562"/>
      <c r="X297" s="562"/>
      <c r="Y297" s="562"/>
      <c r="Z297" s="562"/>
      <c r="AA297" s="545"/>
      <c r="AB297" s="545"/>
      <c r="AC297" s="545"/>
    </row>
    <row r="298" spans="1:68" ht="27" customHeight="1" x14ac:dyDescent="0.25">
      <c r="A298" s="54" t="s">
        <v>468</v>
      </c>
      <c r="B298" s="54" t="s">
        <v>469</v>
      </c>
      <c r="C298" s="31">
        <v>4301030878</v>
      </c>
      <c r="D298" s="553">
        <v>4607091387193</v>
      </c>
      <c r="E298" s="554"/>
      <c r="F298" s="548">
        <v>0.7</v>
      </c>
      <c r="G298" s="32">
        <v>6</v>
      </c>
      <c r="H298" s="548">
        <v>4.2</v>
      </c>
      <c r="I298" s="54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68</v>
      </c>
      <c r="X298" s="549">
        <v>0</v>
      </c>
      <c r="Y298" s="550">
        <f t="shared" ref="Y298:Y304" si="38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39">IFERROR(X298*I298/H298,"0")</f>
        <v>0</v>
      </c>
      <c r="BN298" s="64">
        <f t="shared" ref="BN298:BN304" si="40">IFERROR(Y298*I298/H298,"0")</f>
        <v>0</v>
      </c>
      <c r="BO298" s="64">
        <f t="shared" ref="BO298:BO304" si="41">IFERROR(1/J298*(X298/H298),"0")</f>
        <v>0</v>
      </c>
      <c r="BP298" s="64">
        <f t="shared" ref="BP298:BP304" si="42">IFERROR(1/J298*(Y298/H298),"0")</f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4301031153</v>
      </c>
      <c r="D299" s="553">
        <v>4607091387230</v>
      </c>
      <c r="E299" s="554"/>
      <c r="F299" s="548">
        <v>0.7</v>
      </c>
      <c r="G299" s="32">
        <v>6</v>
      </c>
      <c r="H299" s="548">
        <v>4.2</v>
      </c>
      <c r="I299" s="54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68</v>
      </c>
      <c r="X299" s="549">
        <v>0</v>
      </c>
      <c r="Y299" s="550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4301031154</v>
      </c>
      <c r="D300" s="553">
        <v>4607091387292</v>
      </c>
      <c r="E300" s="554"/>
      <c r="F300" s="548">
        <v>0.73</v>
      </c>
      <c r="G300" s="32">
        <v>6</v>
      </c>
      <c r="H300" s="548">
        <v>4.38</v>
      </c>
      <c r="I300" s="54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6"/>
      <c r="R300" s="556"/>
      <c r="S300" s="556"/>
      <c r="T300" s="557"/>
      <c r="U300" s="34"/>
      <c r="V300" s="34"/>
      <c r="W300" s="35" t="s">
        <v>68</v>
      </c>
      <c r="X300" s="549">
        <v>0</v>
      </c>
      <c r="Y300" s="550">
        <f t="shared" si="38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477</v>
      </c>
      <c r="B301" s="54" t="s">
        <v>478</v>
      </c>
      <c r="C301" s="31">
        <v>4301031152</v>
      </c>
      <c r="D301" s="553">
        <v>4607091387285</v>
      </c>
      <c r="E301" s="554"/>
      <c r="F301" s="548">
        <v>0.35</v>
      </c>
      <c r="G301" s="32">
        <v>6</v>
      </c>
      <c r="H301" s="548">
        <v>2.1</v>
      </c>
      <c r="I301" s="54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68</v>
      </c>
      <c r="X301" s="549">
        <v>0</v>
      </c>
      <c r="Y301" s="550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4301031305</v>
      </c>
      <c r="D302" s="553">
        <v>4607091389845</v>
      </c>
      <c r="E302" s="554"/>
      <c r="F302" s="548">
        <v>0.35</v>
      </c>
      <c r="G302" s="32">
        <v>6</v>
      </c>
      <c r="H302" s="548">
        <v>2.1</v>
      </c>
      <c r="I302" s="54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6"/>
      <c r="R302" s="556"/>
      <c r="S302" s="556"/>
      <c r="T302" s="557"/>
      <c r="U302" s="34"/>
      <c r="V302" s="34"/>
      <c r="W302" s="35" t="s">
        <v>68</v>
      </c>
      <c r="X302" s="549">
        <v>70</v>
      </c>
      <c r="Y302" s="550">
        <f t="shared" si="38"/>
        <v>71.400000000000006</v>
      </c>
      <c r="Z302" s="36">
        <f>IFERROR(IF(Y302=0,"",ROUNDUP(Y302/H302,0)*0.00502),"")</f>
        <v>0.17068</v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39"/>
        <v>73.333333333333329</v>
      </c>
      <c r="BN302" s="64">
        <f t="shared" si="40"/>
        <v>74.8</v>
      </c>
      <c r="BO302" s="64">
        <f t="shared" si="41"/>
        <v>0.14245014245014245</v>
      </c>
      <c r="BP302" s="64">
        <f t="shared" si="42"/>
        <v>0.14529914529914531</v>
      </c>
    </row>
    <row r="303" spans="1:68" ht="27" customHeight="1" x14ac:dyDescent="0.25">
      <c r="A303" s="54" t="s">
        <v>482</v>
      </c>
      <c r="B303" s="54" t="s">
        <v>483</v>
      </c>
      <c r="C303" s="31">
        <v>4301031306</v>
      </c>
      <c r="D303" s="553">
        <v>4680115882881</v>
      </c>
      <c r="E303" s="554"/>
      <c r="F303" s="548">
        <v>0.28000000000000003</v>
      </c>
      <c r="G303" s="32">
        <v>6</v>
      </c>
      <c r="H303" s="548">
        <v>1.68</v>
      </c>
      <c r="I303" s="54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9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6"/>
      <c r="R303" s="556"/>
      <c r="S303" s="556"/>
      <c r="T303" s="557"/>
      <c r="U303" s="34"/>
      <c r="V303" s="34"/>
      <c r="W303" s="35" t="s">
        <v>68</v>
      </c>
      <c r="X303" s="549">
        <v>0</v>
      </c>
      <c r="Y303" s="550">
        <f t="shared" si="38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4301031066</v>
      </c>
      <c r="D304" s="553">
        <v>4607091383836</v>
      </c>
      <c r="E304" s="554"/>
      <c r="F304" s="548">
        <v>0.3</v>
      </c>
      <c r="G304" s="32">
        <v>6</v>
      </c>
      <c r="H304" s="548">
        <v>1.8</v>
      </c>
      <c r="I304" s="548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6"/>
      <c r="R304" s="556"/>
      <c r="S304" s="556"/>
      <c r="T304" s="557"/>
      <c r="U304" s="34"/>
      <c r="V304" s="34"/>
      <c r="W304" s="35" t="s">
        <v>68</v>
      </c>
      <c r="X304" s="549">
        <v>60</v>
      </c>
      <c r="Y304" s="550">
        <f t="shared" si="38"/>
        <v>61.2</v>
      </c>
      <c r="Z304" s="36">
        <f>IFERROR(IF(Y304=0,"",ROUNDUP(Y304/H304,0)*0.00651),"")</f>
        <v>0.22134000000000001</v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39"/>
        <v>67.600000000000009</v>
      </c>
      <c r="BN304" s="64">
        <f t="shared" si="40"/>
        <v>68.951999999999998</v>
      </c>
      <c r="BO304" s="64">
        <f t="shared" si="41"/>
        <v>0.18315018315018317</v>
      </c>
      <c r="BP304" s="64">
        <f t="shared" si="42"/>
        <v>0.18681318681318682</v>
      </c>
    </row>
    <row r="305" spans="1:68" x14ac:dyDescent="0.2">
      <c r="A305" s="561"/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3"/>
      <c r="P305" s="566" t="s">
        <v>70</v>
      </c>
      <c r="Q305" s="567"/>
      <c r="R305" s="567"/>
      <c r="S305" s="567"/>
      <c r="T305" s="567"/>
      <c r="U305" s="567"/>
      <c r="V305" s="568"/>
      <c r="W305" s="37" t="s">
        <v>71</v>
      </c>
      <c r="X305" s="551">
        <f>IFERROR(X298/H298,"0")+IFERROR(X299/H299,"0")+IFERROR(X300/H300,"0")+IFERROR(X301/H301,"0")+IFERROR(X302/H302,"0")+IFERROR(X303/H303,"0")+IFERROR(X304/H304,"0")</f>
        <v>66.666666666666657</v>
      </c>
      <c r="Y305" s="551">
        <f>IFERROR(Y298/H298,"0")+IFERROR(Y299/H299,"0")+IFERROR(Y300/H300,"0")+IFERROR(Y301/H301,"0")+IFERROR(Y302/H302,"0")+IFERROR(Y303/H303,"0")+IFERROR(Y304/H304,"0")</f>
        <v>68</v>
      </c>
      <c r="Z305" s="551">
        <f>IFERROR(IF(Z298="",0,Z298),"0")+IFERROR(IF(Z299="",0,Z299),"0")+IFERROR(IF(Z300="",0,Z300),"0")+IFERROR(IF(Z301="",0,Z301),"0")+IFERROR(IF(Z302="",0,Z302),"0")+IFERROR(IF(Z303="",0,Z303),"0")+IFERROR(IF(Z304="",0,Z304),"0")</f>
        <v>0.39202000000000004</v>
      </c>
      <c r="AA305" s="552"/>
      <c r="AB305" s="552"/>
      <c r="AC305" s="552"/>
    </row>
    <row r="306" spans="1:68" x14ac:dyDescent="0.2">
      <c r="A306" s="562"/>
      <c r="B306" s="562"/>
      <c r="C306" s="562"/>
      <c r="D306" s="562"/>
      <c r="E306" s="562"/>
      <c r="F306" s="562"/>
      <c r="G306" s="562"/>
      <c r="H306" s="562"/>
      <c r="I306" s="562"/>
      <c r="J306" s="562"/>
      <c r="K306" s="562"/>
      <c r="L306" s="562"/>
      <c r="M306" s="562"/>
      <c r="N306" s="562"/>
      <c r="O306" s="563"/>
      <c r="P306" s="566" t="s">
        <v>70</v>
      </c>
      <c r="Q306" s="567"/>
      <c r="R306" s="567"/>
      <c r="S306" s="567"/>
      <c r="T306" s="567"/>
      <c r="U306" s="567"/>
      <c r="V306" s="568"/>
      <c r="W306" s="37" t="s">
        <v>68</v>
      </c>
      <c r="X306" s="551">
        <f>IFERROR(SUM(X298:X304),"0")</f>
        <v>130</v>
      </c>
      <c r="Y306" s="551">
        <f>IFERROR(SUM(Y298:Y304),"0")</f>
        <v>132.60000000000002</v>
      </c>
      <c r="Z306" s="37"/>
      <c r="AA306" s="552"/>
      <c r="AB306" s="552"/>
      <c r="AC306" s="552"/>
    </row>
    <row r="307" spans="1:68" ht="14.25" customHeight="1" x14ac:dyDescent="0.25">
      <c r="A307" s="565" t="s">
        <v>72</v>
      </c>
      <c r="B307" s="562"/>
      <c r="C307" s="562"/>
      <c r="D307" s="562"/>
      <c r="E307" s="562"/>
      <c r="F307" s="562"/>
      <c r="G307" s="562"/>
      <c r="H307" s="562"/>
      <c r="I307" s="562"/>
      <c r="J307" s="562"/>
      <c r="K307" s="562"/>
      <c r="L307" s="562"/>
      <c r="M307" s="562"/>
      <c r="N307" s="562"/>
      <c r="O307" s="562"/>
      <c r="P307" s="562"/>
      <c r="Q307" s="562"/>
      <c r="R307" s="562"/>
      <c r="S307" s="562"/>
      <c r="T307" s="562"/>
      <c r="U307" s="562"/>
      <c r="V307" s="562"/>
      <c r="W307" s="562"/>
      <c r="X307" s="562"/>
      <c r="Y307" s="562"/>
      <c r="Z307" s="562"/>
      <c r="AA307" s="545"/>
      <c r="AB307" s="545"/>
      <c r="AC307" s="545"/>
    </row>
    <row r="308" spans="1:68" ht="27" customHeight="1" x14ac:dyDescent="0.25">
      <c r="A308" s="54" t="s">
        <v>487</v>
      </c>
      <c r="B308" s="54" t="s">
        <v>488</v>
      </c>
      <c r="C308" s="31">
        <v>4301051100</v>
      </c>
      <c r="D308" s="553">
        <v>4607091387766</v>
      </c>
      <c r="E308" s="554"/>
      <c r="F308" s="548">
        <v>1.3</v>
      </c>
      <c r="G308" s="32">
        <v>6</v>
      </c>
      <c r="H308" s="548">
        <v>7.8</v>
      </c>
      <c r="I308" s="548">
        <v>8.3130000000000006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6"/>
      <c r="R308" s="556"/>
      <c r="S308" s="556"/>
      <c r="T308" s="557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4301051818</v>
      </c>
      <c r="D309" s="553">
        <v>4607091387957</v>
      </c>
      <c r="E309" s="554"/>
      <c r="F309" s="548">
        <v>1.3</v>
      </c>
      <c r="G309" s="32">
        <v>6</v>
      </c>
      <c r="H309" s="548">
        <v>7.8</v>
      </c>
      <c r="I309" s="548">
        <v>8.3190000000000008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4301051819</v>
      </c>
      <c r="D310" s="553">
        <v>4607091387964</v>
      </c>
      <c r="E310" s="554"/>
      <c r="F310" s="548">
        <v>1.35</v>
      </c>
      <c r="G310" s="32">
        <v>6</v>
      </c>
      <c r="H310" s="548">
        <v>8.1</v>
      </c>
      <c r="I310" s="548">
        <v>8.6010000000000009</v>
      </c>
      <c r="J310" s="32">
        <v>64</v>
      </c>
      <c r="K310" s="32" t="s">
        <v>105</v>
      </c>
      <c r="L310" s="32"/>
      <c r="M310" s="33" t="s">
        <v>76</v>
      </c>
      <c r="N310" s="33"/>
      <c r="O310" s="32">
        <v>40</v>
      </c>
      <c r="P310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6"/>
      <c r="R310" s="556"/>
      <c r="S310" s="556"/>
      <c r="T310" s="557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4301051734</v>
      </c>
      <c r="D311" s="553">
        <v>4680115884588</v>
      </c>
      <c r="E311" s="554"/>
      <c r="F311" s="548">
        <v>0.5</v>
      </c>
      <c r="G311" s="32">
        <v>6</v>
      </c>
      <c r="H311" s="548">
        <v>3</v>
      </c>
      <c r="I311" s="548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6"/>
      <c r="R311" s="556"/>
      <c r="S311" s="556"/>
      <c r="T311" s="557"/>
      <c r="U311" s="34"/>
      <c r="V311" s="34"/>
      <c r="W311" s="35" t="s">
        <v>68</v>
      </c>
      <c r="X311" s="549">
        <v>0</v>
      </c>
      <c r="Y311" s="55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499</v>
      </c>
      <c r="B312" s="54" t="s">
        <v>500</v>
      </c>
      <c r="C312" s="31">
        <v>4301051578</v>
      </c>
      <c r="D312" s="553">
        <v>4607091387513</v>
      </c>
      <c r="E312" s="554"/>
      <c r="F312" s="548">
        <v>0.45</v>
      </c>
      <c r="G312" s="32">
        <v>6</v>
      </c>
      <c r="H312" s="548">
        <v>2.7</v>
      </c>
      <c r="I312" s="548">
        <v>2.9580000000000002</v>
      </c>
      <c r="J312" s="32">
        <v>182</v>
      </c>
      <c r="K312" s="32" t="s">
        <v>75</v>
      </c>
      <c r="L312" s="32"/>
      <c r="M312" s="33" t="s">
        <v>92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6"/>
      <c r="R312" s="556"/>
      <c r="S312" s="556"/>
      <c r="T312" s="557"/>
      <c r="U312" s="34"/>
      <c r="V312" s="34"/>
      <c r="W312" s="35" t="s">
        <v>68</v>
      </c>
      <c r="X312" s="549">
        <v>0</v>
      </c>
      <c r="Y312" s="55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1"/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3"/>
      <c r="P313" s="566" t="s">
        <v>70</v>
      </c>
      <c r="Q313" s="567"/>
      <c r="R313" s="567"/>
      <c r="S313" s="567"/>
      <c r="T313" s="567"/>
      <c r="U313" s="567"/>
      <c r="V313" s="568"/>
      <c r="W313" s="37" t="s">
        <v>71</v>
      </c>
      <c r="X313" s="551">
        <f>IFERROR(X308/H308,"0")+IFERROR(X309/H309,"0")+IFERROR(X310/H310,"0")+IFERROR(X311/H311,"0")+IFERROR(X312/H312,"0")</f>
        <v>0</v>
      </c>
      <c r="Y313" s="551">
        <f>IFERROR(Y308/H308,"0")+IFERROR(Y309/H309,"0")+IFERROR(Y310/H310,"0")+IFERROR(Y311/H311,"0")+IFERROR(Y312/H312,"0")</f>
        <v>0</v>
      </c>
      <c r="Z313" s="551">
        <f>IFERROR(IF(Z308="",0,Z308),"0")+IFERROR(IF(Z309="",0,Z309),"0")+IFERROR(IF(Z310="",0,Z310),"0")+IFERROR(IF(Z311="",0,Z311),"0")+IFERROR(IF(Z312="",0,Z312),"0")</f>
        <v>0</v>
      </c>
      <c r="AA313" s="552"/>
      <c r="AB313" s="552"/>
      <c r="AC313" s="552"/>
    </row>
    <row r="314" spans="1:68" x14ac:dyDescent="0.2">
      <c r="A314" s="562"/>
      <c r="B314" s="562"/>
      <c r="C314" s="562"/>
      <c r="D314" s="562"/>
      <c r="E314" s="562"/>
      <c r="F314" s="562"/>
      <c r="G314" s="562"/>
      <c r="H314" s="562"/>
      <c r="I314" s="562"/>
      <c r="J314" s="562"/>
      <c r="K314" s="562"/>
      <c r="L314" s="562"/>
      <c r="M314" s="562"/>
      <c r="N314" s="562"/>
      <c r="O314" s="563"/>
      <c r="P314" s="566" t="s">
        <v>70</v>
      </c>
      <c r="Q314" s="567"/>
      <c r="R314" s="567"/>
      <c r="S314" s="567"/>
      <c r="T314" s="567"/>
      <c r="U314" s="567"/>
      <c r="V314" s="568"/>
      <c r="W314" s="37" t="s">
        <v>68</v>
      </c>
      <c r="X314" s="551">
        <f>IFERROR(SUM(X308:X312),"0")</f>
        <v>0</v>
      </c>
      <c r="Y314" s="551">
        <f>IFERROR(SUM(Y308:Y312),"0")</f>
        <v>0</v>
      </c>
      <c r="Z314" s="37"/>
      <c r="AA314" s="552"/>
      <c r="AB314" s="552"/>
      <c r="AC314" s="552"/>
    </row>
    <row r="315" spans="1:68" ht="14.25" customHeight="1" x14ac:dyDescent="0.25">
      <c r="A315" s="565" t="s">
        <v>164</v>
      </c>
      <c r="B315" s="562"/>
      <c r="C315" s="562"/>
      <c r="D315" s="562"/>
      <c r="E315" s="562"/>
      <c r="F315" s="562"/>
      <c r="G315" s="562"/>
      <c r="H315" s="562"/>
      <c r="I315" s="562"/>
      <c r="J315" s="562"/>
      <c r="K315" s="562"/>
      <c r="L315" s="562"/>
      <c r="M315" s="562"/>
      <c r="N315" s="562"/>
      <c r="O315" s="562"/>
      <c r="P315" s="562"/>
      <c r="Q315" s="562"/>
      <c r="R315" s="562"/>
      <c r="S315" s="562"/>
      <c r="T315" s="562"/>
      <c r="U315" s="562"/>
      <c r="V315" s="562"/>
      <c r="W315" s="562"/>
      <c r="X315" s="562"/>
      <c r="Y315" s="562"/>
      <c r="Z315" s="562"/>
      <c r="AA315" s="545"/>
      <c r="AB315" s="545"/>
      <c r="AC315" s="545"/>
    </row>
    <row r="316" spans="1:68" ht="27" customHeight="1" x14ac:dyDescent="0.25">
      <c r="A316" s="54" t="s">
        <v>502</v>
      </c>
      <c r="B316" s="54" t="s">
        <v>503</v>
      </c>
      <c r="C316" s="31">
        <v>4301060387</v>
      </c>
      <c r="D316" s="553">
        <v>4607091380880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6"/>
      <c r="R316" s="556"/>
      <c r="S316" s="556"/>
      <c r="T316" s="557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53">
        <v>4607091384482</v>
      </c>
      <c r="E317" s="554"/>
      <c r="F317" s="548">
        <v>1.3</v>
      </c>
      <c r="G317" s="32">
        <v>6</v>
      </c>
      <c r="H317" s="548">
        <v>7.8</v>
      </c>
      <c r="I317" s="548">
        <v>8.3190000000000008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8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6"/>
      <c r="R317" s="556"/>
      <c r="S317" s="556"/>
      <c r="T317" s="557"/>
      <c r="U317" s="34"/>
      <c r="V317" s="34"/>
      <c r="W317" s="35" t="s">
        <v>68</v>
      </c>
      <c r="X317" s="549">
        <v>0</v>
      </c>
      <c r="Y317" s="55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508</v>
      </c>
      <c r="B318" s="54" t="s">
        <v>509</v>
      </c>
      <c r="C318" s="31">
        <v>4301060484</v>
      </c>
      <c r="D318" s="553">
        <v>4607091380897</v>
      </c>
      <c r="E318" s="554"/>
      <c r="F318" s="548">
        <v>1.4</v>
      </c>
      <c r="G318" s="32">
        <v>6</v>
      </c>
      <c r="H318" s="548">
        <v>8.4</v>
      </c>
      <c r="I318" s="54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6"/>
      <c r="R318" s="556"/>
      <c r="S318" s="556"/>
      <c r="T318" s="557"/>
      <c r="U318" s="34"/>
      <c r="V318" s="34"/>
      <c r="W318" s="35" t="s">
        <v>68</v>
      </c>
      <c r="X318" s="549">
        <v>0</v>
      </c>
      <c r="Y318" s="55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1"/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3"/>
      <c r="P319" s="566" t="s">
        <v>70</v>
      </c>
      <c r="Q319" s="567"/>
      <c r="R319" s="567"/>
      <c r="S319" s="567"/>
      <c r="T319" s="567"/>
      <c r="U319" s="567"/>
      <c r="V319" s="568"/>
      <c r="W319" s="37" t="s">
        <v>71</v>
      </c>
      <c r="X319" s="551">
        <f>IFERROR(X316/H316,"0")+IFERROR(X317/H317,"0")+IFERROR(X318/H318,"0")</f>
        <v>0</v>
      </c>
      <c r="Y319" s="551">
        <f>IFERROR(Y316/H316,"0")+IFERROR(Y317/H317,"0")+IFERROR(Y318/H318,"0")</f>
        <v>0</v>
      </c>
      <c r="Z319" s="551">
        <f>IFERROR(IF(Z316="",0,Z316),"0")+IFERROR(IF(Z317="",0,Z317),"0")+IFERROR(IF(Z318="",0,Z318),"0")</f>
        <v>0</v>
      </c>
      <c r="AA319" s="552"/>
      <c r="AB319" s="552"/>
      <c r="AC319" s="552"/>
    </row>
    <row r="320" spans="1:68" x14ac:dyDescent="0.2">
      <c r="A320" s="562"/>
      <c r="B320" s="562"/>
      <c r="C320" s="562"/>
      <c r="D320" s="562"/>
      <c r="E320" s="562"/>
      <c r="F320" s="562"/>
      <c r="G320" s="562"/>
      <c r="H320" s="562"/>
      <c r="I320" s="562"/>
      <c r="J320" s="562"/>
      <c r="K320" s="562"/>
      <c r="L320" s="562"/>
      <c r="M320" s="562"/>
      <c r="N320" s="562"/>
      <c r="O320" s="563"/>
      <c r="P320" s="566" t="s">
        <v>70</v>
      </c>
      <c r="Q320" s="567"/>
      <c r="R320" s="567"/>
      <c r="S320" s="567"/>
      <c r="T320" s="567"/>
      <c r="U320" s="567"/>
      <c r="V320" s="568"/>
      <c r="W320" s="37" t="s">
        <v>68</v>
      </c>
      <c r="X320" s="551">
        <f>IFERROR(SUM(X316:X318),"0")</f>
        <v>0</v>
      </c>
      <c r="Y320" s="551">
        <f>IFERROR(SUM(Y316:Y318),"0")</f>
        <v>0</v>
      </c>
      <c r="Z320" s="37"/>
      <c r="AA320" s="552"/>
      <c r="AB320" s="552"/>
      <c r="AC320" s="552"/>
    </row>
    <row r="321" spans="1:68" ht="14.25" customHeight="1" x14ac:dyDescent="0.25">
      <c r="A321" s="565" t="s">
        <v>94</v>
      </c>
      <c r="B321" s="562"/>
      <c r="C321" s="562"/>
      <c r="D321" s="562"/>
      <c r="E321" s="562"/>
      <c r="F321" s="562"/>
      <c r="G321" s="562"/>
      <c r="H321" s="562"/>
      <c r="I321" s="562"/>
      <c r="J321" s="562"/>
      <c r="K321" s="562"/>
      <c r="L321" s="562"/>
      <c r="M321" s="562"/>
      <c r="N321" s="562"/>
      <c r="O321" s="562"/>
      <c r="P321" s="562"/>
      <c r="Q321" s="562"/>
      <c r="R321" s="562"/>
      <c r="S321" s="562"/>
      <c r="T321" s="562"/>
      <c r="U321" s="562"/>
      <c r="V321" s="562"/>
      <c r="W321" s="562"/>
      <c r="X321" s="562"/>
      <c r="Y321" s="562"/>
      <c r="Z321" s="562"/>
      <c r="AA321" s="545"/>
      <c r="AB321" s="545"/>
      <c r="AC321" s="545"/>
    </row>
    <row r="322" spans="1:68" ht="27" customHeight="1" x14ac:dyDescent="0.25">
      <c r="A322" s="54" t="s">
        <v>511</v>
      </c>
      <c r="B322" s="54" t="s">
        <v>512</v>
      </c>
      <c r="C322" s="31">
        <v>4301030235</v>
      </c>
      <c r="D322" s="553">
        <v>4607091388381</v>
      </c>
      <c r="E322" s="554"/>
      <c r="F322" s="548">
        <v>0.38</v>
      </c>
      <c r="G322" s="32">
        <v>8</v>
      </c>
      <c r="H322" s="548">
        <v>3.04</v>
      </c>
      <c r="I322" s="54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5" t="s">
        <v>513</v>
      </c>
      <c r="Q322" s="556"/>
      <c r="R322" s="556"/>
      <c r="S322" s="556"/>
      <c r="T322" s="557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4301030232</v>
      </c>
      <c r="D323" s="553">
        <v>4607091388374</v>
      </c>
      <c r="E323" s="554"/>
      <c r="F323" s="548">
        <v>0.38</v>
      </c>
      <c r="G323" s="32">
        <v>8</v>
      </c>
      <c r="H323" s="548">
        <v>3.04</v>
      </c>
      <c r="I323" s="54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05" t="s">
        <v>517</v>
      </c>
      <c r="Q323" s="556"/>
      <c r="R323" s="556"/>
      <c r="S323" s="556"/>
      <c r="T323" s="557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4301032015</v>
      </c>
      <c r="D324" s="553">
        <v>4607091383102</v>
      </c>
      <c r="E324" s="554"/>
      <c r="F324" s="548">
        <v>0.17</v>
      </c>
      <c r="G324" s="32">
        <v>15</v>
      </c>
      <c r="H324" s="548">
        <v>2.5499999999999998</v>
      </c>
      <c r="I324" s="548">
        <v>2.9550000000000001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6"/>
      <c r="R324" s="556"/>
      <c r="S324" s="556"/>
      <c r="T324" s="557"/>
      <c r="U324" s="34"/>
      <c r="V324" s="34"/>
      <c r="W324" s="35" t="s">
        <v>68</v>
      </c>
      <c r="X324" s="549">
        <v>0</v>
      </c>
      <c r="Y324" s="55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521</v>
      </c>
      <c r="B325" s="54" t="s">
        <v>522</v>
      </c>
      <c r="C325" s="31">
        <v>4301030233</v>
      </c>
      <c r="D325" s="553">
        <v>4607091388404</v>
      </c>
      <c r="E325" s="554"/>
      <c r="F325" s="548">
        <v>0.17</v>
      </c>
      <c r="G325" s="32">
        <v>15</v>
      </c>
      <c r="H325" s="548">
        <v>2.5499999999999998</v>
      </c>
      <c r="I325" s="548">
        <v>2.88</v>
      </c>
      <c r="J325" s="32">
        <v>182</v>
      </c>
      <c r="K325" s="32" t="s">
        <v>75</v>
      </c>
      <c r="L325" s="32"/>
      <c r="M325" s="33" t="s">
        <v>97</v>
      </c>
      <c r="N325" s="33"/>
      <c r="O325" s="32">
        <v>180</v>
      </c>
      <c r="P325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6"/>
      <c r="R325" s="556"/>
      <c r="S325" s="556"/>
      <c r="T325" s="557"/>
      <c r="U325" s="34"/>
      <c r="V325" s="34"/>
      <c r="W325" s="35" t="s">
        <v>68</v>
      </c>
      <c r="X325" s="549">
        <v>0</v>
      </c>
      <c r="Y325" s="55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1"/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3"/>
      <c r="P326" s="566" t="s">
        <v>70</v>
      </c>
      <c r="Q326" s="567"/>
      <c r="R326" s="567"/>
      <c r="S326" s="567"/>
      <c r="T326" s="567"/>
      <c r="U326" s="567"/>
      <c r="V326" s="568"/>
      <c r="W326" s="37" t="s">
        <v>71</v>
      </c>
      <c r="X326" s="551">
        <f>IFERROR(X322/H322,"0")+IFERROR(X323/H323,"0")+IFERROR(X324/H324,"0")+IFERROR(X325/H325,"0")</f>
        <v>0</v>
      </c>
      <c r="Y326" s="551">
        <f>IFERROR(Y322/H322,"0")+IFERROR(Y323/H323,"0")+IFERROR(Y324/H324,"0")+IFERROR(Y325/H325,"0")</f>
        <v>0</v>
      </c>
      <c r="Z326" s="551">
        <f>IFERROR(IF(Z322="",0,Z322),"0")+IFERROR(IF(Z323="",0,Z323),"0")+IFERROR(IF(Z324="",0,Z324),"0")+IFERROR(IF(Z325="",0,Z325),"0")</f>
        <v>0</v>
      </c>
      <c r="AA326" s="552"/>
      <c r="AB326" s="552"/>
      <c r="AC326" s="552"/>
    </row>
    <row r="327" spans="1:68" x14ac:dyDescent="0.2">
      <c r="A327" s="562"/>
      <c r="B327" s="562"/>
      <c r="C327" s="562"/>
      <c r="D327" s="562"/>
      <c r="E327" s="562"/>
      <c r="F327" s="562"/>
      <c r="G327" s="562"/>
      <c r="H327" s="562"/>
      <c r="I327" s="562"/>
      <c r="J327" s="562"/>
      <c r="K327" s="562"/>
      <c r="L327" s="562"/>
      <c r="M327" s="562"/>
      <c r="N327" s="562"/>
      <c r="O327" s="563"/>
      <c r="P327" s="566" t="s">
        <v>70</v>
      </c>
      <c r="Q327" s="567"/>
      <c r="R327" s="567"/>
      <c r="S327" s="567"/>
      <c r="T327" s="567"/>
      <c r="U327" s="567"/>
      <c r="V327" s="568"/>
      <c r="W327" s="37" t="s">
        <v>68</v>
      </c>
      <c r="X327" s="551">
        <f>IFERROR(SUM(X322:X325),"0")</f>
        <v>0</v>
      </c>
      <c r="Y327" s="551">
        <f>IFERROR(SUM(Y322:Y325),"0")</f>
        <v>0</v>
      </c>
      <c r="Z327" s="37"/>
      <c r="AA327" s="552"/>
      <c r="AB327" s="552"/>
      <c r="AC327" s="552"/>
    </row>
    <row r="328" spans="1:68" ht="14.25" customHeight="1" x14ac:dyDescent="0.25">
      <c r="A328" s="565" t="s">
        <v>523</v>
      </c>
      <c r="B328" s="562"/>
      <c r="C328" s="562"/>
      <c r="D328" s="562"/>
      <c r="E328" s="562"/>
      <c r="F328" s="562"/>
      <c r="G328" s="562"/>
      <c r="H328" s="562"/>
      <c r="I328" s="562"/>
      <c r="J328" s="562"/>
      <c r="K328" s="562"/>
      <c r="L328" s="562"/>
      <c r="M328" s="562"/>
      <c r="N328" s="562"/>
      <c r="O328" s="562"/>
      <c r="P328" s="562"/>
      <c r="Q328" s="562"/>
      <c r="R328" s="562"/>
      <c r="S328" s="562"/>
      <c r="T328" s="562"/>
      <c r="U328" s="562"/>
      <c r="V328" s="562"/>
      <c r="W328" s="562"/>
      <c r="X328" s="562"/>
      <c r="Y328" s="562"/>
      <c r="Z328" s="562"/>
      <c r="AA328" s="545"/>
      <c r="AB328" s="545"/>
      <c r="AC328" s="545"/>
    </row>
    <row r="329" spans="1:68" ht="16.5" customHeight="1" x14ac:dyDescent="0.25">
      <c r="A329" s="54" t="s">
        <v>524</v>
      </c>
      <c r="B329" s="54" t="s">
        <v>525</v>
      </c>
      <c r="C329" s="31">
        <v>4301180007</v>
      </c>
      <c r="D329" s="553">
        <v>4680115881808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526</v>
      </c>
      <c r="N329" s="33"/>
      <c r="O329" s="32">
        <v>730</v>
      </c>
      <c r="P329" s="6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4301180006</v>
      </c>
      <c r="D330" s="553">
        <v>4680115881822</v>
      </c>
      <c r="E330" s="554"/>
      <c r="F330" s="548">
        <v>0.1</v>
      </c>
      <c r="G330" s="32">
        <v>20</v>
      </c>
      <c r="H330" s="548">
        <v>2</v>
      </c>
      <c r="I330" s="548">
        <v>2.2400000000000002</v>
      </c>
      <c r="J330" s="32">
        <v>238</v>
      </c>
      <c r="K330" s="32" t="s">
        <v>75</v>
      </c>
      <c r="L330" s="32"/>
      <c r="M330" s="33" t="s">
        <v>526</v>
      </c>
      <c r="N330" s="33"/>
      <c r="O330" s="32">
        <v>730</v>
      </c>
      <c r="P330" s="7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6"/>
      <c r="R330" s="556"/>
      <c r="S330" s="556"/>
      <c r="T330" s="557"/>
      <c r="U330" s="34"/>
      <c r="V330" s="34"/>
      <c r="W330" s="35" t="s">
        <v>68</v>
      </c>
      <c r="X330" s="549">
        <v>0</v>
      </c>
      <c r="Y330" s="55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530</v>
      </c>
      <c r="B331" s="54" t="s">
        <v>531</v>
      </c>
      <c r="C331" s="31">
        <v>4301180001</v>
      </c>
      <c r="D331" s="553">
        <v>4680115880016</v>
      </c>
      <c r="E331" s="554"/>
      <c r="F331" s="548">
        <v>0.1</v>
      </c>
      <c r="G331" s="32">
        <v>20</v>
      </c>
      <c r="H331" s="548">
        <v>2</v>
      </c>
      <c r="I331" s="548">
        <v>2.2400000000000002</v>
      </c>
      <c r="J331" s="32">
        <v>238</v>
      </c>
      <c r="K331" s="32" t="s">
        <v>75</v>
      </c>
      <c r="L331" s="32"/>
      <c r="M331" s="33" t="s">
        <v>526</v>
      </c>
      <c r="N331" s="33"/>
      <c r="O331" s="32">
        <v>730</v>
      </c>
      <c r="P331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6"/>
      <c r="R331" s="556"/>
      <c r="S331" s="556"/>
      <c r="T331" s="557"/>
      <c r="U331" s="34"/>
      <c r="V331" s="34"/>
      <c r="W331" s="35" t="s">
        <v>68</v>
      </c>
      <c r="X331" s="549">
        <v>38</v>
      </c>
      <c r="Y331" s="550">
        <f>IFERROR(IF(X331="",0,CEILING((X331/$H331),1)*$H331),"")</f>
        <v>38</v>
      </c>
      <c r="Z331" s="36">
        <f>IFERROR(IF(Y331=0,"",ROUNDUP(Y331/H331,0)*0.00474),"")</f>
        <v>9.0060000000000001E-2</v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42.56</v>
      </c>
      <c r="BN331" s="64">
        <f>IFERROR(Y331*I331/H331,"0")</f>
        <v>42.56</v>
      </c>
      <c r="BO331" s="64">
        <f>IFERROR(1/J331*(X331/H331),"0")</f>
        <v>7.9831932773109238E-2</v>
      </c>
      <c r="BP331" s="64">
        <f>IFERROR(1/J331*(Y331/H331),"0")</f>
        <v>7.9831932773109238E-2</v>
      </c>
    </row>
    <row r="332" spans="1:68" x14ac:dyDescent="0.2">
      <c r="A332" s="561"/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3"/>
      <c r="P332" s="566" t="s">
        <v>70</v>
      </c>
      <c r="Q332" s="567"/>
      <c r="R332" s="567"/>
      <c r="S332" s="567"/>
      <c r="T332" s="567"/>
      <c r="U332" s="567"/>
      <c r="V332" s="568"/>
      <c r="W332" s="37" t="s">
        <v>71</v>
      </c>
      <c r="X332" s="551">
        <f>IFERROR(X329/H329,"0")+IFERROR(X330/H330,"0")+IFERROR(X331/H331,"0")</f>
        <v>19</v>
      </c>
      <c r="Y332" s="551">
        <f>IFERROR(Y329/H329,"0")+IFERROR(Y330/H330,"0")+IFERROR(Y331/H331,"0")</f>
        <v>19</v>
      </c>
      <c r="Z332" s="551">
        <f>IFERROR(IF(Z329="",0,Z329),"0")+IFERROR(IF(Z330="",0,Z330),"0")+IFERROR(IF(Z331="",0,Z331),"0")</f>
        <v>9.0060000000000001E-2</v>
      </c>
      <c r="AA332" s="552"/>
      <c r="AB332" s="552"/>
      <c r="AC332" s="552"/>
    </row>
    <row r="333" spans="1:68" x14ac:dyDescent="0.2">
      <c r="A333" s="562"/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3"/>
      <c r="P333" s="566" t="s">
        <v>70</v>
      </c>
      <c r="Q333" s="567"/>
      <c r="R333" s="567"/>
      <c r="S333" s="567"/>
      <c r="T333" s="567"/>
      <c r="U333" s="567"/>
      <c r="V333" s="568"/>
      <c r="W333" s="37" t="s">
        <v>68</v>
      </c>
      <c r="X333" s="551">
        <f>IFERROR(SUM(X329:X331),"0")</f>
        <v>38</v>
      </c>
      <c r="Y333" s="551">
        <f>IFERROR(SUM(Y329:Y331),"0")</f>
        <v>38</v>
      </c>
      <c r="Z333" s="37"/>
      <c r="AA333" s="552"/>
      <c r="AB333" s="552"/>
      <c r="AC333" s="552"/>
    </row>
    <row r="334" spans="1:68" ht="16.5" customHeight="1" x14ac:dyDescent="0.25">
      <c r="A334" s="571" t="s">
        <v>532</v>
      </c>
      <c r="B334" s="562"/>
      <c r="C334" s="562"/>
      <c r="D334" s="562"/>
      <c r="E334" s="562"/>
      <c r="F334" s="562"/>
      <c r="G334" s="562"/>
      <c r="H334" s="562"/>
      <c r="I334" s="562"/>
      <c r="J334" s="562"/>
      <c r="K334" s="562"/>
      <c r="L334" s="562"/>
      <c r="M334" s="562"/>
      <c r="N334" s="562"/>
      <c r="O334" s="562"/>
      <c r="P334" s="562"/>
      <c r="Q334" s="562"/>
      <c r="R334" s="562"/>
      <c r="S334" s="562"/>
      <c r="T334" s="562"/>
      <c r="U334" s="562"/>
      <c r="V334" s="562"/>
      <c r="W334" s="562"/>
      <c r="X334" s="562"/>
      <c r="Y334" s="562"/>
      <c r="Z334" s="562"/>
      <c r="AA334" s="544"/>
      <c r="AB334" s="544"/>
      <c r="AC334" s="544"/>
    </row>
    <row r="335" spans="1:68" ht="14.25" customHeight="1" x14ac:dyDescent="0.25">
      <c r="A335" s="565" t="s">
        <v>72</v>
      </c>
      <c r="B335" s="562"/>
      <c r="C335" s="562"/>
      <c r="D335" s="562"/>
      <c r="E335" s="562"/>
      <c r="F335" s="562"/>
      <c r="G335" s="562"/>
      <c r="H335" s="562"/>
      <c r="I335" s="562"/>
      <c r="J335" s="562"/>
      <c r="K335" s="562"/>
      <c r="L335" s="562"/>
      <c r="M335" s="562"/>
      <c r="N335" s="562"/>
      <c r="O335" s="562"/>
      <c r="P335" s="562"/>
      <c r="Q335" s="562"/>
      <c r="R335" s="562"/>
      <c r="S335" s="562"/>
      <c r="T335" s="562"/>
      <c r="U335" s="562"/>
      <c r="V335" s="562"/>
      <c r="W335" s="562"/>
      <c r="X335" s="562"/>
      <c r="Y335" s="562"/>
      <c r="Z335" s="562"/>
      <c r="AA335" s="545"/>
      <c r="AB335" s="545"/>
      <c r="AC335" s="545"/>
    </row>
    <row r="336" spans="1:68" ht="27" customHeight="1" x14ac:dyDescent="0.25">
      <c r="A336" s="54" t="s">
        <v>533</v>
      </c>
      <c r="B336" s="54" t="s">
        <v>534</v>
      </c>
      <c r="C336" s="31">
        <v>4301051489</v>
      </c>
      <c r="D336" s="553">
        <v>4607091387919</v>
      </c>
      <c r="E336" s="554"/>
      <c r="F336" s="548">
        <v>1.35</v>
      </c>
      <c r="G336" s="32">
        <v>6</v>
      </c>
      <c r="H336" s="548">
        <v>8.1</v>
      </c>
      <c r="I336" s="54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6"/>
      <c r="R336" s="556"/>
      <c r="S336" s="556"/>
      <c r="T336" s="557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4301051461</v>
      </c>
      <c r="D337" s="553">
        <v>4680115883604</v>
      </c>
      <c r="E337" s="554"/>
      <c r="F337" s="548">
        <v>0.35</v>
      </c>
      <c r="G337" s="32">
        <v>6</v>
      </c>
      <c r="H337" s="548">
        <v>2.1</v>
      </c>
      <c r="I337" s="548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68</v>
      </c>
      <c r="X337" s="549">
        <v>140</v>
      </c>
      <c r="Y337" s="550">
        <f>IFERROR(IF(X337="",0,CEILING((X337/$H337),1)*$H337),"")</f>
        <v>140.70000000000002</v>
      </c>
      <c r="Z337" s="36">
        <f>IFERROR(IF(Y337=0,"",ROUNDUP(Y337/H337,0)*0.00651),"")</f>
        <v>0.43617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156.79999999999998</v>
      </c>
      <c r="BN337" s="64">
        <f>IFERROR(Y337*I337/H337,"0")</f>
        <v>157.584</v>
      </c>
      <c r="BO337" s="64">
        <f>IFERROR(1/J337*(X337/H337),"0")</f>
        <v>0.36630036630036628</v>
      </c>
      <c r="BP337" s="64">
        <f>IFERROR(1/J337*(Y337/H337),"0")</f>
        <v>0.36813186813186816</v>
      </c>
    </row>
    <row r="338" spans="1:68" ht="27" customHeight="1" x14ac:dyDescent="0.25">
      <c r="A338" s="54" t="s">
        <v>539</v>
      </c>
      <c r="B338" s="54" t="s">
        <v>540</v>
      </c>
      <c r="C338" s="31">
        <v>4301051864</v>
      </c>
      <c r="D338" s="553">
        <v>4680115883567</v>
      </c>
      <c r="E338" s="554"/>
      <c r="F338" s="548">
        <v>0.35</v>
      </c>
      <c r="G338" s="32">
        <v>6</v>
      </c>
      <c r="H338" s="548">
        <v>2.1</v>
      </c>
      <c r="I338" s="548">
        <v>2.34</v>
      </c>
      <c r="J338" s="32">
        <v>182</v>
      </c>
      <c r="K338" s="32" t="s">
        <v>75</v>
      </c>
      <c r="L338" s="32"/>
      <c r="M338" s="33" t="s">
        <v>92</v>
      </c>
      <c r="N338" s="33"/>
      <c r="O338" s="32">
        <v>40</v>
      </c>
      <c r="P338" s="8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6"/>
      <c r="R338" s="556"/>
      <c r="S338" s="556"/>
      <c r="T338" s="557"/>
      <c r="U338" s="34"/>
      <c r="V338" s="34"/>
      <c r="W338" s="35" t="s">
        <v>68</v>
      </c>
      <c r="X338" s="549">
        <v>122.5</v>
      </c>
      <c r="Y338" s="550">
        <f>IFERROR(IF(X338="",0,CEILING((X338/$H338),1)*$H338),"")</f>
        <v>123.9</v>
      </c>
      <c r="Z338" s="36">
        <f>IFERROR(IF(Y338=0,"",ROUNDUP(Y338/H338,0)*0.00651),"")</f>
        <v>0.38408999999999999</v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136.49999999999997</v>
      </c>
      <c r="BN338" s="64">
        <f>IFERROR(Y338*I338/H338,"0")</f>
        <v>138.06</v>
      </c>
      <c r="BO338" s="64">
        <f>IFERROR(1/J338*(X338/H338),"0")</f>
        <v>0.32051282051282048</v>
      </c>
      <c r="BP338" s="64">
        <f>IFERROR(1/J338*(Y338/H338),"0")</f>
        <v>0.32417582417582419</v>
      </c>
    </row>
    <row r="339" spans="1:68" x14ac:dyDescent="0.2">
      <c r="A339" s="561"/>
      <c r="B339" s="562"/>
      <c r="C339" s="562"/>
      <c r="D339" s="562"/>
      <c r="E339" s="562"/>
      <c r="F339" s="562"/>
      <c r="G339" s="562"/>
      <c r="H339" s="562"/>
      <c r="I339" s="562"/>
      <c r="J339" s="562"/>
      <c r="K339" s="562"/>
      <c r="L339" s="562"/>
      <c r="M339" s="562"/>
      <c r="N339" s="562"/>
      <c r="O339" s="563"/>
      <c r="P339" s="566" t="s">
        <v>70</v>
      </c>
      <c r="Q339" s="567"/>
      <c r="R339" s="567"/>
      <c r="S339" s="567"/>
      <c r="T339" s="567"/>
      <c r="U339" s="567"/>
      <c r="V339" s="568"/>
      <c r="W339" s="37" t="s">
        <v>71</v>
      </c>
      <c r="X339" s="551">
        <f>IFERROR(X336/H336,"0")+IFERROR(X337/H337,"0")+IFERROR(X338/H338,"0")</f>
        <v>124.99999999999999</v>
      </c>
      <c r="Y339" s="551">
        <f>IFERROR(Y336/H336,"0")+IFERROR(Y337/H337,"0")+IFERROR(Y338/H338,"0")</f>
        <v>126</v>
      </c>
      <c r="Z339" s="551">
        <f>IFERROR(IF(Z336="",0,Z336),"0")+IFERROR(IF(Z337="",0,Z337),"0")+IFERROR(IF(Z338="",0,Z338),"0")</f>
        <v>0.82025999999999999</v>
      </c>
      <c r="AA339" s="552"/>
      <c r="AB339" s="552"/>
      <c r="AC339" s="552"/>
    </row>
    <row r="340" spans="1:68" x14ac:dyDescent="0.2">
      <c r="A340" s="562"/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3"/>
      <c r="P340" s="566" t="s">
        <v>70</v>
      </c>
      <c r="Q340" s="567"/>
      <c r="R340" s="567"/>
      <c r="S340" s="567"/>
      <c r="T340" s="567"/>
      <c r="U340" s="567"/>
      <c r="V340" s="568"/>
      <c r="W340" s="37" t="s">
        <v>68</v>
      </c>
      <c r="X340" s="551">
        <f>IFERROR(SUM(X336:X338),"0")</f>
        <v>262.5</v>
      </c>
      <c r="Y340" s="551">
        <f>IFERROR(SUM(Y336:Y338),"0")</f>
        <v>264.60000000000002</v>
      </c>
      <c r="Z340" s="37"/>
      <c r="AA340" s="552"/>
      <c r="AB340" s="552"/>
      <c r="AC340" s="552"/>
    </row>
    <row r="341" spans="1:68" ht="27.75" customHeight="1" x14ac:dyDescent="0.2">
      <c r="A341" s="636" t="s">
        <v>542</v>
      </c>
      <c r="B341" s="637"/>
      <c r="C341" s="637"/>
      <c r="D341" s="637"/>
      <c r="E341" s="637"/>
      <c r="F341" s="637"/>
      <c r="G341" s="637"/>
      <c r="H341" s="637"/>
      <c r="I341" s="637"/>
      <c r="J341" s="637"/>
      <c r="K341" s="637"/>
      <c r="L341" s="637"/>
      <c r="M341" s="637"/>
      <c r="N341" s="637"/>
      <c r="O341" s="637"/>
      <c r="P341" s="637"/>
      <c r="Q341" s="637"/>
      <c r="R341" s="637"/>
      <c r="S341" s="637"/>
      <c r="T341" s="637"/>
      <c r="U341" s="637"/>
      <c r="V341" s="637"/>
      <c r="W341" s="637"/>
      <c r="X341" s="637"/>
      <c r="Y341" s="637"/>
      <c r="Z341" s="637"/>
      <c r="AA341" s="48"/>
      <c r="AB341" s="48"/>
      <c r="AC341" s="48"/>
    </row>
    <row r="342" spans="1:68" ht="16.5" customHeight="1" x14ac:dyDescent="0.25">
      <c r="A342" s="571" t="s">
        <v>543</v>
      </c>
      <c r="B342" s="562"/>
      <c r="C342" s="562"/>
      <c r="D342" s="562"/>
      <c r="E342" s="562"/>
      <c r="F342" s="562"/>
      <c r="G342" s="562"/>
      <c r="H342" s="562"/>
      <c r="I342" s="562"/>
      <c r="J342" s="562"/>
      <c r="K342" s="562"/>
      <c r="L342" s="562"/>
      <c r="M342" s="562"/>
      <c r="N342" s="562"/>
      <c r="O342" s="562"/>
      <c r="P342" s="562"/>
      <c r="Q342" s="562"/>
      <c r="R342" s="562"/>
      <c r="S342" s="562"/>
      <c r="T342" s="562"/>
      <c r="U342" s="562"/>
      <c r="V342" s="562"/>
      <c r="W342" s="562"/>
      <c r="X342" s="562"/>
      <c r="Y342" s="562"/>
      <c r="Z342" s="562"/>
      <c r="AA342" s="544"/>
      <c r="AB342" s="544"/>
      <c r="AC342" s="544"/>
    </row>
    <row r="343" spans="1:68" ht="14.25" customHeight="1" x14ac:dyDescent="0.25">
      <c r="A343" s="565" t="s">
        <v>102</v>
      </c>
      <c r="B343" s="562"/>
      <c r="C343" s="562"/>
      <c r="D343" s="562"/>
      <c r="E343" s="562"/>
      <c r="F343" s="562"/>
      <c r="G343" s="562"/>
      <c r="H343" s="562"/>
      <c r="I343" s="562"/>
      <c r="J343" s="562"/>
      <c r="K343" s="562"/>
      <c r="L343" s="562"/>
      <c r="M343" s="562"/>
      <c r="N343" s="562"/>
      <c r="O343" s="562"/>
      <c r="P343" s="562"/>
      <c r="Q343" s="562"/>
      <c r="R343" s="562"/>
      <c r="S343" s="562"/>
      <c r="T343" s="562"/>
      <c r="U343" s="562"/>
      <c r="V343" s="562"/>
      <c r="W343" s="562"/>
      <c r="X343" s="562"/>
      <c r="Y343" s="562"/>
      <c r="Z343" s="562"/>
      <c r="AA343" s="545"/>
      <c r="AB343" s="545"/>
      <c r="AC343" s="545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53">
        <v>4680115884847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6"/>
      <c r="R344" s="556"/>
      <c r="S344" s="556"/>
      <c r="T344" s="557"/>
      <c r="U344" s="34"/>
      <c r="V344" s="34"/>
      <c r="W344" s="35" t="s">
        <v>68</v>
      </c>
      <c r="X344" s="549">
        <v>0</v>
      </c>
      <c r="Y344" s="550">
        <f t="shared" ref="Y344:Y350" si="43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4">IFERROR(X344*I344/H344,"0")</f>
        <v>0</v>
      </c>
      <c r="BN344" s="64">
        <f t="shared" ref="BN344:BN350" si="45">IFERROR(Y344*I344/H344,"0")</f>
        <v>0</v>
      </c>
      <c r="BO344" s="64">
        <f t="shared" ref="BO344:BO350" si="46">IFERROR(1/J344*(X344/H344),"0")</f>
        <v>0</v>
      </c>
      <c r="BP344" s="64">
        <f t="shared" ref="BP344:BP350" si="47">IFERROR(1/J344*(Y344/H344),"0")</f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53">
        <v>4680115884854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68</v>
      </c>
      <c r="X345" s="549">
        <v>0</v>
      </c>
      <c r="Y345" s="550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53">
        <v>4607091383997</v>
      </c>
      <c r="E346" s="554"/>
      <c r="F346" s="548">
        <v>2.5</v>
      </c>
      <c r="G346" s="32">
        <v>6</v>
      </c>
      <c r="H346" s="548">
        <v>15</v>
      </c>
      <c r="I346" s="54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6"/>
      <c r="R346" s="556"/>
      <c r="S346" s="556"/>
      <c r="T346" s="557"/>
      <c r="U346" s="34"/>
      <c r="V346" s="34"/>
      <c r="W346" s="35" t="s">
        <v>68</v>
      </c>
      <c r="X346" s="549">
        <v>0</v>
      </c>
      <c r="Y346" s="550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53">
        <v>4680115884830</v>
      </c>
      <c r="E347" s="554"/>
      <c r="F347" s="548">
        <v>2.5</v>
      </c>
      <c r="G347" s="32">
        <v>6</v>
      </c>
      <c r="H347" s="548">
        <v>15</v>
      </c>
      <c r="I347" s="54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6"/>
      <c r="R347" s="556"/>
      <c r="S347" s="556"/>
      <c r="T347" s="557"/>
      <c r="U347" s="34"/>
      <c r="V347" s="34"/>
      <c r="W347" s="35" t="s">
        <v>68</v>
      </c>
      <c r="X347" s="549">
        <v>0</v>
      </c>
      <c r="Y347" s="550">
        <f t="shared" si="43"/>
        <v>0</v>
      </c>
      <c r="Z347" s="36" t="str">
        <f>IFERROR(IF(Y347=0,"",ROUNDUP(Y347/H347,0)*0.02175),"")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4301011433</v>
      </c>
      <c r="D348" s="553">
        <v>4680115882638</v>
      </c>
      <c r="E348" s="554"/>
      <c r="F348" s="548">
        <v>0.4</v>
      </c>
      <c r="G348" s="32">
        <v>10</v>
      </c>
      <c r="H348" s="548">
        <v>4</v>
      </c>
      <c r="I348" s="54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6"/>
      <c r="R348" s="556"/>
      <c r="S348" s="556"/>
      <c r="T348" s="557"/>
      <c r="U348" s="34"/>
      <c r="V348" s="34"/>
      <c r="W348" s="35" t="s">
        <v>68</v>
      </c>
      <c r="X348" s="549">
        <v>0</v>
      </c>
      <c r="Y348" s="550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27" customHeight="1" x14ac:dyDescent="0.25">
      <c r="A349" s="54" t="s">
        <v>559</v>
      </c>
      <c r="B349" s="54" t="s">
        <v>560</v>
      </c>
      <c r="C349" s="31">
        <v>4301011952</v>
      </c>
      <c r="D349" s="553">
        <v>4680115884922</v>
      </c>
      <c r="E349" s="554"/>
      <c r="F349" s="548">
        <v>0.5</v>
      </c>
      <c r="G349" s="32">
        <v>10</v>
      </c>
      <c r="H349" s="548">
        <v>5</v>
      </c>
      <c r="I349" s="54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6"/>
      <c r="R349" s="556"/>
      <c r="S349" s="556"/>
      <c r="T349" s="557"/>
      <c r="U349" s="34"/>
      <c r="V349" s="34"/>
      <c r="W349" s="35" t="s">
        <v>68</v>
      </c>
      <c r="X349" s="549">
        <v>0</v>
      </c>
      <c r="Y349" s="550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4301011868</v>
      </c>
      <c r="D350" s="553">
        <v>4680115884861</v>
      </c>
      <c r="E350" s="554"/>
      <c r="F350" s="548">
        <v>0.5</v>
      </c>
      <c r="G350" s="32">
        <v>10</v>
      </c>
      <c r="H350" s="548">
        <v>5</v>
      </c>
      <c r="I350" s="54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6"/>
      <c r="R350" s="556"/>
      <c r="S350" s="556"/>
      <c r="T350" s="557"/>
      <c r="U350" s="34"/>
      <c r="V350" s="34"/>
      <c r="W350" s="35" t="s">
        <v>68</v>
      </c>
      <c r="X350" s="549">
        <v>100</v>
      </c>
      <c r="Y350" s="550">
        <f t="shared" si="43"/>
        <v>100</v>
      </c>
      <c r="Z350" s="36">
        <f>IFERROR(IF(Y350=0,"",ROUNDUP(Y350/H350,0)*0.00902),"")</f>
        <v>0.1804</v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4"/>
        <v>104.2</v>
      </c>
      <c r="BN350" s="64">
        <f t="shared" si="45"/>
        <v>104.2</v>
      </c>
      <c r="BO350" s="64">
        <f t="shared" si="46"/>
        <v>0.15151515151515152</v>
      </c>
      <c r="BP350" s="64">
        <f t="shared" si="47"/>
        <v>0.15151515151515152</v>
      </c>
    </row>
    <row r="351" spans="1:68" x14ac:dyDescent="0.2">
      <c r="A351" s="561"/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3"/>
      <c r="P351" s="566" t="s">
        <v>70</v>
      </c>
      <c r="Q351" s="567"/>
      <c r="R351" s="567"/>
      <c r="S351" s="567"/>
      <c r="T351" s="567"/>
      <c r="U351" s="567"/>
      <c r="V351" s="568"/>
      <c r="W351" s="37" t="s">
        <v>71</v>
      </c>
      <c r="X351" s="551">
        <f>IFERROR(X344/H344,"0")+IFERROR(X345/H345,"0")+IFERROR(X346/H346,"0")+IFERROR(X347/H347,"0")+IFERROR(X348/H348,"0")+IFERROR(X349/H349,"0")+IFERROR(X350/H350,"0")</f>
        <v>20</v>
      </c>
      <c r="Y351" s="551">
        <f>IFERROR(Y344/H344,"0")+IFERROR(Y345/H345,"0")+IFERROR(Y346/H346,"0")+IFERROR(Y347/H347,"0")+IFERROR(Y348/H348,"0")+IFERROR(Y349/H349,"0")+IFERROR(Y350/H350,"0")</f>
        <v>20</v>
      </c>
      <c r="Z351" s="551">
        <f>IFERROR(IF(Z344="",0,Z344),"0")+IFERROR(IF(Z345="",0,Z345),"0")+IFERROR(IF(Z346="",0,Z346),"0")+IFERROR(IF(Z347="",0,Z347),"0")+IFERROR(IF(Z348="",0,Z348),"0")+IFERROR(IF(Z349="",0,Z349),"0")+IFERROR(IF(Z350="",0,Z350),"0")</f>
        <v>0.1804</v>
      </c>
      <c r="AA351" s="552"/>
      <c r="AB351" s="552"/>
      <c r="AC351" s="552"/>
    </row>
    <row r="352" spans="1:68" x14ac:dyDescent="0.2">
      <c r="A352" s="562"/>
      <c r="B352" s="562"/>
      <c r="C352" s="562"/>
      <c r="D352" s="562"/>
      <c r="E352" s="562"/>
      <c r="F352" s="562"/>
      <c r="G352" s="562"/>
      <c r="H352" s="562"/>
      <c r="I352" s="562"/>
      <c r="J352" s="562"/>
      <c r="K352" s="562"/>
      <c r="L352" s="562"/>
      <c r="M352" s="562"/>
      <c r="N352" s="562"/>
      <c r="O352" s="563"/>
      <c r="P352" s="566" t="s">
        <v>70</v>
      </c>
      <c r="Q352" s="567"/>
      <c r="R352" s="567"/>
      <c r="S352" s="567"/>
      <c r="T352" s="567"/>
      <c r="U352" s="567"/>
      <c r="V352" s="568"/>
      <c r="W352" s="37" t="s">
        <v>68</v>
      </c>
      <c r="X352" s="551">
        <f>IFERROR(SUM(X344:X350),"0")</f>
        <v>100</v>
      </c>
      <c r="Y352" s="551">
        <f>IFERROR(SUM(Y344:Y350),"0")</f>
        <v>100</v>
      </c>
      <c r="Z352" s="37"/>
      <c r="AA352" s="552"/>
      <c r="AB352" s="552"/>
      <c r="AC352" s="552"/>
    </row>
    <row r="353" spans="1:68" ht="14.25" customHeight="1" x14ac:dyDescent="0.25">
      <c r="A353" s="565" t="s">
        <v>134</v>
      </c>
      <c r="B353" s="562"/>
      <c r="C353" s="562"/>
      <c r="D353" s="562"/>
      <c r="E353" s="562"/>
      <c r="F353" s="562"/>
      <c r="G353" s="562"/>
      <c r="H353" s="562"/>
      <c r="I353" s="562"/>
      <c r="J353" s="562"/>
      <c r="K353" s="562"/>
      <c r="L353" s="562"/>
      <c r="M353" s="562"/>
      <c r="N353" s="562"/>
      <c r="O353" s="562"/>
      <c r="P353" s="562"/>
      <c r="Q353" s="562"/>
      <c r="R353" s="562"/>
      <c r="S353" s="562"/>
      <c r="T353" s="562"/>
      <c r="U353" s="562"/>
      <c r="V353" s="562"/>
      <c r="W353" s="562"/>
      <c r="X353" s="562"/>
      <c r="Y353" s="562"/>
      <c r="Z353" s="562"/>
      <c r="AA353" s="545"/>
      <c r="AB353" s="545"/>
      <c r="AC353" s="545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53">
        <v>4607091383980</v>
      </c>
      <c r="E354" s="554"/>
      <c r="F354" s="548">
        <v>2.5</v>
      </c>
      <c r="G354" s="32">
        <v>6</v>
      </c>
      <c r="H354" s="548">
        <v>15</v>
      </c>
      <c r="I354" s="54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6"/>
      <c r="R354" s="556"/>
      <c r="S354" s="556"/>
      <c r="T354" s="557"/>
      <c r="U354" s="34"/>
      <c r="V354" s="34"/>
      <c r="W354" s="35" t="s">
        <v>68</v>
      </c>
      <c r="X354" s="549">
        <v>0</v>
      </c>
      <c r="Y354" s="550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customHeight="1" x14ac:dyDescent="0.25">
      <c r="A355" s="54" t="s">
        <v>566</v>
      </c>
      <c r="B355" s="54" t="s">
        <v>567</v>
      </c>
      <c r="C355" s="31">
        <v>4301020179</v>
      </c>
      <c r="D355" s="553">
        <v>4607091384178</v>
      </c>
      <c r="E355" s="554"/>
      <c r="F355" s="548">
        <v>0.4</v>
      </c>
      <c r="G355" s="32">
        <v>10</v>
      </c>
      <c r="H355" s="548">
        <v>4</v>
      </c>
      <c r="I355" s="54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6"/>
      <c r="R355" s="556"/>
      <c r="S355" s="556"/>
      <c r="T355" s="557"/>
      <c r="U355" s="34"/>
      <c r="V355" s="34"/>
      <c r="W355" s="35" t="s">
        <v>68</v>
      </c>
      <c r="X355" s="549">
        <v>120</v>
      </c>
      <c r="Y355" s="550">
        <f>IFERROR(IF(X355="",0,CEILING((X355/$H355),1)*$H355),"")</f>
        <v>120</v>
      </c>
      <c r="Z355" s="36">
        <f>IFERROR(IF(Y355=0,"",ROUNDUP(Y355/H355,0)*0.00902),"")</f>
        <v>0.27060000000000001</v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126.3</v>
      </c>
      <c r="BN355" s="64">
        <f>IFERROR(Y355*I355/H355,"0")</f>
        <v>126.3</v>
      </c>
      <c r="BO355" s="64">
        <f>IFERROR(1/J355*(X355/H355),"0")</f>
        <v>0.22727272727272729</v>
      </c>
      <c r="BP355" s="64">
        <f>IFERROR(1/J355*(Y355/H355),"0")</f>
        <v>0.22727272727272729</v>
      </c>
    </row>
    <row r="356" spans="1:68" x14ac:dyDescent="0.2">
      <c r="A356" s="561"/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3"/>
      <c r="P356" s="566" t="s">
        <v>70</v>
      </c>
      <c r="Q356" s="567"/>
      <c r="R356" s="567"/>
      <c r="S356" s="567"/>
      <c r="T356" s="567"/>
      <c r="U356" s="567"/>
      <c r="V356" s="568"/>
      <c r="W356" s="37" t="s">
        <v>71</v>
      </c>
      <c r="X356" s="551">
        <f>IFERROR(X354/H354,"0")+IFERROR(X355/H355,"0")</f>
        <v>30</v>
      </c>
      <c r="Y356" s="551">
        <f>IFERROR(Y354/H354,"0")+IFERROR(Y355/H355,"0")</f>
        <v>30</v>
      </c>
      <c r="Z356" s="551">
        <f>IFERROR(IF(Z354="",0,Z354),"0")+IFERROR(IF(Z355="",0,Z355),"0")</f>
        <v>0.27060000000000001</v>
      </c>
      <c r="AA356" s="552"/>
      <c r="AB356" s="552"/>
      <c r="AC356" s="552"/>
    </row>
    <row r="357" spans="1:68" x14ac:dyDescent="0.2">
      <c r="A357" s="562"/>
      <c r="B357" s="562"/>
      <c r="C357" s="562"/>
      <c r="D357" s="562"/>
      <c r="E357" s="562"/>
      <c r="F357" s="562"/>
      <c r="G357" s="562"/>
      <c r="H357" s="562"/>
      <c r="I357" s="562"/>
      <c r="J357" s="562"/>
      <c r="K357" s="562"/>
      <c r="L357" s="562"/>
      <c r="M357" s="562"/>
      <c r="N357" s="562"/>
      <c r="O357" s="563"/>
      <c r="P357" s="566" t="s">
        <v>70</v>
      </c>
      <c r="Q357" s="567"/>
      <c r="R357" s="567"/>
      <c r="S357" s="567"/>
      <c r="T357" s="567"/>
      <c r="U357" s="567"/>
      <c r="V357" s="568"/>
      <c r="W357" s="37" t="s">
        <v>68</v>
      </c>
      <c r="X357" s="551">
        <f>IFERROR(SUM(X354:X355),"0")</f>
        <v>120</v>
      </c>
      <c r="Y357" s="551">
        <f>IFERROR(SUM(Y354:Y355),"0")</f>
        <v>120</v>
      </c>
      <c r="Z357" s="37"/>
      <c r="AA357" s="552"/>
      <c r="AB357" s="552"/>
      <c r="AC357" s="552"/>
    </row>
    <row r="358" spans="1:68" ht="14.25" customHeight="1" x14ac:dyDescent="0.25">
      <c r="A358" s="565" t="s">
        <v>72</v>
      </c>
      <c r="B358" s="562"/>
      <c r="C358" s="562"/>
      <c r="D358" s="562"/>
      <c r="E358" s="562"/>
      <c r="F358" s="562"/>
      <c r="G358" s="562"/>
      <c r="H358" s="562"/>
      <c r="I358" s="562"/>
      <c r="J358" s="562"/>
      <c r="K358" s="562"/>
      <c r="L358" s="562"/>
      <c r="M358" s="562"/>
      <c r="N358" s="562"/>
      <c r="O358" s="562"/>
      <c r="P358" s="562"/>
      <c r="Q358" s="562"/>
      <c r="R358" s="562"/>
      <c r="S358" s="562"/>
      <c r="T358" s="562"/>
      <c r="U358" s="562"/>
      <c r="V358" s="562"/>
      <c r="W358" s="562"/>
      <c r="X358" s="562"/>
      <c r="Y358" s="562"/>
      <c r="Z358" s="562"/>
      <c r="AA358" s="545"/>
      <c r="AB358" s="545"/>
      <c r="AC358" s="545"/>
    </row>
    <row r="359" spans="1:68" ht="27" customHeight="1" x14ac:dyDescent="0.25">
      <c r="A359" s="54" t="s">
        <v>568</v>
      </c>
      <c r="B359" s="54" t="s">
        <v>569</v>
      </c>
      <c r="C359" s="31">
        <v>4301051903</v>
      </c>
      <c r="D359" s="553">
        <v>4607091383928</v>
      </c>
      <c r="E359" s="554"/>
      <c r="F359" s="548">
        <v>1.5</v>
      </c>
      <c r="G359" s="32">
        <v>6</v>
      </c>
      <c r="H359" s="548">
        <v>9</v>
      </c>
      <c r="I359" s="548">
        <v>9.5250000000000004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80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68</v>
      </c>
      <c r="X359" s="549">
        <v>0</v>
      </c>
      <c r="Y359" s="55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571</v>
      </c>
      <c r="B360" s="54" t="s">
        <v>572</v>
      </c>
      <c r="C360" s="31">
        <v>4301051897</v>
      </c>
      <c r="D360" s="553">
        <v>4607091384260</v>
      </c>
      <c r="E360" s="554"/>
      <c r="F360" s="548">
        <v>1.5</v>
      </c>
      <c r="G360" s="32">
        <v>6</v>
      </c>
      <c r="H360" s="548">
        <v>9</v>
      </c>
      <c r="I360" s="548">
        <v>9.5190000000000001</v>
      </c>
      <c r="J360" s="32">
        <v>64</v>
      </c>
      <c r="K360" s="32" t="s">
        <v>105</v>
      </c>
      <c r="L360" s="32"/>
      <c r="M360" s="33" t="s">
        <v>76</v>
      </c>
      <c r="N360" s="33"/>
      <c r="O360" s="32">
        <v>40</v>
      </c>
      <c r="P360" s="87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6"/>
      <c r="R360" s="556"/>
      <c r="S360" s="556"/>
      <c r="T360" s="557"/>
      <c r="U360" s="34"/>
      <c r="V360" s="34"/>
      <c r="W360" s="35" t="s">
        <v>68</v>
      </c>
      <c r="X360" s="549">
        <v>0</v>
      </c>
      <c r="Y360" s="55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1"/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3"/>
      <c r="P361" s="566" t="s">
        <v>70</v>
      </c>
      <c r="Q361" s="567"/>
      <c r="R361" s="567"/>
      <c r="S361" s="567"/>
      <c r="T361" s="567"/>
      <c r="U361" s="567"/>
      <c r="V361" s="568"/>
      <c r="W361" s="37" t="s">
        <v>71</v>
      </c>
      <c r="X361" s="551">
        <f>IFERROR(X359/H359,"0")+IFERROR(X360/H360,"0")</f>
        <v>0</v>
      </c>
      <c r="Y361" s="551">
        <f>IFERROR(Y359/H359,"0")+IFERROR(Y360/H360,"0")</f>
        <v>0</v>
      </c>
      <c r="Z361" s="551">
        <f>IFERROR(IF(Z359="",0,Z359),"0")+IFERROR(IF(Z360="",0,Z360),"0")</f>
        <v>0</v>
      </c>
      <c r="AA361" s="552"/>
      <c r="AB361" s="552"/>
      <c r="AC361" s="552"/>
    </row>
    <row r="362" spans="1:68" x14ac:dyDescent="0.2">
      <c r="A362" s="562"/>
      <c r="B362" s="562"/>
      <c r="C362" s="562"/>
      <c r="D362" s="562"/>
      <c r="E362" s="562"/>
      <c r="F362" s="562"/>
      <c r="G362" s="562"/>
      <c r="H362" s="562"/>
      <c r="I362" s="562"/>
      <c r="J362" s="562"/>
      <c r="K362" s="562"/>
      <c r="L362" s="562"/>
      <c r="M362" s="562"/>
      <c r="N362" s="562"/>
      <c r="O362" s="563"/>
      <c r="P362" s="566" t="s">
        <v>70</v>
      </c>
      <c r="Q362" s="567"/>
      <c r="R362" s="567"/>
      <c r="S362" s="567"/>
      <c r="T362" s="567"/>
      <c r="U362" s="567"/>
      <c r="V362" s="568"/>
      <c r="W362" s="37" t="s">
        <v>68</v>
      </c>
      <c r="X362" s="551">
        <f>IFERROR(SUM(X359:X360),"0")</f>
        <v>0</v>
      </c>
      <c r="Y362" s="551">
        <f>IFERROR(SUM(Y359:Y360),"0")</f>
        <v>0</v>
      </c>
      <c r="Z362" s="37"/>
      <c r="AA362" s="552"/>
      <c r="AB362" s="552"/>
      <c r="AC362" s="552"/>
    </row>
    <row r="363" spans="1:68" ht="14.25" customHeight="1" x14ac:dyDescent="0.25">
      <c r="A363" s="565" t="s">
        <v>164</v>
      </c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2"/>
      <c r="P363" s="562"/>
      <c r="Q363" s="562"/>
      <c r="R363" s="562"/>
      <c r="S363" s="562"/>
      <c r="T363" s="562"/>
      <c r="U363" s="562"/>
      <c r="V363" s="562"/>
      <c r="W363" s="562"/>
      <c r="X363" s="562"/>
      <c r="Y363" s="562"/>
      <c r="Z363" s="562"/>
      <c r="AA363" s="545"/>
      <c r="AB363" s="545"/>
      <c r="AC363" s="545"/>
    </row>
    <row r="364" spans="1:68" ht="16.5" customHeight="1" x14ac:dyDescent="0.25">
      <c r="A364" s="54" t="s">
        <v>574</v>
      </c>
      <c r="B364" s="54" t="s">
        <v>575</v>
      </c>
      <c r="C364" s="31">
        <v>4301060524</v>
      </c>
      <c r="D364" s="553">
        <v>4607091384673</v>
      </c>
      <c r="E364" s="554"/>
      <c r="F364" s="548">
        <v>1.5</v>
      </c>
      <c r="G364" s="32">
        <v>6</v>
      </c>
      <c r="H364" s="548">
        <v>9</v>
      </c>
      <c r="I364" s="548">
        <v>9.5190000000000001</v>
      </c>
      <c r="J364" s="32">
        <v>64</v>
      </c>
      <c r="K364" s="32" t="s">
        <v>105</v>
      </c>
      <c r="L364" s="32"/>
      <c r="M364" s="33" t="s">
        <v>76</v>
      </c>
      <c r="N364" s="33"/>
      <c r="O364" s="32">
        <v>40</v>
      </c>
      <c r="P364" s="834" t="s">
        <v>576</v>
      </c>
      <c r="Q364" s="556"/>
      <c r="R364" s="556"/>
      <c r="S364" s="556"/>
      <c r="T364" s="557"/>
      <c r="U364" s="34"/>
      <c r="V364" s="34"/>
      <c r="W364" s="35" t="s">
        <v>68</v>
      </c>
      <c r="X364" s="549">
        <v>0</v>
      </c>
      <c r="Y364" s="55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577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1"/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3"/>
      <c r="P365" s="566" t="s">
        <v>70</v>
      </c>
      <c r="Q365" s="567"/>
      <c r="R365" s="567"/>
      <c r="S365" s="567"/>
      <c r="T365" s="567"/>
      <c r="U365" s="567"/>
      <c r="V365" s="568"/>
      <c r="W365" s="37" t="s">
        <v>71</v>
      </c>
      <c r="X365" s="551">
        <f>IFERROR(X364/H364,"0")</f>
        <v>0</v>
      </c>
      <c r="Y365" s="551">
        <f>IFERROR(Y364/H364,"0")</f>
        <v>0</v>
      </c>
      <c r="Z365" s="551">
        <f>IFERROR(IF(Z364="",0,Z364),"0")</f>
        <v>0</v>
      </c>
      <c r="AA365" s="552"/>
      <c r="AB365" s="552"/>
      <c r="AC365" s="552"/>
    </row>
    <row r="366" spans="1:68" x14ac:dyDescent="0.2">
      <c r="A366" s="562"/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3"/>
      <c r="P366" s="566" t="s">
        <v>70</v>
      </c>
      <c r="Q366" s="567"/>
      <c r="R366" s="567"/>
      <c r="S366" s="567"/>
      <c r="T366" s="567"/>
      <c r="U366" s="567"/>
      <c r="V366" s="568"/>
      <c r="W366" s="37" t="s">
        <v>68</v>
      </c>
      <c r="X366" s="551">
        <f>IFERROR(SUM(X364:X364),"0")</f>
        <v>0</v>
      </c>
      <c r="Y366" s="551">
        <f>IFERROR(SUM(Y364:Y364),"0")</f>
        <v>0</v>
      </c>
      <c r="Z366" s="37"/>
      <c r="AA366" s="552"/>
      <c r="AB366" s="552"/>
      <c r="AC366" s="552"/>
    </row>
    <row r="367" spans="1:68" ht="16.5" customHeight="1" x14ac:dyDescent="0.25">
      <c r="A367" s="571" t="s">
        <v>578</v>
      </c>
      <c r="B367" s="562"/>
      <c r="C367" s="562"/>
      <c r="D367" s="562"/>
      <c r="E367" s="562"/>
      <c r="F367" s="562"/>
      <c r="G367" s="562"/>
      <c r="H367" s="562"/>
      <c r="I367" s="562"/>
      <c r="J367" s="562"/>
      <c r="K367" s="562"/>
      <c r="L367" s="562"/>
      <c r="M367" s="562"/>
      <c r="N367" s="562"/>
      <c r="O367" s="562"/>
      <c r="P367" s="562"/>
      <c r="Q367" s="562"/>
      <c r="R367" s="562"/>
      <c r="S367" s="562"/>
      <c r="T367" s="562"/>
      <c r="U367" s="562"/>
      <c r="V367" s="562"/>
      <c r="W367" s="562"/>
      <c r="X367" s="562"/>
      <c r="Y367" s="562"/>
      <c r="Z367" s="562"/>
      <c r="AA367" s="544"/>
      <c r="AB367" s="544"/>
      <c r="AC367" s="544"/>
    </row>
    <row r="368" spans="1:68" ht="14.25" customHeight="1" x14ac:dyDescent="0.25">
      <c r="A368" s="565" t="s">
        <v>102</v>
      </c>
      <c r="B368" s="562"/>
      <c r="C368" s="562"/>
      <c r="D368" s="562"/>
      <c r="E368" s="562"/>
      <c r="F368" s="562"/>
      <c r="G368" s="562"/>
      <c r="H368" s="562"/>
      <c r="I368" s="562"/>
      <c r="J368" s="562"/>
      <c r="K368" s="562"/>
      <c r="L368" s="562"/>
      <c r="M368" s="562"/>
      <c r="N368" s="562"/>
      <c r="O368" s="562"/>
      <c r="P368" s="562"/>
      <c r="Q368" s="562"/>
      <c r="R368" s="562"/>
      <c r="S368" s="562"/>
      <c r="T368" s="562"/>
      <c r="U368" s="562"/>
      <c r="V368" s="562"/>
      <c r="W368" s="562"/>
      <c r="X368" s="562"/>
      <c r="Y368" s="562"/>
      <c r="Z368" s="562"/>
      <c r="AA368" s="545"/>
      <c r="AB368" s="545"/>
      <c r="AC368" s="545"/>
    </row>
    <row r="369" spans="1:68" ht="37.5" customHeight="1" x14ac:dyDescent="0.25">
      <c r="A369" s="54" t="s">
        <v>579</v>
      </c>
      <c r="B369" s="54" t="s">
        <v>580</v>
      </c>
      <c r="C369" s="31">
        <v>4301011873</v>
      </c>
      <c r="D369" s="553">
        <v>4680115881907</v>
      </c>
      <c r="E369" s="554"/>
      <c r="F369" s="548">
        <v>1.8</v>
      </c>
      <c r="G369" s="32">
        <v>6</v>
      </c>
      <c r="H369" s="548">
        <v>10.8</v>
      </c>
      <c r="I369" s="54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56"/>
      <c r="R369" s="556"/>
      <c r="S369" s="556"/>
      <c r="T369" s="557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4301011875</v>
      </c>
      <c r="D370" s="553">
        <v>4680115884885</v>
      </c>
      <c r="E370" s="554"/>
      <c r="F370" s="548">
        <v>0.8</v>
      </c>
      <c r="G370" s="32">
        <v>15</v>
      </c>
      <c r="H370" s="548">
        <v>12</v>
      </c>
      <c r="I370" s="548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5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56"/>
      <c r="R370" s="556"/>
      <c r="S370" s="556"/>
      <c r="T370" s="557"/>
      <c r="U370" s="34"/>
      <c r="V370" s="34"/>
      <c r="W370" s="35" t="s">
        <v>68</v>
      </c>
      <c r="X370" s="549">
        <v>0</v>
      </c>
      <c r="Y370" s="55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584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585</v>
      </c>
      <c r="B371" s="54" t="s">
        <v>586</v>
      </c>
      <c r="C371" s="31">
        <v>4301011871</v>
      </c>
      <c r="D371" s="553">
        <v>4680115884908</v>
      </c>
      <c r="E371" s="554"/>
      <c r="F371" s="548">
        <v>0.4</v>
      </c>
      <c r="G371" s="32">
        <v>10</v>
      </c>
      <c r="H371" s="548">
        <v>4</v>
      </c>
      <c r="I371" s="548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56"/>
      <c r="R371" s="556"/>
      <c r="S371" s="556"/>
      <c r="T371" s="557"/>
      <c r="U371" s="34"/>
      <c r="V371" s="34"/>
      <c r="W371" s="35" t="s">
        <v>68</v>
      </c>
      <c r="X371" s="549">
        <v>0</v>
      </c>
      <c r="Y371" s="55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584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1"/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3"/>
      <c r="P372" s="566" t="s">
        <v>70</v>
      </c>
      <c r="Q372" s="567"/>
      <c r="R372" s="567"/>
      <c r="S372" s="567"/>
      <c r="T372" s="567"/>
      <c r="U372" s="567"/>
      <c r="V372" s="568"/>
      <c r="W372" s="37" t="s">
        <v>71</v>
      </c>
      <c r="X372" s="551">
        <f>IFERROR(X369/H369,"0")+IFERROR(X370/H370,"0")+IFERROR(X371/H371,"0")</f>
        <v>0</v>
      </c>
      <c r="Y372" s="551">
        <f>IFERROR(Y369/H369,"0")+IFERROR(Y370/H370,"0")+IFERROR(Y371/H371,"0")</f>
        <v>0</v>
      </c>
      <c r="Z372" s="551">
        <f>IFERROR(IF(Z369="",0,Z369),"0")+IFERROR(IF(Z370="",0,Z370),"0")+IFERROR(IF(Z371="",0,Z371),"0")</f>
        <v>0</v>
      </c>
      <c r="AA372" s="552"/>
      <c r="AB372" s="552"/>
      <c r="AC372" s="552"/>
    </row>
    <row r="373" spans="1:68" x14ac:dyDescent="0.2">
      <c r="A373" s="562"/>
      <c r="B373" s="562"/>
      <c r="C373" s="562"/>
      <c r="D373" s="562"/>
      <c r="E373" s="562"/>
      <c r="F373" s="562"/>
      <c r="G373" s="562"/>
      <c r="H373" s="562"/>
      <c r="I373" s="562"/>
      <c r="J373" s="562"/>
      <c r="K373" s="562"/>
      <c r="L373" s="562"/>
      <c r="M373" s="562"/>
      <c r="N373" s="562"/>
      <c r="O373" s="563"/>
      <c r="P373" s="566" t="s">
        <v>70</v>
      </c>
      <c r="Q373" s="567"/>
      <c r="R373" s="567"/>
      <c r="S373" s="567"/>
      <c r="T373" s="567"/>
      <c r="U373" s="567"/>
      <c r="V373" s="568"/>
      <c r="W373" s="37" t="s">
        <v>68</v>
      </c>
      <c r="X373" s="551">
        <f>IFERROR(SUM(X369:X371),"0")</f>
        <v>0</v>
      </c>
      <c r="Y373" s="551">
        <f>IFERROR(SUM(Y369:Y371),"0")</f>
        <v>0</v>
      </c>
      <c r="Z373" s="37"/>
      <c r="AA373" s="552"/>
      <c r="AB373" s="552"/>
      <c r="AC373" s="552"/>
    </row>
    <row r="374" spans="1:68" ht="14.25" customHeight="1" x14ac:dyDescent="0.25">
      <c r="A374" s="565" t="s">
        <v>63</v>
      </c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2"/>
      <c r="P374" s="562"/>
      <c r="Q374" s="562"/>
      <c r="R374" s="562"/>
      <c r="S374" s="562"/>
      <c r="T374" s="562"/>
      <c r="U374" s="562"/>
      <c r="V374" s="562"/>
      <c r="W374" s="562"/>
      <c r="X374" s="562"/>
      <c r="Y374" s="562"/>
      <c r="Z374" s="562"/>
      <c r="AA374" s="545"/>
      <c r="AB374" s="545"/>
      <c r="AC374" s="545"/>
    </row>
    <row r="375" spans="1:68" ht="27" customHeight="1" x14ac:dyDescent="0.25">
      <c r="A375" s="54" t="s">
        <v>587</v>
      </c>
      <c r="B375" s="54" t="s">
        <v>588</v>
      </c>
      <c r="C375" s="31">
        <v>4301031303</v>
      </c>
      <c r="D375" s="553">
        <v>4607091384802</v>
      </c>
      <c r="E375" s="554"/>
      <c r="F375" s="548">
        <v>0.73</v>
      </c>
      <c r="G375" s="32">
        <v>6</v>
      </c>
      <c r="H375" s="548">
        <v>4.38</v>
      </c>
      <c r="I375" s="548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3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56"/>
      <c r="R375" s="556"/>
      <c r="S375" s="556"/>
      <c r="T375" s="557"/>
      <c r="U375" s="34"/>
      <c r="V375" s="34"/>
      <c r="W375" s="35" t="s">
        <v>68</v>
      </c>
      <c r="X375" s="549">
        <v>0</v>
      </c>
      <c r="Y375" s="55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589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1"/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3"/>
      <c r="P376" s="566" t="s">
        <v>70</v>
      </c>
      <c r="Q376" s="567"/>
      <c r="R376" s="567"/>
      <c r="S376" s="567"/>
      <c r="T376" s="567"/>
      <c r="U376" s="567"/>
      <c r="V376" s="568"/>
      <c r="W376" s="37" t="s">
        <v>71</v>
      </c>
      <c r="X376" s="551">
        <f>IFERROR(X375/H375,"0")</f>
        <v>0</v>
      </c>
      <c r="Y376" s="551">
        <f>IFERROR(Y375/H375,"0")</f>
        <v>0</v>
      </c>
      <c r="Z376" s="551">
        <f>IFERROR(IF(Z375="",0,Z375),"0")</f>
        <v>0</v>
      </c>
      <c r="AA376" s="552"/>
      <c r="AB376" s="552"/>
      <c r="AC376" s="552"/>
    </row>
    <row r="377" spans="1:68" x14ac:dyDescent="0.2">
      <c r="A377" s="562"/>
      <c r="B377" s="562"/>
      <c r="C377" s="562"/>
      <c r="D377" s="562"/>
      <c r="E377" s="562"/>
      <c r="F377" s="562"/>
      <c r="G377" s="562"/>
      <c r="H377" s="562"/>
      <c r="I377" s="562"/>
      <c r="J377" s="562"/>
      <c r="K377" s="562"/>
      <c r="L377" s="562"/>
      <c r="M377" s="562"/>
      <c r="N377" s="562"/>
      <c r="O377" s="563"/>
      <c r="P377" s="566" t="s">
        <v>70</v>
      </c>
      <c r="Q377" s="567"/>
      <c r="R377" s="567"/>
      <c r="S377" s="567"/>
      <c r="T377" s="567"/>
      <c r="U377" s="567"/>
      <c r="V377" s="568"/>
      <c r="W377" s="37" t="s">
        <v>68</v>
      </c>
      <c r="X377" s="551">
        <f>IFERROR(SUM(X375:X375),"0")</f>
        <v>0</v>
      </c>
      <c r="Y377" s="551">
        <f>IFERROR(SUM(Y375:Y375),"0")</f>
        <v>0</v>
      </c>
      <c r="Z377" s="37"/>
      <c r="AA377" s="552"/>
      <c r="AB377" s="552"/>
      <c r="AC377" s="552"/>
    </row>
    <row r="378" spans="1:68" ht="14.25" customHeight="1" x14ac:dyDescent="0.25">
      <c r="A378" s="565" t="s">
        <v>72</v>
      </c>
      <c r="B378" s="562"/>
      <c r="C378" s="562"/>
      <c r="D378" s="562"/>
      <c r="E378" s="562"/>
      <c r="F378" s="562"/>
      <c r="G378" s="562"/>
      <c r="H378" s="562"/>
      <c r="I378" s="562"/>
      <c r="J378" s="562"/>
      <c r="K378" s="562"/>
      <c r="L378" s="562"/>
      <c r="M378" s="562"/>
      <c r="N378" s="562"/>
      <c r="O378" s="562"/>
      <c r="P378" s="562"/>
      <c r="Q378" s="562"/>
      <c r="R378" s="562"/>
      <c r="S378" s="562"/>
      <c r="T378" s="562"/>
      <c r="U378" s="562"/>
      <c r="V378" s="562"/>
      <c r="W378" s="562"/>
      <c r="X378" s="562"/>
      <c r="Y378" s="562"/>
      <c r="Z378" s="562"/>
      <c r="AA378" s="545"/>
      <c r="AB378" s="545"/>
      <c r="AC378" s="545"/>
    </row>
    <row r="379" spans="1:68" ht="27" customHeight="1" x14ac:dyDescent="0.25">
      <c r="A379" s="54" t="s">
        <v>590</v>
      </c>
      <c r="B379" s="54" t="s">
        <v>591</v>
      </c>
      <c r="C379" s="31">
        <v>4301051899</v>
      </c>
      <c r="D379" s="553">
        <v>4607091384246</v>
      </c>
      <c r="E379" s="554"/>
      <c r="F379" s="548">
        <v>1.5</v>
      </c>
      <c r="G379" s="32">
        <v>6</v>
      </c>
      <c r="H379" s="548">
        <v>9</v>
      </c>
      <c r="I379" s="548">
        <v>9.5190000000000001</v>
      </c>
      <c r="J379" s="32">
        <v>64</v>
      </c>
      <c r="K379" s="32" t="s">
        <v>105</v>
      </c>
      <c r="L379" s="32"/>
      <c r="M379" s="33" t="s">
        <v>76</v>
      </c>
      <c r="N379" s="33"/>
      <c r="O379" s="32">
        <v>40</v>
      </c>
      <c r="P379" s="59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6"/>
      <c r="R379" s="556"/>
      <c r="S379" s="556"/>
      <c r="T379" s="557"/>
      <c r="U379" s="34"/>
      <c r="V379" s="34"/>
      <c r="W379" s="35" t="s">
        <v>68</v>
      </c>
      <c r="X379" s="549">
        <v>0</v>
      </c>
      <c r="Y379" s="55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592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593</v>
      </c>
      <c r="B380" s="54" t="s">
        <v>594</v>
      </c>
      <c r="C380" s="31">
        <v>4301051660</v>
      </c>
      <c r="D380" s="553">
        <v>4607091384253</v>
      </c>
      <c r="E380" s="554"/>
      <c r="F380" s="548">
        <v>0.4</v>
      </c>
      <c r="G380" s="32">
        <v>6</v>
      </c>
      <c r="H380" s="548">
        <v>2.4</v>
      </c>
      <c r="I380" s="548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6"/>
      <c r="R380" s="556"/>
      <c r="S380" s="556"/>
      <c r="T380" s="557"/>
      <c r="U380" s="34"/>
      <c r="V380" s="34"/>
      <c r="W380" s="35" t="s">
        <v>68</v>
      </c>
      <c r="X380" s="549">
        <v>0</v>
      </c>
      <c r="Y380" s="550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592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1"/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3"/>
      <c r="P381" s="566" t="s">
        <v>70</v>
      </c>
      <c r="Q381" s="567"/>
      <c r="R381" s="567"/>
      <c r="S381" s="567"/>
      <c r="T381" s="567"/>
      <c r="U381" s="567"/>
      <c r="V381" s="568"/>
      <c r="W381" s="37" t="s">
        <v>71</v>
      </c>
      <c r="X381" s="551">
        <f>IFERROR(X379/H379,"0")+IFERROR(X380/H380,"0")</f>
        <v>0</v>
      </c>
      <c r="Y381" s="551">
        <f>IFERROR(Y379/H379,"0")+IFERROR(Y380/H380,"0")</f>
        <v>0</v>
      </c>
      <c r="Z381" s="551">
        <f>IFERROR(IF(Z379="",0,Z379),"0")+IFERROR(IF(Z380="",0,Z380),"0")</f>
        <v>0</v>
      </c>
      <c r="AA381" s="552"/>
      <c r="AB381" s="552"/>
      <c r="AC381" s="552"/>
    </row>
    <row r="382" spans="1:68" x14ac:dyDescent="0.2">
      <c r="A382" s="562"/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  <c r="O382" s="563"/>
      <c r="P382" s="566" t="s">
        <v>70</v>
      </c>
      <c r="Q382" s="567"/>
      <c r="R382" s="567"/>
      <c r="S382" s="567"/>
      <c r="T382" s="567"/>
      <c r="U382" s="567"/>
      <c r="V382" s="568"/>
      <c r="W382" s="37" t="s">
        <v>68</v>
      </c>
      <c r="X382" s="551">
        <f>IFERROR(SUM(X379:X380),"0")</f>
        <v>0</v>
      </c>
      <c r="Y382" s="551">
        <f>IFERROR(SUM(Y379:Y380),"0")</f>
        <v>0</v>
      </c>
      <c r="Z382" s="37"/>
      <c r="AA382" s="552"/>
      <c r="AB382" s="552"/>
      <c r="AC382" s="552"/>
    </row>
    <row r="383" spans="1:68" ht="14.25" customHeight="1" x14ac:dyDescent="0.25">
      <c r="A383" s="565" t="s">
        <v>164</v>
      </c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2"/>
      <c r="P383" s="562"/>
      <c r="Q383" s="562"/>
      <c r="R383" s="562"/>
      <c r="S383" s="562"/>
      <c r="T383" s="562"/>
      <c r="U383" s="562"/>
      <c r="V383" s="562"/>
      <c r="W383" s="562"/>
      <c r="X383" s="562"/>
      <c r="Y383" s="562"/>
      <c r="Z383" s="562"/>
      <c r="AA383" s="545"/>
      <c r="AB383" s="545"/>
      <c r="AC383" s="545"/>
    </row>
    <row r="384" spans="1:68" ht="27" customHeight="1" x14ac:dyDescent="0.25">
      <c r="A384" s="54" t="s">
        <v>595</v>
      </c>
      <c r="B384" s="54" t="s">
        <v>596</v>
      </c>
      <c r="C384" s="31">
        <v>4301060441</v>
      </c>
      <c r="D384" s="553">
        <v>4607091389357</v>
      </c>
      <c r="E384" s="554"/>
      <c r="F384" s="548">
        <v>1.5</v>
      </c>
      <c r="G384" s="32">
        <v>6</v>
      </c>
      <c r="H384" s="548">
        <v>9</v>
      </c>
      <c r="I384" s="548">
        <v>9.4350000000000005</v>
      </c>
      <c r="J384" s="32">
        <v>64</v>
      </c>
      <c r="K384" s="32" t="s">
        <v>105</v>
      </c>
      <c r="L384" s="32"/>
      <c r="M384" s="33" t="s">
        <v>76</v>
      </c>
      <c r="N384" s="33"/>
      <c r="O384" s="32">
        <v>40</v>
      </c>
      <c r="P384" s="5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6"/>
      <c r="R384" s="556"/>
      <c r="S384" s="556"/>
      <c r="T384" s="557"/>
      <c r="U384" s="34"/>
      <c r="V384" s="34"/>
      <c r="W384" s="35" t="s">
        <v>68</v>
      </c>
      <c r="X384" s="549">
        <v>0</v>
      </c>
      <c r="Y384" s="55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597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1"/>
      <c r="B385" s="562"/>
      <c r="C385" s="562"/>
      <c r="D385" s="562"/>
      <c r="E385" s="562"/>
      <c r="F385" s="562"/>
      <c r="G385" s="562"/>
      <c r="H385" s="562"/>
      <c r="I385" s="562"/>
      <c r="J385" s="562"/>
      <c r="K385" s="562"/>
      <c r="L385" s="562"/>
      <c r="M385" s="562"/>
      <c r="N385" s="562"/>
      <c r="O385" s="563"/>
      <c r="P385" s="566" t="s">
        <v>70</v>
      </c>
      <c r="Q385" s="567"/>
      <c r="R385" s="567"/>
      <c r="S385" s="567"/>
      <c r="T385" s="567"/>
      <c r="U385" s="567"/>
      <c r="V385" s="568"/>
      <c r="W385" s="37" t="s">
        <v>71</v>
      </c>
      <c r="X385" s="551">
        <f>IFERROR(X384/H384,"0")</f>
        <v>0</v>
      </c>
      <c r="Y385" s="551">
        <f>IFERROR(Y384/H384,"0")</f>
        <v>0</v>
      </c>
      <c r="Z385" s="551">
        <f>IFERROR(IF(Z384="",0,Z384),"0")</f>
        <v>0</v>
      </c>
      <c r="AA385" s="552"/>
      <c r="AB385" s="552"/>
      <c r="AC385" s="552"/>
    </row>
    <row r="386" spans="1:68" x14ac:dyDescent="0.2">
      <c r="A386" s="562"/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3"/>
      <c r="P386" s="566" t="s">
        <v>70</v>
      </c>
      <c r="Q386" s="567"/>
      <c r="R386" s="567"/>
      <c r="S386" s="567"/>
      <c r="T386" s="567"/>
      <c r="U386" s="567"/>
      <c r="V386" s="568"/>
      <c r="W386" s="37" t="s">
        <v>68</v>
      </c>
      <c r="X386" s="551">
        <f>IFERROR(SUM(X384:X384),"0")</f>
        <v>0</v>
      </c>
      <c r="Y386" s="551">
        <f>IFERROR(SUM(Y384:Y384),"0")</f>
        <v>0</v>
      </c>
      <c r="Z386" s="37"/>
      <c r="AA386" s="552"/>
      <c r="AB386" s="552"/>
      <c r="AC386" s="552"/>
    </row>
    <row r="387" spans="1:68" ht="27.75" customHeight="1" x14ac:dyDescent="0.2">
      <c r="A387" s="636" t="s">
        <v>598</v>
      </c>
      <c r="B387" s="637"/>
      <c r="C387" s="637"/>
      <c r="D387" s="637"/>
      <c r="E387" s="637"/>
      <c r="F387" s="637"/>
      <c r="G387" s="637"/>
      <c r="H387" s="637"/>
      <c r="I387" s="637"/>
      <c r="J387" s="637"/>
      <c r="K387" s="637"/>
      <c r="L387" s="637"/>
      <c r="M387" s="637"/>
      <c r="N387" s="637"/>
      <c r="O387" s="637"/>
      <c r="P387" s="637"/>
      <c r="Q387" s="637"/>
      <c r="R387" s="637"/>
      <c r="S387" s="637"/>
      <c r="T387" s="637"/>
      <c r="U387" s="637"/>
      <c r="V387" s="637"/>
      <c r="W387" s="637"/>
      <c r="X387" s="637"/>
      <c r="Y387" s="637"/>
      <c r="Z387" s="637"/>
      <c r="AA387" s="48"/>
      <c r="AB387" s="48"/>
      <c r="AC387" s="48"/>
    </row>
    <row r="388" spans="1:68" ht="16.5" customHeight="1" x14ac:dyDescent="0.25">
      <c r="A388" s="571" t="s">
        <v>599</v>
      </c>
      <c r="B388" s="562"/>
      <c r="C388" s="562"/>
      <c r="D388" s="562"/>
      <c r="E388" s="562"/>
      <c r="F388" s="562"/>
      <c r="G388" s="562"/>
      <c r="H388" s="562"/>
      <c r="I388" s="562"/>
      <c r="J388" s="562"/>
      <c r="K388" s="562"/>
      <c r="L388" s="562"/>
      <c r="M388" s="562"/>
      <c r="N388" s="562"/>
      <c r="O388" s="562"/>
      <c r="P388" s="562"/>
      <c r="Q388" s="562"/>
      <c r="R388" s="562"/>
      <c r="S388" s="562"/>
      <c r="T388" s="562"/>
      <c r="U388" s="562"/>
      <c r="V388" s="562"/>
      <c r="W388" s="562"/>
      <c r="X388" s="562"/>
      <c r="Y388" s="562"/>
      <c r="Z388" s="562"/>
      <c r="AA388" s="544"/>
      <c r="AB388" s="544"/>
      <c r="AC388" s="544"/>
    </row>
    <row r="389" spans="1:68" ht="14.25" customHeight="1" x14ac:dyDescent="0.25">
      <c r="A389" s="565" t="s">
        <v>63</v>
      </c>
      <c r="B389" s="562"/>
      <c r="C389" s="562"/>
      <c r="D389" s="562"/>
      <c r="E389" s="562"/>
      <c r="F389" s="562"/>
      <c r="G389" s="562"/>
      <c r="H389" s="562"/>
      <c r="I389" s="562"/>
      <c r="J389" s="562"/>
      <c r="K389" s="562"/>
      <c r="L389" s="562"/>
      <c r="M389" s="562"/>
      <c r="N389" s="562"/>
      <c r="O389" s="562"/>
      <c r="P389" s="562"/>
      <c r="Q389" s="562"/>
      <c r="R389" s="562"/>
      <c r="S389" s="562"/>
      <c r="T389" s="562"/>
      <c r="U389" s="562"/>
      <c r="V389" s="562"/>
      <c r="W389" s="562"/>
      <c r="X389" s="562"/>
      <c r="Y389" s="562"/>
      <c r="Z389" s="562"/>
      <c r="AA389" s="545"/>
      <c r="AB389" s="545"/>
      <c r="AC389" s="545"/>
    </row>
    <row r="390" spans="1:68" ht="27" customHeight="1" x14ac:dyDescent="0.25">
      <c r="A390" s="54" t="s">
        <v>600</v>
      </c>
      <c r="B390" s="54" t="s">
        <v>601</v>
      </c>
      <c r="C390" s="31">
        <v>4301031405</v>
      </c>
      <c r="D390" s="553">
        <v>4680115886100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68</v>
      </c>
      <c r="X390" s="549">
        <v>0</v>
      </c>
      <c r="Y390" s="550">
        <f t="shared" ref="Y390:Y399" si="48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ref="BM390:BM399" si="49">IFERROR(X390*I390/H390,"0")</f>
        <v>0</v>
      </c>
      <c r="BN390" s="64">
        <f t="shared" ref="BN390:BN399" si="50">IFERROR(Y390*I390/H390,"0")</f>
        <v>0</v>
      </c>
      <c r="BO390" s="64">
        <f t="shared" ref="BO390:BO399" si="51">IFERROR(1/J390*(X390/H390),"0")</f>
        <v>0</v>
      </c>
      <c r="BP390" s="64">
        <f t="shared" ref="BP390:BP399" si="52">IFERROR(1/J390*(Y390/H390),"0")</f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4301031406</v>
      </c>
      <c r="D391" s="553">
        <v>4680115886117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68</v>
      </c>
      <c r="X391" s="549">
        <v>0</v>
      </c>
      <c r="Y391" s="550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603</v>
      </c>
      <c r="B392" s="54" t="s">
        <v>606</v>
      </c>
      <c r="C392" s="31">
        <v>4301031382</v>
      </c>
      <c r="D392" s="553">
        <v>4680115886117</v>
      </c>
      <c r="E392" s="554"/>
      <c r="F392" s="548">
        <v>0.9</v>
      </c>
      <c r="G392" s="32">
        <v>6</v>
      </c>
      <c r="H392" s="548">
        <v>5.4</v>
      </c>
      <c r="I392" s="54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68</v>
      </c>
      <c r="X392" s="549">
        <v>0</v>
      </c>
      <c r="Y392" s="550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605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4301031402</v>
      </c>
      <c r="D393" s="553">
        <v>4680115886124</v>
      </c>
      <c r="E393" s="554"/>
      <c r="F393" s="548">
        <v>0.9</v>
      </c>
      <c r="G393" s="32">
        <v>6</v>
      </c>
      <c r="H393" s="548">
        <v>5.4</v>
      </c>
      <c r="I393" s="54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6"/>
      <c r="R393" s="556"/>
      <c r="S393" s="556"/>
      <c r="T393" s="557"/>
      <c r="U393" s="34"/>
      <c r="V393" s="34"/>
      <c r="W393" s="35" t="s">
        <v>68</v>
      </c>
      <c r="X393" s="549">
        <v>0</v>
      </c>
      <c r="Y393" s="550">
        <f t="shared" si="48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610</v>
      </c>
      <c r="B394" s="54" t="s">
        <v>611</v>
      </c>
      <c r="C394" s="31">
        <v>4301031366</v>
      </c>
      <c r="D394" s="553">
        <v>4680115883147</v>
      </c>
      <c r="E394" s="554"/>
      <c r="F394" s="548">
        <v>0.28000000000000003</v>
      </c>
      <c r="G394" s="32">
        <v>6</v>
      </c>
      <c r="H394" s="548">
        <v>1.68</v>
      </c>
      <c r="I394" s="548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6"/>
      <c r="R394" s="556"/>
      <c r="S394" s="556"/>
      <c r="T394" s="557"/>
      <c r="U394" s="34"/>
      <c r="V394" s="34"/>
      <c r="W394" s="35" t="s">
        <v>68</v>
      </c>
      <c r="X394" s="549">
        <v>0</v>
      </c>
      <c r="Y394" s="550">
        <f t="shared" si="48"/>
        <v>0</v>
      </c>
      <c r="Z394" s="36" t="str">
        <f t="shared" ref="Z394:Z399" si="53">IFERROR(IF(Y394=0,"",ROUNDUP(Y394/H394,0)*0.00502),"")</f>
        <v/>
      </c>
      <c r="AA394" s="56"/>
      <c r="AB394" s="57"/>
      <c r="AC394" s="437" t="s">
        <v>602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customHeight="1" x14ac:dyDescent="0.25">
      <c r="A395" s="54" t="s">
        <v>612</v>
      </c>
      <c r="B395" s="54" t="s">
        <v>613</v>
      </c>
      <c r="C395" s="31">
        <v>4301031362</v>
      </c>
      <c r="D395" s="553">
        <v>4607091384338</v>
      </c>
      <c r="E395" s="554"/>
      <c r="F395" s="548">
        <v>0.35</v>
      </c>
      <c r="G395" s="32">
        <v>6</v>
      </c>
      <c r="H395" s="548">
        <v>2.1</v>
      </c>
      <c r="I395" s="548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68</v>
      </c>
      <c r="X395" s="549">
        <v>70</v>
      </c>
      <c r="Y395" s="550">
        <f t="shared" si="48"/>
        <v>71.400000000000006</v>
      </c>
      <c r="Z395" s="36">
        <f t="shared" si="53"/>
        <v>0.17068</v>
      </c>
      <c r="AA395" s="56"/>
      <c r="AB395" s="57"/>
      <c r="AC395" s="439" t="s">
        <v>602</v>
      </c>
      <c r="AG395" s="64"/>
      <c r="AJ395" s="68"/>
      <c r="AK395" s="68">
        <v>0</v>
      </c>
      <c r="BB395" s="440" t="s">
        <v>1</v>
      </c>
      <c r="BM395" s="64">
        <f t="shared" si="49"/>
        <v>74.333333333333329</v>
      </c>
      <c r="BN395" s="64">
        <f t="shared" si="50"/>
        <v>75.820000000000007</v>
      </c>
      <c r="BO395" s="64">
        <f t="shared" si="51"/>
        <v>0.14245014245014245</v>
      </c>
      <c r="BP395" s="64">
        <f t="shared" si="52"/>
        <v>0.14529914529914531</v>
      </c>
    </row>
    <row r="396" spans="1:68" ht="37.5" customHeight="1" x14ac:dyDescent="0.25">
      <c r="A396" s="54" t="s">
        <v>614</v>
      </c>
      <c r="B396" s="54" t="s">
        <v>615</v>
      </c>
      <c r="C396" s="31">
        <v>4301031361</v>
      </c>
      <c r="D396" s="553">
        <v>4607091389524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6"/>
      <c r="R396" s="556"/>
      <c r="S396" s="556"/>
      <c r="T396" s="557"/>
      <c r="U396" s="34"/>
      <c r="V396" s="34"/>
      <c r="W396" s="35" t="s">
        <v>68</v>
      </c>
      <c r="X396" s="549">
        <v>105</v>
      </c>
      <c r="Y396" s="550">
        <f t="shared" si="48"/>
        <v>105</v>
      </c>
      <c r="Z396" s="36">
        <f t="shared" si="53"/>
        <v>0.251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111.5</v>
      </c>
      <c r="BN396" s="64">
        <f t="shared" si="50"/>
        <v>111.5</v>
      </c>
      <c r="BO396" s="64">
        <f t="shared" si="51"/>
        <v>0.21367521367521369</v>
      </c>
      <c r="BP396" s="64">
        <f t="shared" si="52"/>
        <v>0.21367521367521369</v>
      </c>
    </row>
    <row r="397" spans="1:68" ht="27" customHeight="1" x14ac:dyDescent="0.25">
      <c r="A397" s="54" t="s">
        <v>617</v>
      </c>
      <c r="B397" s="54" t="s">
        <v>618</v>
      </c>
      <c r="C397" s="31">
        <v>4301031364</v>
      </c>
      <c r="D397" s="553">
        <v>4680115883161</v>
      </c>
      <c r="E397" s="554"/>
      <c r="F397" s="548">
        <v>0.28000000000000003</v>
      </c>
      <c r="G397" s="32">
        <v>6</v>
      </c>
      <c r="H397" s="548">
        <v>1.68</v>
      </c>
      <c r="I397" s="548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6"/>
      <c r="R397" s="556"/>
      <c r="S397" s="556"/>
      <c r="T397" s="557"/>
      <c r="U397" s="34"/>
      <c r="V397" s="34"/>
      <c r="W397" s="35" t="s">
        <v>68</v>
      </c>
      <c r="X397" s="549">
        <v>0</v>
      </c>
      <c r="Y397" s="550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27" customHeight="1" x14ac:dyDescent="0.25">
      <c r="A398" s="54" t="s">
        <v>620</v>
      </c>
      <c r="B398" s="54" t="s">
        <v>621</v>
      </c>
      <c r="C398" s="31">
        <v>4301031358</v>
      </c>
      <c r="D398" s="553">
        <v>4607091389531</v>
      </c>
      <c r="E398" s="554"/>
      <c r="F398" s="548">
        <v>0.35</v>
      </c>
      <c r="G398" s="32">
        <v>6</v>
      </c>
      <c r="H398" s="548">
        <v>2.1</v>
      </c>
      <c r="I398" s="548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6"/>
      <c r="R398" s="556"/>
      <c r="S398" s="556"/>
      <c r="T398" s="557"/>
      <c r="U398" s="34"/>
      <c r="V398" s="34"/>
      <c r="W398" s="35" t="s">
        <v>68</v>
      </c>
      <c r="X398" s="549">
        <v>105</v>
      </c>
      <c r="Y398" s="550">
        <f t="shared" si="48"/>
        <v>105</v>
      </c>
      <c r="Z398" s="36">
        <f t="shared" si="53"/>
        <v>0.251</v>
      </c>
      <c r="AA398" s="56"/>
      <c r="AB398" s="57"/>
      <c r="AC398" s="445" t="s">
        <v>622</v>
      </c>
      <c r="AG398" s="64"/>
      <c r="AJ398" s="68"/>
      <c r="AK398" s="68">
        <v>0</v>
      </c>
      <c r="BB398" s="446" t="s">
        <v>1</v>
      </c>
      <c r="BM398" s="64">
        <f t="shared" si="49"/>
        <v>111.5</v>
      </c>
      <c r="BN398" s="64">
        <f t="shared" si="50"/>
        <v>111.5</v>
      </c>
      <c r="BO398" s="64">
        <f t="shared" si="51"/>
        <v>0.21367521367521369</v>
      </c>
      <c r="BP398" s="64">
        <f t="shared" si="52"/>
        <v>0.21367521367521369</v>
      </c>
    </row>
    <row r="399" spans="1:68" ht="37.5" customHeight="1" x14ac:dyDescent="0.25">
      <c r="A399" s="54" t="s">
        <v>623</v>
      </c>
      <c r="B399" s="54" t="s">
        <v>624</v>
      </c>
      <c r="C399" s="31">
        <v>4301031360</v>
      </c>
      <c r="D399" s="553">
        <v>4607091384345</v>
      </c>
      <c r="E399" s="554"/>
      <c r="F399" s="548">
        <v>0.35</v>
      </c>
      <c r="G399" s="32">
        <v>6</v>
      </c>
      <c r="H399" s="548">
        <v>2.1</v>
      </c>
      <c r="I399" s="54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6"/>
      <c r="R399" s="556"/>
      <c r="S399" s="556"/>
      <c r="T399" s="557"/>
      <c r="U399" s="34"/>
      <c r="V399" s="34"/>
      <c r="W399" s="35" t="s">
        <v>68</v>
      </c>
      <c r="X399" s="549">
        <v>105</v>
      </c>
      <c r="Y399" s="550">
        <f t="shared" si="48"/>
        <v>105</v>
      </c>
      <c r="Z399" s="36">
        <f t="shared" si="53"/>
        <v>0.251</v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49"/>
        <v>111.5</v>
      </c>
      <c r="BN399" s="64">
        <f t="shared" si="50"/>
        <v>111.5</v>
      </c>
      <c r="BO399" s="64">
        <f t="shared" si="51"/>
        <v>0.21367521367521369</v>
      </c>
      <c r="BP399" s="64">
        <f t="shared" si="52"/>
        <v>0.21367521367521369</v>
      </c>
    </row>
    <row r="400" spans="1:68" x14ac:dyDescent="0.2">
      <c r="A400" s="561"/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3"/>
      <c r="P400" s="566" t="s">
        <v>70</v>
      </c>
      <c r="Q400" s="567"/>
      <c r="R400" s="567"/>
      <c r="S400" s="567"/>
      <c r="T400" s="567"/>
      <c r="U400" s="567"/>
      <c r="V400" s="568"/>
      <c r="W400" s="37" t="s">
        <v>71</v>
      </c>
      <c r="X400" s="551">
        <f>IFERROR(X390/H390,"0")+IFERROR(X391/H391,"0")+IFERROR(X392/H392,"0")+IFERROR(X393/H393,"0")+IFERROR(X394/H394,"0")+IFERROR(X395/H395,"0")+IFERROR(X396/H396,"0")+IFERROR(X397/H397,"0")+IFERROR(X398/H398,"0")+IFERROR(X399/H399,"0")</f>
        <v>183.33333333333331</v>
      </c>
      <c r="Y400" s="551">
        <f>IFERROR(Y390/H390,"0")+IFERROR(Y391/H391,"0")+IFERROR(Y392/H392,"0")+IFERROR(Y393/H393,"0")+IFERROR(Y394/H394,"0")+IFERROR(Y395/H395,"0")+IFERROR(Y396/H396,"0")+IFERROR(Y397/H397,"0")+IFERROR(Y398/H398,"0")+IFERROR(Y399/H399,"0")</f>
        <v>184</v>
      </c>
      <c r="Z400" s="55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0.92367999999999995</v>
      </c>
      <c r="AA400" s="552"/>
      <c r="AB400" s="552"/>
      <c r="AC400" s="552"/>
    </row>
    <row r="401" spans="1:68" x14ac:dyDescent="0.2">
      <c r="A401" s="562"/>
      <c r="B401" s="562"/>
      <c r="C401" s="562"/>
      <c r="D401" s="562"/>
      <c r="E401" s="562"/>
      <c r="F401" s="562"/>
      <c r="G401" s="562"/>
      <c r="H401" s="562"/>
      <c r="I401" s="562"/>
      <c r="J401" s="562"/>
      <c r="K401" s="562"/>
      <c r="L401" s="562"/>
      <c r="M401" s="562"/>
      <c r="N401" s="562"/>
      <c r="O401" s="563"/>
      <c r="P401" s="566" t="s">
        <v>70</v>
      </c>
      <c r="Q401" s="567"/>
      <c r="R401" s="567"/>
      <c r="S401" s="567"/>
      <c r="T401" s="567"/>
      <c r="U401" s="567"/>
      <c r="V401" s="568"/>
      <c r="W401" s="37" t="s">
        <v>68</v>
      </c>
      <c r="X401" s="551">
        <f>IFERROR(SUM(X390:X399),"0")</f>
        <v>385</v>
      </c>
      <c r="Y401" s="551">
        <f>IFERROR(SUM(Y390:Y399),"0")</f>
        <v>386.4</v>
      </c>
      <c r="Z401" s="37"/>
      <c r="AA401" s="552"/>
      <c r="AB401" s="552"/>
      <c r="AC401" s="552"/>
    </row>
    <row r="402" spans="1:68" ht="14.25" customHeight="1" x14ac:dyDescent="0.25">
      <c r="A402" s="565" t="s">
        <v>72</v>
      </c>
      <c r="B402" s="562"/>
      <c r="C402" s="562"/>
      <c r="D402" s="562"/>
      <c r="E402" s="562"/>
      <c r="F402" s="562"/>
      <c r="G402" s="562"/>
      <c r="H402" s="562"/>
      <c r="I402" s="562"/>
      <c r="J402" s="562"/>
      <c r="K402" s="562"/>
      <c r="L402" s="562"/>
      <c r="M402" s="562"/>
      <c r="N402" s="562"/>
      <c r="O402" s="562"/>
      <c r="P402" s="562"/>
      <c r="Q402" s="562"/>
      <c r="R402" s="562"/>
      <c r="S402" s="562"/>
      <c r="T402" s="562"/>
      <c r="U402" s="562"/>
      <c r="V402" s="562"/>
      <c r="W402" s="562"/>
      <c r="X402" s="562"/>
      <c r="Y402" s="562"/>
      <c r="Z402" s="562"/>
      <c r="AA402" s="545"/>
      <c r="AB402" s="545"/>
      <c r="AC402" s="545"/>
    </row>
    <row r="403" spans="1:68" ht="27" customHeight="1" x14ac:dyDescent="0.25">
      <c r="A403" s="54" t="s">
        <v>625</v>
      </c>
      <c r="B403" s="54" t="s">
        <v>626</v>
      </c>
      <c r="C403" s="31">
        <v>4301051284</v>
      </c>
      <c r="D403" s="553">
        <v>4607091384352</v>
      </c>
      <c r="E403" s="554"/>
      <c r="F403" s="548">
        <v>0.6</v>
      </c>
      <c r="G403" s="32">
        <v>4</v>
      </c>
      <c r="H403" s="548">
        <v>2.4</v>
      </c>
      <c r="I403" s="548">
        <v>2.6459999999999999</v>
      </c>
      <c r="J403" s="32">
        <v>132</v>
      </c>
      <c r="K403" s="32" t="s">
        <v>110</v>
      </c>
      <c r="L403" s="32"/>
      <c r="M403" s="33" t="s">
        <v>76</v>
      </c>
      <c r="N403" s="33"/>
      <c r="O403" s="32">
        <v>45</v>
      </c>
      <c r="P403" s="6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6"/>
      <c r="R403" s="556"/>
      <c r="S403" s="556"/>
      <c r="T403" s="557"/>
      <c r="U403" s="34"/>
      <c r="V403" s="34"/>
      <c r="W403" s="35" t="s">
        <v>68</v>
      </c>
      <c r="X403" s="549">
        <v>180</v>
      </c>
      <c r="Y403" s="550">
        <f>IFERROR(IF(X403="",0,CEILING((X403/$H403),1)*$H403),"")</f>
        <v>180</v>
      </c>
      <c r="Z403" s="36">
        <f>IFERROR(IF(Y403=0,"",ROUNDUP(Y403/H403,0)*0.00902),"")</f>
        <v>0.67649999999999999</v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198.45</v>
      </c>
      <c r="BN403" s="64">
        <f>IFERROR(Y403*I403/H403,"0")</f>
        <v>198.45</v>
      </c>
      <c r="BO403" s="64">
        <f>IFERROR(1/J403*(X403/H403),"0")</f>
        <v>0.56818181818181823</v>
      </c>
      <c r="BP403" s="64">
        <f>IFERROR(1/J403*(Y403/H403),"0")</f>
        <v>0.56818181818181823</v>
      </c>
    </row>
    <row r="404" spans="1:68" ht="27" customHeight="1" x14ac:dyDescent="0.25">
      <c r="A404" s="54" t="s">
        <v>628</v>
      </c>
      <c r="B404" s="54" t="s">
        <v>629</v>
      </c>
      <c r="C404" s="31">
        <v>4301051431</v>
      </c>
      <c r="D404" s="553">
        <v>4607091389654</v>
      </c>
      <c r="E404" s="554"/>
      <c r="F404" s="548">
        <v>0.33</v>
      </c>
      <c r="G404" s="32">
        <v>6</v>
      </c>
      <c r="H404" s="548">
        <v>1.98</v>
      </c>
      <c r="I404" s="548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5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6"/>
      <c r="R404" s="556"/>
      <c r="S404" s="556"/>
      <c r="T404" s="557"/>
      <c r="U404" s="34"/>
      <c r="V404" s="34"/>
      <c r="W404" s="35" t="s">
        <v>68</v>
      </c>
      <c r="X404" s="549">
        <v>99</v>
      </c>
      <c r="Y404" s="550">
        <f>IFERROR(IF(X404="",0,CEILING((X404/$H404),1)*$H404),"")</f>
        <v>99</v>
      </c>
      <c r="Z404" s="36">
        <f>IFERROR(IF(Y404=0,"",ROUNDUP(Y404/H404,0)*0.00651),"")</f>
        <v>0.32550000000000001</v>
      </c>
      <c r="AA404" s="56"/>
      <c r="AB404" s="57"/>
      <c r="AC404" s="451" t="s">
        <v>630</v>
      </c>
      <c r="AG404" s="64"/>
      <c r="AJ404" s="68"/>
      <c r="AK404" s="68">
        <v>0</v>
      </c>
      <c r="BB404" s="452" t="s">
        <v>1</v>
      </c>
      <c r="BM404" s="64">
        <f>IFERROR(X404*I404/H404,"0")</f>
        <v>111.9</v>
      </c>
      <c r="BN404" s="64">
        <f>IFERROR(Y404*I404/H404,"0")</f>
        <v>111.9</v>
      </c>
      <c r="BO404" s="64">
        <f>IFERROR(1/J404*(X404/H404),"0")</f>
        <v>0.27472527472527475</v>
      </c>
      <c r="BP404" s="64">
        <f>IFERROR(1/J404*(Y404/H404),"0")</f>
        <v>0.27472527472527475</v>
      </c>
    </row>
    <row r="405" spans="1:68" x14ac:dyDescent="0.2">
      <c r="A405" s="561"/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3"/>
      <c r="P405" s="566" t="s">
        <v>70</v>
      </c>
      <c r="Q405" s="567"/>
      <c r="R405" s="567"/>
      <c r="S405" s="567"/>
      <c r="T405" s="567"/>
      <c r="U405" s="567"/>
      <c r="V405" s="568"/>
      <c r="W405" s="37" t="s">
        <v>71</v>
      </c>
      <c r="X405" s="551">
        <f>IFERROR(X403/H403,"0")+IFERROR(X404/H404,"0")</f>
        <v>125</v>
      </c>
      <c r="Y405" s="551">
        <f>IFERROR(Y403/H403,"0")+IFERROR(Y404/H404,"0")</f>
        <v>125</v>
      </c>
      <c r="Z405" s="551">
        <f>IFERROR(IF(Z403="",0,Z403),"0")+IFERROR(IF(Z404="",0,Z404),"0")</f>
        <v>1.002</v>
      </c>
      <c r="AA405" s="552"/>
      <c r="AB405" s="552"/>
      <c r="AC405" s="552"/>
    </row>
    <row r="406" spans="1:68" x14ac:dyDescent="0.2">
      <c r="A406" s="562"/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3"/>
      <c r="P406" s="566" t="s">
        <v>70</v>
      </c>
      <c r="Q406" s="567"/>
      <c r="R406" s="567"/>
      <c r="S406" s="567"/>
      <c r="T406" s="567"/>
      <c r="U406" s="567"/>
      <c r="V406" s="568"/>
      <c r="W406" s="37" t="s">
        <v>68</v>
      </c>
      <c r="X406" s="551">
        <f>IFERROR(SUM(X403:X404),"0")</f>
        <v>279</v>
      </c>
      <c r="Y406" s="551">
        <f>IFERROR(SUM(Y403:Y404),"0")</f>
        <v>279</v>
      </c>
      <c r="Z406" s="37"/>
      <c r="AA406" s="552"/>
      <c r="AB406" s="552"/>
      <c r="AC406" s="552"/>
    </row>
    <row r="407" spans="1:68" ht="16.5" customHeight="1" x14ac:dyDescent="0.25">
      <c r="A407" s="571" t="s">
        <v>631</v>
      </c>
      <c r="B407" s="562"/>
      <c r="C407" s="562"/>
      <c r="D407" s="562"/>
      <c r="E407" s="562"/>
      <c r="F407" s="562"/>
      <c r="G407" s="562"/>
      <c r="H407" s="562"/>
      <c r="I407" s="562"/>
      <c r="J407" s="562"/>
      <c r="K407" s="562"/>
      <c r="L407" s="562"/>
      <c r="M407" s="562"/>
      <c r="N407" s="562"/>
      <c r="O407" s="562"/>
      <c r="P407" s="562"/>
      <c r="Q407" s="562"/>
      <c r="R407" s="562"/>
      <c r="S407" s="562"/>
      <c r="T407" s="562"/>
      <c r="U407" s="562"/>
      <c r="V407" s="562"/>
      <c r="W407" s="562"/>
      <c r="X407" s="562"/>
      <c r="Y407" s="562"/>
      <c r="Z407" s="562"/>
      <c r="AA407" s="544"/>
      <c r="AB407" s="544"/>
      <c r="AC407" s="544"/>
    </row>
    <row r="408" spans="1:68" ht="14.25" customHeight="1" x14ac:dyDescent="0.25">
      <c r="A408" s="565" t="s">
        <v>134</v>
      </c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2"/>
      <c r="P408" s="562"/>
      <c r="Q408" s="562"/>
      <c r="R408" s="562"/>
      <c r="S408" s="562"/>
      <c r="T408" s="562"/>
      <c r="U408" s="562"/>
      <c r="V408" s="562"/>
      <c r="W408" s="562"/>
      <c r="X408" s="562"/>
      <c r="Y408" s="562"/>
      <c r="Z408" s="562"/>
      <c r="AA408" s="545"/>
      <c r="AB408" s="545"/>
      <c r="AC408" s="545"/>
    </row>
    <row r="409" spans="1:68" ht="27" customHeight="1" x14ac:dyDescent="0.25">
      <c r="A409" s="54" t="s">
        <v>632</v>
      </c>
      <c r="B409" s="54" t="s">
        <v>633</v>
      </c>
      <c r="C409" s="31">
        <v>4301020319</v>
      </c>
      <c r="D409" s="553">
        <v>4680115885240</v>
      </c>
      <c r="E409" s="554"/>
      <c r="F409" s="548">
        <v>0.35</v>
      </c>
      <c r="G409" s="32">
        <v>6</v>
      </c>
      <c r="H409" s="548">
        <v>2.1</v>
      </c>
      <c r="I409" s="548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6"/>
      <c r="R409" s="556"/>
      <c r="S409" s="556"/>
      <c r="T409" s="557"/>
      <c r="U409" s="34"/>
      <c r="V409" s="34"/>
      <c r="W409" s="35" t="s">
        <v>68</v>
      </c>
      <c r="X409" s="549">
        <v>0</v>
      </c>
      <c r="Y409" s="55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634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1"/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3"/>
      <c r="P410" s="566" t="s">
        <v>70</v>
      </c>
      <c r="Q410" s="567"/>
      <c r="R410" s="567"/>
      <c r="S410" s="567"/>
      <c r="T410" s="567"/>
      <c r="U410" s="567"/>
      <c r="V410" s="568"/>
      <c r="W410" s="37" t="s">
        <v>71</v>
      </c>
      <c r="X410" s="551">
        <f>IFERROR(X409/H409,"0")</f>
        <v>0</v>
      </c>
      <c r="Y410" s="551">
        <f>IFERROR(Y409/H409,"0")</f>
        <v>0</v>
      </c>
      <c r="Z410" s="551">
        <f>IFERROR(IF(Z409="",0,Z409),"0")</f>
        <v>0</v>
      </c>
      <c r="AA410" s="552"/>
      <c r="AB410" s="552"/>
      <c r="AC410" s="552"/>
    </row>
    <row r="411" spans="1:68" x14ac:dyDescent="0.2">
      <c r="A411" s="562"/>
      <c r="B411" s="562"/>
      <c r="C411" s="562"/>
      <c r="D411" s="562"/>
      <c r="E411" s="562"/>
      <c r="F411" s="562"/>
      <c r="G411" s="562"/>
      <c r="H411" s="562"/>
      <c r="I411" s="562"/>
      <c r="J411" s="562"/>
      <c r="K411" s="562"/>
      <c r="L411" s="562"/>
      <c r="M411" s="562"/>
      <c r="N411" s="562"/>
      <c r="O411" s="563"/>
      <c r="P411" s="566" t="s">
        <v>70</v>
      </c>
      <c r="Q411" s="567"/>
      <c r="R411" s="567"/>
      <c r="S411" s="567"/>
      <c r="T411" s="567"/>
      <c r="U411" s="567"/>
      <c r="V411" s="568"/>
      <c r="W411" s="37" t="s">
        <v>68</v>
      </c>
      <c r="X411" s="551">
        <f>IFERROR(SUM(X409:X409),"0")</f>
        <v>0</v>
      </c>
      <c r="Y411" s="551">
        <f>IFERROR(SUM(Y409:Y409),"0")</f>
        <v>0</v>
      </c>
      <c r="Z411" s="37"/>
      <c r="AA411" s="552"/>
      <c r="AB411" s="552"/>
      <c r="AC411" s="552"/>
    </row>
    <row r="412" spans="1:68" ht="14.25" customHeight="1" x14ac:dyDescent="0.25">
      <c r="A412" s="565" t="s">
        <v>63</v>
      </c>
      <c r="B412" s="562"/>
      <c r="C412" s="562"/>
      <c r="D412" s="562"/>
      <c r="E412" s="562"/>
      <c r="F412" s="562"/>
      <c r="G412" s="562"/>
      <c r="H412" s="562"/>
      <c r="I412" s="562"/>
      <c r="J412" s="562"/>
      <c r="K412" s="562"/>
      <c r="L412" s="562"/>
      <c r="M412" s="562"/>
      <c r="N412" s="562"/>
      <c r="O412" s="562"/>
      <c r="P412" s="562"/>
      <c r="Q412" s="562"/>
      <c r="R412" s="562"/>
      <c r="S412" s="562"/>
      <c r="T412" s="562"/>
      <c r="U412" s="562"/>
      <c r="V412" s="562"/>
      <c r="W412" s="562"/>
      <c r="X412" s="562"/>
      <c r="Y412" s="562"/>
      <c r="Z412" s="562"/>
      <c r="AA412" s="545"/>
      <c r="AB412" s="545"/>
      <c r="AC412" s="545"/>
    </row>
    <row r="413" spans="1:68" ht="27" customHeight="1" x14ac:dyDescent="0.25">
      <c r="A413" s="54" t="s">
        <v>635</v>
      </c>
      <c r="B413" s="54" t="s">
        <v>636</v>
      </c>
      <c r="C413" s="31">
        <v>4301031403</v>
      </c>
      <c r="D413" s="553">
        <v>4680115886094</v>
      </c>
      <c r="E413" s="554"/>
      <c r="F413" s="548">
        <v>0.9</v>
      </c>
      <c r="G413" s="32">
        <v>6</v>
      </c>
      <c r="H413" s="548">
        <v>5.4</v>
      </c>
      <c r="I413" s="548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6"/>
      <c r="R413" s="556"/>
      <c r="S413" s="556"/>
      <c r="T413" s="557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4301031363</v>
      </c>
      <c r="D414" s="553">
        <v>4607091389425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6"/>
      <c r="R414" s="556"/>
      <c r="S414" s="556"/>
      <c r="T414" s="557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4301031373</v>
      </c>
      <c r="D415" s="553">
        <v>4680115880771</v>
      </c>
      <c r="E415" s="554"/>
      <c r="F415" s="548">
        <v>0.28000000000000003</v>
      </c>
      <c r="G415" s="32">
        <v>6</v>
      </c>
      <c r="H415" s="548">
        <v>1.68</v>
      </c>
      <c r="I415" s="548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6"/>
      <c r="R415" s="556"/>
      <c r="S415" s="556"/>
      <c r="T415" s="557"/>
      <c r="U415" s="34"/>
      <c r="V415" s="34"/>
      <c r="W415" s="35" t="s">
        <v>68</v>
      </c>
      <c r="X415" s="549">
        <v>0</v>
      </c>
      <c r="Y415" s="55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643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644</v>
      </c>
      <c r="B416" s="54" t="s">
        <v>645</v>
      </c>
      <c r="C416" s="31">
        <v>4301031359</v>
      </c>
      <c r="D416" s="553">
        <v>4607091389500</v>
      </c>
      <c r="E416" s="554"/>
      <c r="F416" s="548">
        <v>0.35</v>
      </c>
      <c r="G416" s="32">
        <v>6</v>
      </c>
      <c r="H416" s="548">
        <v>2.1</v>
      </c>
      <c r="I416" s="548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6"/>
      <c r="R416" s="556"/>
      <c r="S416" s="556"/>
      <c r="T416" s="557"/>
      <c r="U416" s="34"/>
      <c r="V416" s="34"/>
      <c r="W416" s="35" t="s">
        <v>68</v>
      </c>
      <c r="X416" s="549">
        <v>0</v>
      </c>
      <c r="Y416" s="55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1"/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3"/>
      <c r="P417" s="566" t="s">
        <v>70</v>
      </c>
      <c r="Q417" s="567"/>
      <c r="R417" s="567"/>
      <c r="S417" s="567"/>
      <c r="T417" s="567"/>
      <c r="U417" s="567"/>
      <c r="V417" s="568"/>
      <c r="W417" s="37" t="s">
        <v>71</v>
      </c>
      <c r="X417" s="551">
        <f>IFERROR(X413/H413,"0")+IFERROR(X414/H414,"0")+IFERROR(X415/H415,"0")+IFERROR(X416/H416,"0")</f>
        <v>0</v>
      </c>
      <c r="Y417" s="551">
        <f>IFERROR(Y413/H413,"0")+IFERROR(Y414/H414,"0")+IFERROR(Y415/H415,"0")+IFERROR(Y416/H416,"0")</f>
        <v>0</v>
      </c>
      <c r="Z417" s="551">
        <f>IFERROR(IF(Z413="",0,Z413),"0")+IFERROR(IF(Z414="",0,Z414),"0")+IFERROR(IF(Z415="",0,Z415),"0")+IFERROR(IF(Z416="",0,Z416),"0")</f>
        <v>0</v>
      </c>
      <c r="AA417" s="552"/>
      <c r="AB417" s="552"/>
      <c r="AC417" s="552"/>
    </row>
    <row r="418" spans="1:68" x14ac:dyDescent="0.2">
      <c r="A418" s="562"/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3"/>
      <c r="P418" s="566" t="s">
        <v>70</v>
      </c>
      <c r="Q418" s="567"/>
      <c r="R418" s="567"/>
      <c r="S418" s="567"/>
      <c r="T418" s="567"/>
      <c r="U418" s="567"/>
      <c r="V418" s="568"/>
      <c r="W418" s="37" t="s">
        <v>68</v>
      </c>
      <c r="X418" s="551">
        <f>IFERROR(SUM(X413:X416),"0")</f>
        <v>0</v>
      </c>
      <c r="Y418" s="551">
        <f>IFERROR(SUM(Y413:Y416),"0")</f>
        <v>0</v>
      </c>
      <c r="Z418" s="37"/>
      <c r="AA418" s="552"/>
      <c r="AB418" s="552"/>
      <c r="AC418" s="552"/>
    </row>
    <row r="419" spans="1:68" ht="16.5" customHeight="1" x14ac:dyDescent="0.25">
      <c r="A419" s="571" t="s">
        <v>646</v>
      </c>
      <c r="B419" s="562"/>
      <c r="C419" s="562"/>
      <c r="D419" s="562"/>
      <c r="E419" s="562"/>
      <c r="F419" s="562"/>
      <c r="G419" s="562"/>
      <c r="H419" s="562"/>
      <c r="I419" s="562"/>
      <c r="J419" s="562"/>
      <c r="K419" s="562"/>
      <c r="L419" s="562"/>
      <c r="M419" s="562"/>
      <c r="N419" s="562"/>
      <c r="O419" s="562"/>
      <c r="P419" s="562"/>
      <c r="Q419" s="562"/>
      <c r="R419" s="562"/>
      <c r="S419" s="562"/>
      <c r="T419" s="562"/>
      <c r="U419" s="562"/>
      <c r="V419" s="562"/>
      <c r="W419" s="562"/>
      <c r="X419" s="562"/>
      <c r="Y419" s="562"/>
      <c r="Z419" s="562"/>
      <c r="AA419" s="544"/>
      <c r="AB419" s="544"/>
      <c r="AC419" s="544"/>
    </row>
    <row r="420" spans="1:68" ht="14.25" customHeight="1" x14ac:dyDescent="0.25">
      <c r="A420" s="565" t="s">
        <v>63</v>
      </c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2"/>
      <c r="P420" s="562"/>
      <c r="Q420" s="562"/>
      <c r="R420" s="562"/>
      <c r="S420" s="562"/>
      <c r="T420" s="562"/>
      <c r="U420" s="562"/>
      <c r="V420" s="562"/>
      <c r="W420" s="562"/>
      <c r="X420" s="562"/>
      <c r="Y420" s="562"/>
      <c r="Z420" s="562"/>
      <c r="AA420" s="545"/>
      <c r="AB420" s="545"/>
      <c r="AC420" s="545"/>
    </row>
    <row r="421" spans="1:68" ht="27" customHeight="1" x14ac:dyDescent="0.25">
      <c r="A421" s="54" t="s">
        <v>647</v>
      </c>
      <c r="B421" s="54" t="s">
        <v>648</v>
      </c>
      <c r="C421" s="31">
        <v>4301031347</v>
      </c>
      <c r="D421" s="553">
        <v>4680115885110</v>
      </c>
      <c r="E421" s="554"/>
      <c r="F421" s="548">
        <v>0.2</v>
      </c>
      <c r="G421" s="32">
        <v>6</v>
      </c>
      <c r="H421" s="548">
        <v>1.2</v>
      </c>
      <c r="I421" s="548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6"/>
      <c r="R421" s="556"/>
      <c r="S421" s="556"/>
      <c r="T421" s="557"/>
      <c r="U421" s="34"/>
      <c r="V421" s="34"/>
      <c r="W421" s="35" t="s">
        <v>68</v>
      </c>
      <c r="X421" s="549">
        <v>0</v>
      </c>
      <c r="Y421" s="550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649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1"/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3"/>
      <c r="P422" s="566" t="s">
        <v>70</v>
      </c>
      <c r="Q422" s="567"/>
      <c r="R422" s="567"/>
      <c r="S422" s="567"/>
      <c r="T422" s="567"/>
      <c r="U422" s="567"/>
      <c r="V422" s="568"/>
      <c r="W422" s="37" t="s">
        <v>71</v>
      </c>
      <c r="X422" s="551">
        <f>IFERROR(X421/H421,"0")</f>
        <v>0</v>
      </c>
      <c r="Y422" s="551">
        <f>IFERROR(Y421/H421,"0")</f>
        <v>0</v>
      </c>
      <c r="Z422" s="551">
        <f>IFERROR(IF(Z421="",0,Z421),"0")</f>
        <v>0</v>
      </c>
      <c r="AA422" s="552"/>
      <c r="AB422" s="552"/>
      <c r="AC422" s="552"/>
    </row>
    <row r="423" spans="1:68" x14ac:dyDescent="0.2">
      <c r="A423" s="562"/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3"/>
      <c r="P423" s="566" t="s">
        <v>70</v>
      </c>
      <c r="Q423" s="567"/>
      <c r="R423" s="567"/>
      <c r="S423" s="567"/>
      <c r="T423" s="567"/>
      <c r="U423" s="567"/>
      <c r="V423" s="568"/>
      <c r="W423" s="37" t="s">
        <v>68</v>
      </c>
      <c r="X423" s="551">
        <f>IFERROR(SUM(X421:X421),"0")</f>
        <v>0</v>
      </c>
      <c r="Y423" s="551">
        <f>IFERROR(SUM(Y421:Y421),"0")</f>
        <v>0</v>
      </c>
      <c r="Z423" s="37"/>
      <c r="AA423" s="552"/>
      <c r="AB423" s="552"/>
      <c r="AC423" s="552"/>
    </row>
    <row r="424" spans="1:68" ht="16.5" customHeight="1" x14ac:dyDescent="0.25">
      <c r="A424" s="571" t="s">
        <v>650</v>
      </c>
      <c r="B424" s="562"/>
      <c r="C424" s="562"/>
      <c r="D424" s="562"/>
      <c r="E424" s="562"/>
      <c r="F424" s="562"/>
      <c r="G424" s="562"/>
      <c r="H424" s="562"/>
      <c r="I424" s="562"/>
      <c r="J424" s="562"/>
      <c r="K424" s="562"/>
      <c r="L424" s="562"/>
      <c r="M424" s="562"/>
      <c r="N424" s="562"/>
      <c r="O424" s="562"/>
      <c r="P424" s="562"/>
      <c r="Q424" s="562"/>
      <c r="R424" s="562"/>
      <c r="S424" s="562"/>
      <c r="T424" s="562"/>
      <c r="U424" s="562"/>
      <c r="V424" s="562"/>
      <c r="W424" s="562"/>
      <c r="X424" s="562"/>
      <c r="Y424" s="562"/>
      <c r="Z424" s="562"/>
      <c r="AA424" s="544"/>
      <c r="AB424" s="544"/>
      <c r="AC424" s="544"/>
    </row>
    <row r="425" spans="1:68" ht="14.25" customHeight="1" x14ac:dyDescent="0.25">
      <c r="A425" s="565" t="s">
        <v>63</v>
      </c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2"/>
      <c r="P425" s="562"/>
      <c r="Q425" s="562"/>
      <c r="R425" s="562"/>
      <c r="S425" s="562"/>
      <c r="T425" s="562"/>
      <c r="U425" s="562"/>
      <c r="V425" s="562"/>
      <c r="W425" s="562"/>
      <c r="X425" s="562"/>
      <c r="Y425" s="562"/>
      <c r="Z425" s="562"/>
      <c r="AA425" s="545"/>
      <c r="AB425" s="545"/>
      <c r="AC425" s="545"/>
    </row>
    <row r="426" spans="1:68" ht="27" customHeight="1" x14ac:dyDescent="0.25">
      <c r="A426" s="54" t="s">
        <v>651</v>
      </c>
      <c r="B426" s="54" t="s">
        <v>652</v>
      </c>
      <c r="C426" s="31">
        <v>4301031261</v>
      </c>
      <c r="D426" s="553">
        <v>4680115885103</v>
      </c>
      <c r="E426" s="554"/>
      <c r="F426" s="548">
        <v>0.27</v>
      </c>
      <c r="G426" s="32">
        <v>6</v>
      </c>
      <c r="H426" s="548">
        <v>1.62</v>
      </c>
      <c r="I426" s="548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56"/>
      <c r="R426" s="556"/>
      <c r="S426" s="556"/>
      <c r="T426" s="557"/>
      <c r="U426" s="34"/>
      <c r="V426" s="34"/>
      <c r="W426" s="35" t="s">
        <v>68</v>
      </c>
      <c r="X426" s="549">
        <v>0</v>
      </c>
      <c r="Y426" s="550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653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1"/>
      <c r="B427" s="562"/>
      <c r="C427" s="562"/>
      <c r="D427" s="562"/>
      <c r="E427" s="562"/>
      <c r="F427" s="562"/>
      <c r="G427" s="562"/>
      <c r="H427" s="562"/>
      <c r="I427" s="562"/>
      <c r="J427" s="562"/>
      <c r="K427" s="562"/>
      <c r="L427" s="562"/>
      <c r="M427" s="562"/>
      <c r="N427" s="562"/>
      <c r="O427" s="563"/>
      <c r="P427" s="566" t="s">
        <v>70</v>
      </c>
      <c r="Q427" s="567"/>
      <c r="R427" s="567"/>
      <c r="S427" s="567"/>
      <c r="T427" s="567"/>
      <c r="U427" s="567"/>
      <c r="V427" s="568"/>
      <c r="W427" s="37" t="s">
        <v>71</v>
      </c>
      <c r="X427" s="551">
        <f>IFERROR(X426/H426,"0")</f>
        <v>0</v>
      </c>
      <c r="Y427" s="551">
        <f>IFERROR(Y426/H426,"0")</f>
        <v>0</v>
      </c>
      <c r="Z427" s="551">
        <f>IFERROR(IF(Z426="",0,Z426),"0")</f>
        <v>0</v>
      </c>
      <c r="AA427" s="552"/>
      <c r="AB427" s="552"/>
      <c r="AC427" s="552"/>
    </row>
    <row r="428" spans="1:68" x14ac:dyDescent="0.2">
      <c r="A428" s="562"/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3"/>
      <c r="P428" s="566" t="s">
        <v>70</v>
      </c>
      <c r="Q428" s="567"/>
      <c r="R428" s="567"/>
      <c r="S428" s="567"/>
      <c r="T428" s="567"/>
      <c r="U428" s="567"/>
      <c r="V428" s="568"/>
      <c r="W428" s="37" t="s">
        <v>68</v>
      </c>
      <c r="X428" s="551">
        <f>IFERROR(SUM(X426:X426),"0")</f>
        <v>0</v>
      </c>
      <c r="Y428" s="551">
        <f>IFERROR(SUM(Y426:Y426),"0")</f>
        <v>0</v>
      </c>
      <c r="Z428" s="37"/>
      <c r="AA428" s="552"/>
      <c r="AB428" s="552"/>
      <c r="AC428" s="552"/>
    </row>
    <row r="429" spans="1:68" ht="27.75" customHeight="1" x14ac:dyDescent="0.2">
      <c r="A429" s="636" t="s">
        <v>654</v>
      </c>
      <c r="B429" s="637"/>
      <c r="C429" s="637"/>
      <c r="D429" s="637"/>
      <c r="E429" s="637"/>
      <c r="F429" s="637"/>
      <c r="G429" s="637"/>
      <c r="H429" s="637"/>
      <c r="I429" s="637"/>
      <c r="J429" s="637"/>
      <c r="K429" s="637"/>
      <c r="L429" s="637"/>
      <c r="M429" s="637"/>
      <c r="N429" s="637"/>
      <c r="O429" s="637"/>
      <c r="P429" s="637"/>
      <c r="Q429" s="637"/>
      <c r="R429" s="637"/>
      <c r="S429" s="637"/>
      <c r="T429" s="637"/>
      <c r="U429" s="637"/>
      <c r="V429" s="637"/>
      <c r="W429" s="637"/>
      <c r="X429" s="637"/>
      <c r="Y429" s="637"/>
      <c r="Z429" s="637"/>
      <c r="AA429" s="48"/>
      <c r="AB429" s="48"/>
      <c r="AC429" s="48"/>
    </row>
    <row r="430" spans="1:68" ht="16.5" customHeight="1" x14ac:dyDescent="0.25">
      <c r="A430" s="571" t="s">
        <v>654</v>
      </c>
      <c r="B430" s="562"/>
      <c r="C430" s="562"/>
      <c r="D430" s="562"/>
      <c r="E430" s="562"/>
      <c r="F430" s="562"/>
      <c r="G430" s="562"/>
      <c r="H430" s="562"/>
      <c r="I430" s="562"/>
      <c r="J430" s="562"/>
      <c r="K430" s="562"/>
      <c r="L430" s="562"/>
      <c r="M430" s="562"/>
      <c r="N430" s="562"/>
      <c r="O430" s="562"/>
      <c r="P430" s="562"/>
      <c r="Q430" s="562"/>
      <c r="R430" s="562"/>
      <c r="S430" s="562"/>
      <c r="T430" s="562"/>
      <c r="U430" s="562"/>
      <c r="V430" s="562"/>
      <c r="W430" s="562"/>
      <c r="X430" s="562"/>
      <c r="Y430" s="562"/>
      <c r="Z430" s="562"/>
      <c r="AA430" s="544"/>
      <c r="AB430" s="544"/>
      <c r="AC430" s="544"/>
    </row>
    <row r="431" spans="1:68" ht="14.25" customHeight="1" x14ac:dyDescent="0.25">
      <c r="A431" s="565" t="s">
        <v>102</v>
      </c>
      <c r="B431" s="562"/>
      <c r="C431" s="562"/>
      <c r="D431" s="562"/>
      <c r="E431" s="562"/>
      <c r="F431" s="562"/>
      <c r="G431" s="562"/>
      <c r="H431" s="562"/>
      <c r="I431" s="562"/>
      <c r="J431" s="562"/>
      <c r="K431" s="562"/>
      <c r="L431" s="562"/>
      <c r="M431" s="562"/>
      <c r="N431" s="562"/>
      <c r="O431" s="562"/>
      <c r="P431" s="562"/>
      <c r="Q431" s="562"/>
      <c r="R431" s="562"/>
      <c r="S431" s="562"/>
      <c r="T431" s="562"/>
      <c r="U431" s="562"/>
      <c r="V431" s="562"/>
      <c r="W431" s="562"/>
      <c r="X431" s="562"/>
      <c r="Y431" s="562"/>
      <c r="Z431" s="562"/>
      <c r="AA431" s="545"/>
      <c r="AB431" s="545"/>
      <c r="AC431" s="545"/>
    </row>
    <row r="432" spans="1:68" ht="27" customHeight="1" x14ac:dyDescent="0.25">
      <c r="A432" s="54" t="s">
        <v>655</v>
      </c>
      <c r="B432" s="54" t="s">
        <v>656</v>
      </c>
      <c r="C432" s="31">
        <v>4301011795</v>
      </c>
      <c r="D432" s="553">
        <v>4607091389067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56"/>
      <c r="R432" s="556"/>
      <c r="S432" s="556"/>
      <c r="T432" s="557"/>
      <c r="U432" s="34"/>
      <c r="V432" s="34"/>
      <c r="W432" s="35" t="s">
        <v>68</v>
      </c>
      <c r="X432" s="549">
        <v>0</v>
      </c>
      <c r="Y432" s="550">
        <f t="shared" ref="Y432:Y443" si="54">IFERROR(IF(X432="",0,CEILING((X432/$H432),1)*$H432),"")</f>
        <v>0</v>
      </c>
      <c r="Z432" s="36" t="str">
        <f t="shared" ref="Z432:Z437" si="55">IFERROR(IF(Y432=0,"",ROUNDUP(Y432/H432,0)*0.01196),"")</f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ref="BM432:BM443" si="56">IFERROR(X432*I432/H432,"0")</f>
        <v>0</v>
      </c>
      <c r="BN432" s="64">
        <f t="shared" ref="BN432:BN443" si="57">IFERROR(Y432*I432/H432,"0")</f>
        <v>0</v>
      </c>
      <c r="BO432" s="64">
        <f t="shared" ref="BO432:BO443" si="58">IFERROR(1/J432*(X432/H432),"0")</f>
        <v>0</v>
      </c>
      <c r="BP432" s="64">
        <f t="shared" ref="BP432:BP443" si="59">IFERROR(1/J432*(Y432/H432),"0")</f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4301011961</v>
      </c>
      <c r="D433" s="553">
        <v>4680115885271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56"/>
      <c r="R433" s="556"/>
      <c r="S433" s="556"/>
      <c r="T433" s="557"/>
      <c r="U433" s="34"/>
      <c r="V433" s="34"/>
      <c r="W433" s="35" t="s">
        <v>68</v>
      </c>
      <c r="X433" s="549">
        <v>0</v>
      </c>
      <c r="Y433" s="550">
        <f t="shared" si="54"/>
        <v>0</v>
      </c>
      <c r="Z433" s="36" t="str">
        <f t="shared" si="55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661</v>
      </c>
      <c r="B434" s="54" t="s">
        <v>662</v>
      </c>
      <c r="C434" s="31">
        <v>4301011376</v>
      </c>
      <c r="D434" s="553">
        <v>4680115885226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76</v>
      </c>
      <c r="N434" s="33"/>
      <c r="O434" s="32">
        <v>60</v>
      </c>
      <c r="P434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6"/>
      <c r="R434" s="556"/>
      <c r="S434" s="556"/>
      <c r="T434" s="557"/>
      <c r="U434" s="34"/>
      <c r="V434" s="34"/>
      <c r="W434" s="35" t="s">
        <v>68</v>
      </c>
      <c r="X434" s="549">
        <v>0</v>
      </c>
      <c r="Y434" s="550">
        <f t="shared" si="54"/>
        <v>0</v>
      </c>
      <c r="Z434" s="36" t="str">
        <f t="shared" si="55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4301012145</v>
      </c>
      <c r="D435" s="553">
        <v>4607091383522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7" t="s">
        <v>666</v>
      </c>
      <c r="Q435" s="556"/>
      <c r="R435" s="556"/>
      <c r="S435" s="556"/>
      <c r="T435" s="557"/>
      <c r="U435" s="34"/>
      <c r="V435" s="34"/>
      <c r="W435" s="35" t="s">
        <v>68</v>
      </c>
      <c r="X435" s="549">
        <v>0</v>
      </c>
      <c r="Y435" s="550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16.5" customHeight="1" x14ac:dyDescent="0.25">
      <c r="A436" s="54" t="s">
        <v>668</v>
      </c>
      <c r="B436" s="54" t="s">
        <v>669</v>
      </c>
      <c r="C436" s="31">
        <v>4301011774</v>
      </c>
      <c r="D436" s="553">
        <v>4680115884502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68</v>
      </c>
      <c r="X436" s="549">
        <v>0</v>
      </c>
      <c r="Y436" s="550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4301011771</v>
      </c>
      <c r="D437" s="553">
        <v>4607091389104</v>
      </c>
      <c r="E437" s="554"/>
      <c r="F437" s="548">
        <v>0.88</v>
      </c>
      <c r="G437" s="32">
        <v>6</v>
      </c>
      <c r="H437" s="548">
        <v>5.28</v>
      </c>
      <c r="I437" s="54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56"/>
      <c r="R437" s="556"/>
      <c r="S437" s="556"/>
      <c r="T437" s="557"/>
      <c r="U437" s="34"/>
      <c r="V437" s="34"/>
      <c r="W437" s="35" t="s">
        <v>68</v>
      </c>
      <c r="X437" s="549">
        <v>0</v>
      </c>
      <c r="Y437" s="550">
        <f t="shared" si="54"/>
        <v>0</v>
      </c>
      <c r="Z437" s="36" t="str">
        <f t="shared" si="55"/>
        <v/>
      </c>
      <c r="AA437" s="56"/>
      <c r="AB437" s="57"/>
      <c r="AC437" s="477" t="s">
        <v>673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4301012125</v>
      </c>
      <c r="D438" s="553">
        <v>4680115886391</v>
      </c>
      <c r="E438" s="554"/>
      <c r="F438" s="548">
        <v>0.4</v>
      </c>
      <c r="G438" s="32">
        <v>6</v>
      </c>
      <c r="H438" s="548">
        <v>2.4</v>
      </c>
      <c r="I438" s="548">
        <v>2.58</v>
      </c>
      <c r="J438" s="32">
        <v>182</v>
      </c>
      <c r="K438" s="32" t="s">
        <v>75</v>
      </c>
      <c r="L438" s="32"/>
      <c r="M438" s="33" t="s">
        <v>76</v>
      </c>
      <c r="N438" s="33"/>
      <c r="O438" s="32">
        <v>60</v>
      </c>
      <c r="P438" s="71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68</v>
      </c>
      <c r="X438" s="549">
        <v>0</v>
      </c>
      <c r="Y438" s="550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4301012035</v>
      </c>
      <c r="D439" s="553">
        <v>4680115880603</v>
      </c>
      <c r="E439" s="554"/>
      <c r="F439" s="548">
        <v>0.6</v>
      </c>
      <c r="G439" s="32">
        <v>8</v>
      </c>
      <c r="H439" s="548">
        <v>4.8</v>
      </c>
      <c r="I439" s="548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68</v>
      </c>
      <c r="X439" s="549">
        <v>0</v>
      </c>
      <c r="Y439" s="550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4301012146</v>
      </c>
      <c r="D440" s="553">
        <v>4607091389999</v>
      </c>
      <c r="E440" s="554"/>
      <c r="F440" s="548">
        <v>0.6</v>
      </c>
      <c r="G440" s="32">
        <v>8</v>
      </c>
      <c r="H440" s="548">
        <v>4.8</v>
      </c>
      <c r="I440" s="548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1" t="s">
        <v>680</v>
      </c>
      <c r="Q440" s="556"/>
      <c r="R440" s="556"/>
      <c r="S440" s="556"/>
      <c r="T440" s="557"/>
      <c r="U440" s="34"/>
      <c r="V440" s="34"/>
      <c r="W440" s="35" t="s">
        <v>68</v>
      </c>
      <c r="X440" s="549">
        <v>0</v>
      </c>
      <c r="Y440" s="550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681</v>
      </c>
      <c r="B441" s="54" t="s">
        <v>682</v>
      </c>
      <c r="C441" s="31">
        <v>4301012036</v>
      </c>
      <c r="D441" s="553">
        <v>4680115882782</v>
      </c>
      <c r="E441" s="554"/>
      <c r="F441" s="548">
        <v>0.6</v>
      </c>
      <c r="G441" s="32">
        <v>8</v>
      </c>
      <c r="H441" s="548">
        <v>4.8</v>
      </c>
      <c r="I441" s="548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68</v>
      </c>
      <c r="X441" s="549">
        <v>0</v>
      </c>
      <c r="Y441" s="550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683</v>
      </c>
      <c r="B442" s="54" t="s">
        <v>684</v>
      </c>
      <c r="C442" s="31">
        <v>4301012050</v>
      </c>
      <c r="D442" s="553">
        <v>4680115885479</v>
      </c>
      <c r="E442" s="554"/>
      <c r="F442" s="548">
        <v>0.4</v>
      </c>
      <c r="G442" s="32">
        <v>6</v>
      </c>
      <c r="H442" s="548">
        <v>2.4</v>
      </c>
      <c r="I442" s="548">
        <v>2.58</v>
      </c>
      <c r="J442" s="32">
        <v>182</v>
      </c>
      <c r="K442" s="32" t="s">
        <v>75</v>
      </c>
      <c r="L442" s="32"/>
      <c r="M442" s="33" t="s">
        <v>106</v>
      </c>
      <c r="N442" s="33"/>
      <c r="O442" s="32">
        <v>60</v>
      </c>
      <c r="P442" s="6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68</v>
      </c>
      <c r="X442" s="549">
        <v>0</v>
      </c>
      <c r="Y442" s="550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4301012034</v>
      </c>
      <c r="D443" s="553">
        <v>4607091389982</v>
      </c>
      <c r="E443" s="554"/>
      <c r="F443" s="548">
        <v>0.6</v>
      </c>
      <c r="G443" s="32">
        <v>8</v>
      </c>
      <c r="H443" s="548">
        <v>4.8</v>
      </c>
      <c r="I443" s="54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68</v>
      </c>
      <c r="X443" s="549">
        <v>180</v>
      </c>
      <c r="Y443" s="550">
        <f t="shared" si="54"/>
        <v>182.4</v>
      </c>
      <c r="Z443" s="36">
        <f>IFERROR(IF(Y443=0,"",ROUNDUP(Y443/H443,0)*0.00937),"")</f>
        <v>0.35605999999999999</v>
      </c>
      <c r="AA443" s="56"/>
      <c r="AB443" s="57"/>
      <c r="AC443" s="489" t="s">
        <v>673</v>
      </c>
      <c r="AG443" s="64"/>
      <c r="AJ443" s="68"/>
      <c r="AK443" s="68">
        <v>0</v>
      </c>
      <c r="BB443" s="490" t="s">
        <v>1</v>
      </c>
      <c r="BM443" s="64">
        <f t="shared" si="56"/>
        <v>261</v>
      </c>
      <c r="BN443" s="64">
        <f t="shared" si="57"/>
        <v>264.48</v>
      </c>
      <c r="BO443" s="64">
        <f t="shared" si="58"/>
        <v>0.3125</v>
      </c>
      <c r="BP443" s="64">
        <f t="shared" si="59"/>
        <v>0.31666666666666665</v>
      </c>
    </row>
    <row r="444" spans="1:68" x14ac:dyDescent="0.2">
      <c r="A444" s="561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3"/>
      <c r="P444" s="566" t="s">
        <v>70</v>
      </c>
      <c r="Q444" s="567"/>
      <c r="R444" s="567"/>
      <c r="S444" s="567"/>
      <c r="T444" s="567"/>
      <c r="U444" s="567"/>
      <c r="V444" s="568"/>
      <c r="W444" s="37" t="s">
        <v>71</v>
      </c>
      <c r="X444" s="55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37.5</v>
      </c>
      <c r="Y444" s="55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38</v>
      </c>
      <c r="Z444" s="55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0.35605999999999999</v>
      </c>
      <c r="AA444" s="552"/>
      <c r="AB444" s="552"/>
      <c r="AC444" s="552"/>
    </row>
    <row r="445" spans="1:68" x14ac:dyDescent="0.2">
      <c r="A445" s="562"/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3"/>
      <c r="P445" s="566" t="s">
        <v>70</v>
      </c>
      <c r="Q445" s="567"/>
      <c r="R445" s="567"/>
      <c r="S445" s="567"/>
      <c r="T445" s="567"/>
      <c r="U445" s="567"/>
      <c r="V445" s="568"/>
      <c r="W445" s="37" t="s">
        <v>68</v>
      </c>
      <c r="X445" s="551">
        <f>IFERROR(SUM(X432:X443),"0")</f>
        <v>180</v>
      </c>
      <c r="Y445" s="551">
        <f>IFERROR(SUM(Y432:Y443),"0")</f>
        <v>182.4</v>
      </c>
      <c r="Z445" s="37"/>
      <c r="AA445" s="552"/>
      <c r="AB445" s="552"/>
      <c r="AC445" s="552"/>
    </row>
    <row r="446" spans="1:68" ht="14.25" customHeight="1" x14ac:dyDescent="0.25">
      <c r="A446" s="565" t="s">
        <v>134</v>
      </c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62"/>
      <c r="P446" s="562"/>
      <c r="Q446" s="562"/>
      <c r="R446" s="562"/>
      <c r="S446" s="562"/>
      <c r="T446" s="562"/>
      <c r="U446" s="562"/>
      <c r="V446" s="562"/>
      <c r="W446" s="562"/>
      <c r="X446" s="562"/>
      <c r="Y446" s="562"/>
      <c r="Z446" s="562"/>
      <c r="AA446" s="545"/>
      <c r="AB446" s="545"/>
      <c r="AC446" s="545"/>
    </row>
    <row r="447" spans="1:68" ht="16.5" customHeight="1" x14ac:dyDescent="0.25">
      <c r="A447" s="54" t="s">
        <v>687</v>
      </c>
      <c r="B447" s="54" t="s">
        <v>688</v>
      </c>
      <c r="C447" s="31">
        <v>4301020334</v>
      </c>
      <c r="D447" s="553">
        <v>4607091388930</v>
      </c>
      <c r="E447" s="554"/>
      <c r="F447" s="548">
        <v>0.88</v>
      </c>
      <c r="G447" s="32">
        <v>6</v>
      </c>
      <c r="H447" s="548">
        <v>5.28</v>
      </c>
      <c r="I447" s="548">
        <v>5.64</v>
      </c>
      <c r="J447" s="32">
        <v>104</v>
      </c>
      <c r="K447" s="32" t="s">
        <v>105</v>
      </c>
      <c r="L447" s="32"/>
      <c r="M447" s="33" t="s">
        <v>76</v>
      </c>
      <c r="N447" s="33"/>
      <c r="O447" s="32">
        <v>70</v>
      </c>
      <c r="P447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689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690</v>
      </c>
      <c r="B448" s="54" t="s">
        <v>691</v>
      </c>
      <c r="C448" s="31">
        <v>4301020384</v>
      </c>
      <c r="D448" s="553">
        <v>4680115886407</v>
      </c>
      <c r="E448" s="554"/>
      <c r="F448" s="548">
        <v>0.4</v>
      </c>
      <c r="G448" s="32">
        <v>6</v>
      </c>
      <c r="H448" s="548">
        <v>2.4</v>
      </c>
      <c r="I448" s="548">
        <v>2.58</v>
      </c>
      <c r="J448" s="32">
        <v>182</v>
      </c>
      <c r="K448" s="32" t="s">
        <v>75</v>
      </c>
      <c r="L448" s="32"/>
      <c r="M448" s="33" t="s">
        <v>76</v>
      </c>
      <c r="N448" s="33"/>
      <c r="O448" s="32">
        <v>70</v>
      </c>
      <c r="P448" s="7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689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692</v>
      </c>
      <c r="B449" s="54" t="s">
        <v>693</v>
      </c>
      <c r="C449" s="31">
        <v>4301020385</v>
      </c>
      <c r="D449" s="553">
        <v>4680115880054</v>
      </c>
      <c r="E449" s="554"/>
      <c r="F449" s="548">
        <v>0.6</v>
      </c>
      <c r="G449" s="32">
        <v>8</v>
      </c>
      <c r="H449" s="548">
        <v>4.8</v>
      </c>
      <c r="I449" s="548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68</v>
      </c>
      <c r="X449" s="549">
        <v>0</v>
      </c>
      <c r="Y449" s="550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689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1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3"/>
      <c r="P450" s="566" t="s">
        <v>70</v>
      </c>
      <c r="Q450" s="567"/>
      <c r="R450" s="567"/>
      <c r="S450" s="567"/>
      <c r="T450" s="567"/>
      <c r="U450" s="567"/>
      <c r="V450" s="568"/>
      <c r="W450" s="37" t="s">
        <v>71</v>
      </c>
      <c r="X450" s="551">
        <f>IFERROR(X447/H447,"0")+IFERROR(X448/H448,"0")+IFERROR(X449/H449,"0")</f>
        <v>0</v>
      </c>
      <c r="Y450" s="551">
        <f>IFERROR(Y447/H447,"0")+IFERROR(Y448/H448,"0")+IFERROR(Y449/H449,"0")</f>
        <v>0</v>
      </c>
      <c r="Z450" s="551">
        <f>IFERROR(IF(Z447="",0,Z447),"0")+IFERROR(IF(Z448="",0,Z448),"0")+IFERROR(IF(Z449="",0,Z449),"0")</f>
        <v>0</v>
      </c>
      <c r="AA450" s="552"/>
      <c r="AB450" s="552"/>
      <c r="AC450" s="552"/>
    </row>
    <row r="451" spans="1:68" x14ac:dyDescent="0.2">
      <c r="A451" s="562"/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3"/>
      <c r="P451" s="566" t="s">
        <v>70</v>
      </c>
      <c r="Q451" s="567"/>
      <c r="R451" s="567"/>
      <c r="S451" s="567"/>
      <c r="T451" s="567"/>
      <c r="U451" s="567"/>
      <c r="V451" s="568"/>
      <c r="W451" s="37" t="s">
        <v>68</v>
      </c>
      <c r="X451" s="551">
        <f>IFERROR(SUM(X447:X449),"0")</f>
        <v>0</v>
      </c>
      <c r="Y451" s="551">
        <f>IFERROR(SUM(Y447:Y449),"0")</f>
        <v>0</v>
      </c>
      <c r="Z451" s="37"/>
      <c r="AA451" s="552"/>
      <c r="AB451" s="552"/>
      <c r="AC451" s="552"/>
    </row>
    <row r="452" spans="1:68" ht="14.25" customHeight="1" x14ac:dyDescent="0.25">
      <c r="A452" s="565" t="s">
        <v>63</v>
      </c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62"/>
      <c r="P452" s="562"/>
      <c r="Q452" s="562"/>
      <c r="R452" s="562"/>
      <c r="S452" s="562"/>
      <c r="T452" s="562"/>
      <c r="U452" s="562"/>
      <c r="V452" s="562"/>
      <c r="W452" s="562"/>
      <c r="X452" s="562"/>
      <c r="Y452" s="562"/>
      <c r="Z452" s="562"/>
      <c r="AA452" s="545"/>
      <c r="AB452" s="545"/>
      <c r="AC452" s="545"/>
    </row>
    <row r="453" spans="1:68" ht="27" customHeight="1" x14ac:dyDescent="0.25">
      <c r="A453" s="54" t="s">
        <v>694</v>
      </c>
      <c r="B453" s="54" t="s">
        <v>695</v>
      </c>
      <c r="C453" s="31">
        <v>4301031349</v>
      </c>
      <c r="D453" s="553">
        <v>4680115883116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106</v>
      </c>
      <c r="N453" s="33"/>
      <c r="O453" s="32">
        <v>70</v>
      </c>
      <c r="P453" s="63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68</v>
      </c>
      <c r="X453" s="549">
        <v>0</v>
      </c>
      <c r="Y453" s="550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4301031350</v>
      </c>
      <c r="D454" s="553">
        <v>4680115883093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68</v>
      </c>
      <c r="X454" s="549">
        <v>0</v>
      </c>
      <c r="Y454" s="550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4301031353</v>
      </c>
      <c r="D455" s="553">
        <v>4680115883109</v>
      </c>
      <c r="E455" s="554"/>
      <c r="F455" s="548">
        <v>0.88</v>
      </c>
      <c r="G455" s="32">
        <v>6</v>
      </c>
      <c r="H455" s="548">
        <v>5.28</v>
      </c>
      <c r="I455" s="548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7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68</v>
      </c>
      <c r="X455" s="549">
        <v>0</v>
      </c>
      <c r="Y455" s="550">
        <f t="shared" si="60"/>
        <v>0</v>
      </c>
      <c r="Z455" s="36" t="str">
        <f>IFERROR(IF(Y455=0,"",ROUNDUP(Y455/H455,0)*0.01196),"")</f>
        <v/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customHeight="1" x14ac:dyDescent="0.25">
      <c r="A456" s="54" t="s">
        <v>703</v>
      </c>
      <c r="B456" s="54" t="s">
        <v>704</v>
      </c>
      <c r="C456" s="31">
        <v>4301031419</v>
      </c>
      <c r="D456" s="553">
        <v>4680115882072</v>
      </c>
      <c r="E456" s="554"/>
      <c r="F456" s="548">
        <v>0.6</v>
      </c>
      <c r="G456" s="32">
        <v>8</v>
      </c>
      <c r="H456" s="548">
        <v>4.8</v>
      </c>
      <c r="I456" s="548">
        <v>6.93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70</v>
      </c>
      <c r="P456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68</v>
      </c>
      <c r="X456" s="549">
        <v>0</v>
      </c>
      <c r="Y456" s="550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705</v>
      </c>
      <c r="B457" s="54" t="s">
        <v>706</v>
      </c>
      <c r="C457" s="31">
        <v>4301031418</v>
      </c>
      <c r="D457" s="553">
        <v>4680115882102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68</v>
      </c>
      <c r="X457" s="549">
        <v>0</v>
      </c>
      <c r="Y457" s="550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707</v>
      </c>
      <c r="B458" s="54" t="s">
        <v>708</v>
      </c>
      <c r="C458" s="31">
        <v>4301031417</v>
      </c>
      <c r="D458" s="553">
        <v>4680115882096</v>
      </c>
      <c r="E458" s="554"/>
      <c r="F458" s="548">
        <v>0.6</v>
      </c>
      <c r="G458" s="32">
        <v>8</v>
      </c>
      <c r="H458" s="548">
        <v>4.8</v>
      </c>
      <c r="I458" s="548">
        <v>6.69</v>
      </c>
      <c r="J458" s="32">
        <v>132</v>
      </c>
      <c r="K458" s="32" t="s">
        <v>110</v>
      </c>
      <c r="L458" s="32"/>
      <c r="M458" s="33" t="s">
        <v>67</v>
      </c>
      <c r="N458" s="33"/>
      <c r="O458" s="32">
        <v>70</v>
      </c>
      <c r="P458" s="61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68</v>
      </c>
      <c r="X458" s="549">
        <v>0</v>
      </c>
      <c r="Y458" s="550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1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3"/>
      <c r="P459" s="566" t="s">
        <v>70</v>
      </c>
      <c r="Q459" s="567"/>
      <c r="R459" s="567"/>
      <c r="S459" s="567"/>
      <c r="T459" s="567"/>
      <c r="U459" s="567"/>
      <c r="V459" s="568"/>
      <c r="W459" s="37" t="s">
        <v>71</v>
      </c>
      <c r="X459" s="551">
        <f>IFERROR(X453/H453,"0")+IFERROR(X454/H454,"0")+IFERROR(X455/H455,"0")+IFERROR(X456/H456,"0")+IFERROR(X457/H457,"0")+IFERROR(X458/H458,"0")</f>
        <v>0</v>
      </c>
      <c r="Y459" s="551">
        <f>IFERROR(Y453/H453,"0")+IFERROR(Y454/H454,"0")+IFERROR(Y455/H455,"0")+IFERROR(Y456/H456,"0")+IFERROR(Y457/H457,"0")+IFERROR(Y458/H458,"0")</f>
        <v>0</v>
      </c>
      <c r="Z459" s="551">
        <f>IFERROR(IF(Z453="",0,Z453),"0")+IFERROR(IF(Z454="",0,Z454),"0")+IFERROR(IF(Z455="",0,Z455),"0")+IFERROR(IF(Z456="",0,Z456),"0")+IFERROR(IF(Z457="",0,Z457),"0")+IFERROR(IF(Z458="",0,Z458),"0")</f>
        <v>0</v>
      </c>
      <c r="AA459" s="552"/>
      <c r="AB459" s="552"/>
      <c r="AC459" s="552"/>
    </row>
    <row r="460" spans="1:68" x14ac:dyDescent="0.2">
      <c r="A460" s="562"/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3"/>
      <c r="P460" s="566" t="s">
        <v>70</v>
      </c>
      <c r="Q460" s="567"/>
      <c r="R460" s="567"/>
      <c r="S460" s="567"/>
      <c r="T460" s="567"/>
      <c r="U460" s="567"/>
      <c r="V460" s="568"/>
      <c r="W460" s="37" t="s">
        <v>68</v>
      </c>
      <c r="X460" s="551">
        <f>IFERROR(SUM(X453:X458),"0")</f>
        <v>0</v>
      </c>
      <c r="Y460" s="551">
        <f>IFERROR(SUM(Y453:Y458),"0")</f>
        <v>0</v>
      </c>
      <c r="Z460" s="37"/>
      <c r="AA460" s="552"/>
      <c r="AB460" s="552"/>
      <c r="AC460" s="552"/>
    </row>
    <row r="461" spans="1:68" ht="14.25" customHeight="1" x14ac:dyDescent="0.25">
      <c r="A461" s="565" t="s">
        <v>72</v>
      </c>
      <c r="B461" s="562"/>
      <c r="C461" s="562"/>
      <c r="D461" s="562"/>
      <c r="E461" s="562"/>
      <c r="F461" s="562"/>
      <c r="G461" s="562"/>
      <c r="H461" s="562"/>
      <c r="I461" s="562"/>
      <c r="J461" s="562"/>
      <c r="K461" s="562"/>
      <c r="L461" s="562"/>
      <c r="M461" s="562"/>
      <c r="N461" s="562"/>
      <c r="O461" s="562"/>
      <c r="P461" s="562"/>
      <c r="Q461" s="562"/>
      <c r="R461" s="562"/>
      <c r="S461" s="562"/>
      <c r="T461" s="562"/>
      <c r="U461" s="562"/>
      <c r="V461" s="562"/>
      <c r="W461" s="562"/>
      <c r="X461" s="562"/>
      <c r="Y461" s="562"/>
      <c r="Z461" s="562"/>
      <c r="AA461" s="545"/>
      <c r="AB461" s="545"/>
      <c r="AC461" s="545"/>
    </row>
    <row r="462" spans="1:68" ht="16.5" customHeight="1" x14ac:dyDescent="0.25">
      <c r="A462" s="54" t="s">
        <v>709</v>
      </c>
      <c r="B462" s="54" t="s">
        <v>710</v>
      </c>
      <c r="C462" s="31">
        <v>4301051232</v>
      </c>
      <c r="D462" s="553">
        <v>4607091383409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712</v>
      </c>
      <c r="B463" s="54" t="s">
        <v>713</v>
      </c>
      <c r="C463" s="31">
        <v>4301051233</v>
      </c>
      <c r="D463" s="553">
        <v>4607091383416</v>
      </c>
      <c r="E463" s="554"/>
      <c r="F463" s="548">
        <v>1.3</v>
      </c>
      <c r="G463" s="32">
        <v>6</v>
      </c>
      <c r="H463" s="548">
        <v>7.8</v>
      </c>
      <c r="I463" s="548">
        <v>8.3010000000000002</v>
      </c>
      <c r="J463" s="32">
        <v>64</v>
      </c>
      <c r="K463" s="32" t="s">
        <v>105</v>
      </c>
      <c r="L463" s="32"/>
      <c r="M463" s="33" t="s">
        <v>76</v>
      </c>
      <c r="N463" s="33"/>
      <c r="O463" s="32">
        <v>45</v>
      </c>
      <c r="P463" s="8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4301051064</v>
      </c>
      <c r="D464" s="553">
        <v>4680115883536</v>
      </c>
      <c r="E464" s="554"/>
      <c r="F464" s="548">
        <v>0.3</v>
      </c>
      <c r="G464" s="32">
        <v>6</v>
      </c>
      <c r="H464" s="548">
        <v>1.8</v>
      </c>
      <c r="I464" s="548">
        <v>2.0459999999999998</v>
      </c>
      <c r="J464" s="32">
        <v>182</v>
      </c>
      <c r="K464" s="32" t="s">
        <v>75</v>
      </c>
      <c r="L464" s="32"/>
      <c r="M464" s="33" t="s">
        <v>76</v>
      </c>
      <c r="N464" s="33"/>
      <c r="O464" s="32">
        <v>45</v>
      </c>
      <c r="P464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68</v>
      </c>
      <c r="X464" s="549">
        <v>0</v>
      </c>
      <c r="Y464" s="55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717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61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3"/>
      <c r="P465" s="566" t="s">
        <v>70</v>
      </c>
      <c r="Q465" s="567"/>
      <c r="R465" s="567"/>
      <c r="S465" s="567"/>
      <c r="T465" s="567"/>
      <c r="U465" s="567"/>
      <c r="V465" s="568"/>
      <c r="W465" s="37" t="s">
        <v>71</v>
      </c>
      <c r="X465" s="551">
        <f>IFERROR(X462/H462,"0")+IFERROR(X463/H463,"0")+IFERROR(X464/H464,"0")</f>
        <v>0</v>
      </c>
      <c r="Y465" s="551">
        <f>IFERROR(Y462/H462,"0")+IFERROR(Y463/H463,"0")+IFERROR(Y464/H464,"0")</f>
        <v>0</v>
      </c>
      <c r="Z465" s="551">
        <f>IFERROR(IF(Z462="",0,Z462),"0")+IFERROR(IF(Z463="",0,Z463),"0")+IFERROR(IF(Z464="",0,Z464),"0")</f>
        <v>0</v>
      </c>
      <c r="AA465" s="552"/>
      <c r="AB465" s="552"/>
      <c r="AC465" s="552"/>
    </row>
    <row r="466" spans="1:68" x14ac:dyDescent="0.2">
      <c r="A466" s="562"/>
      <c r="B466" s="562"/>
      <c r="C466" s="562"/>
      <c r="D466" s="562"/>
      <c r="E466" s="562"/>
      <c r="F466" s="562"/>
      <c r="G466" s="562"/>
      <c r="H466" s="562"/>
      <c r="I466" s="562"/>
      <c r="J466" s="562"/>
      <c r="K466" s="562"/>
      <c r="L466" s="562"/>
      <c r="M466" s="562"/>
      <c r="N466" s="562"/>
      <c r="O466" s="563"/>
      <c r="P466" s="566" t="s">
        <v>70</v>
      </c>
      <c r="Q466" s="567"/>
      <c r="R466" s="567"/>
      <c r="S466" s="567"/>
      <c r="T466" s="567"/>
      <c r="U466" s="567"/>
      <c r="V466" s="568"/>
      <c r="W466" s="37" t="s">
        <v>68</v>
      </c>
      <c r="X466" s="551">
        <f>IFERROR(SUM(X462:X464),"0")</f>
        <v>0</v>
      </c>
      <c r="Y466" s="551">
        <f>IFERROR(SUM(Y462:Y464),"0")</f>
        <v>0</v>
      </c>
      <c r="Z466" s="37"/>
      <c r="AA466" s="552"/>
      <c r="AB466" s="552"/>
      <c r="AC466" s="552"/>
    </row>
    <row r="467" spans="1:68" ht="27.75" customHeight="1" x14ac:dyDescent="0.2">
      <c r="A467" s="636" t="s">
        <v>718</v>
      </c>
      <c r="B467" s="637"/>
      <c r="C467" s="637"/>
      <c r="D467" s="637"/>
      <c r="E467" s="637"/>
      <c r="F467" s="637"/>
      <c r="G467" s="637"/>
      <c r="H467" s="637"/>
      <c r="I467" s="637"/>
      <c r="J467" s="637"/>
      <c r="K467" s="637"/>
      <c r="L467" s="637"/>
      <c r="M467" s="637"/>
      <c r="N467" s="637"/>
      <c r="O467" s="637"/>
      <c r="P467" s="637"/>
      <c r="Q467" s="637"/>
      <c r="R467" s="637"/>
      <c r="S467" s="637"/>
      <c r="T467" s="637"/>
      <c r="U467" s="637"/>
      <c r="V467" s="637"/>
      <c r="W467" s="637"/>
      <c r="X467" s="637"/>
      <c r="Y467" s="637"/>
      <c r="Z467" s="637"/>
      <c r="AA467" s="48"/>
      <c r="AB467" s="48"/>
      <c r="AC467" s="48"/>
    </row>
    <row r="468" spans="1:68" ht="16.5" customHeight="1" x14ac:dyDescent="0.25">
      <c r="A468" s="571" t="s">
        <v>718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4"/>
      <c r="AB468" s="544"/>
      <c r="AC468" s="544"/>
    </row>
    <row r="469" spans="1:68" ht="14.25" customHeight="1" x14ac:dyDescent="0.25">
      <c r="A469" s="565" t="s">
        <v>102</v>
      </c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  <c r="P469" s="562"/>
      <c r="Q469" s="562"/>
      <c r="R469" s="562"/>
      <c r="S469" s="562"/>
      <c r="T469" s="562"/>
      <c r="U469" s="562"/>
      <c r="V469" s="562"/>
      <c r="W469" s="562"/>
      <c r="X469" s="562"/>
      <c r="Y469" s="562"/>
      <c r="Z469" s="562"/>
      <c r="AA469" s="545"/>
      <c r="AB469" s="545"/>
      <c r="AC469" s="545"/>
    </row>
    <row r="470" spans="1:68" ht="27" customHeight="1" x14ac:dyDescent="0.25">
      <c r="A470" s="54" t="s">
        <v>719</v>
      </c>
      <c r="B470" s="54" t="s">
        <v>720</v>
      </c>
      <c r="C470" s="31">
        <v>4301011763</v>
      </c>
      <c r="D470" s="553">
        <v>4640242181011</v>
      </c>
      <c r="E470" s="554"/>
      <c r="F470" s="548">
        <v>1.35</v>
      </c>
      <c r="G470" s="32">
        <v>8</v>
      </c>
      <c r="H470" s="548">
        <v>10.8</v>
      </c>
      <c r="I470" s="548">
        <v>11.234999999999999</v>
      </c>
      <c r="J470" s="32">
        <v>64</v>
      </c>
      <c r="K470" s="32" t="s">
        <v>105</v>
      </c>
      <c r="L470" s="32"/>
      <c r="M470" s="33" t="s">
        <v>76</v>
      </c>
      <c r="N470" s="33"/>
      <c r="O470" s="32">
        <v>55</v>
      </c>
      <c r="P470" s="81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4301011585</v>
      </c>
      <c r="D471" s="553">
        <v>4640242180441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4301011584</v>
      </c>
      <c r="D472" s="553">
        <v>4640242180564</v>
      </c>
      <c r="E472" s="554"/>
      <c r="F472" s="548">
        <v>1.5</v>
      </c>
      <c r="G472" s="32">
        <v>8</v>
      </c>
      <c r="H472" s="548">
        <v>12</v>
      </c>
      <c r="I472" s="548">
        <v>12.435</v>
      </c>
      <c r="J472" s="32">
        <v>64</v>
      </c>
      <c r="K472" s="32" t="s">
        <v>105</v>
      </c>
      <c r="L472" s="32"/>
      <c r="M472" s="33" t="s">
        <v>106</v>
      </c>
      <c r="N472" s="33"/>
      <c r="O472" s="32">
        <v>50</v>
      </c>
      <c r="P472" s="76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727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728</v>
      </c>
      <c r="B473" s="54" t="s">
        <v>729</v>
      </c>
      <c r="C473" s="31">
        <v>4301011764</v>
      </c>
      <c r="D473" s="553">
        <v>4640242181189</v>
      </c>
      <c r="E473" s="554"/>
      <c r="F473" s="548">
        <v>0.4</v>
      </c>
      <c r="G473" s="32">
        <v>10</v>
      </c>
      <c r="H473" s="548">
        <v>4</v>
      </c>
      <c r="I473" s="548">
        <v>4.21</v>
      </c>
      <c r="J473" s="32">
        <v>132</v>
      </c>
      <c r="K473" s="32" t="s">
        <v>110</v>
      </c>
      <c r="L473" s="32"/>
      <c r="M473" s="33" t="s">
        <v>76</v>
      </c>
      <c r="N473" s="33"/>
      <c r="O473" s="32">
        <v>55</v>
      </c>
      <c r="P473" s="62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68</v>
      </c>
      <c r="X473" s="549">
        <v>0</v>
      </c>
      <c r="Y473" s="550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1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3"/>
      <c r="P474" s="566" t="s">
        <v>70</v>
      </c>
      <c r="Q474" s="567"/>
      <c r="R474" s="567"/>
      <c r="S474" s="567"/>
      <c r="T474" s="567"/>
      <c r="U474" s="567"/>
      <c r="V474" s="568"/>
      <c r="W474" s="37" t="s">
        <v>71</v>
      </c>
      <c r="X474" s="551">
        <f>IFERROR(X470/H470,"0")+IFERROR(X471/H471,"0")+IFERROR(X472/H472,"0")+IFERROR(X473/H473,"0")</f>
        <v>0</v>
      </c>
      <c r="Y474" s="551">
        <f>IFERROR(Y470/H470,"0")+IFERROR(Y471/H471,"0")+IFERROR(Y472/H472,"0")+IFERROR(Y473/H473,"0")</f>
        <v>0</v>
      </c>
      <c r="Z474" s="551">
        <f>IFERROR(IF(Z470="",0,Z470),"0")+IFERROR(IF(Z471="",0,Z471),"0")+IFERROR(IF(Z472="",0,Z472),"0")+IFERROR(IF(Z473="",0,Z473),"0")</f>
        <v>0</v>
      </c>
      <c r="AA474" s="552"/>
      <c r="AB474" s="552"/>
      <c r="AC474" s="552"/>
    </row>
    <row r="475" spans="1:68" x14ac:dyDescent="0.2">
      <c r="A475" s="562"/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3"/>
      <c r="P475" s="566" t="s">
        <v>70</v>
      </c>
      <c r="Q475" s="567"/>
      <c r="R475" s="567"/>
      <c r="S475" s="567"/>
      <c r="T475" s="567"/>
      <c r="U475" s="567"/>
      <c r="V475" s="568"/>
      <c r="W475" s="37" t="s">
        <v>68</v>
      </c>
      <c r="X475" s="551">
        <f>IFERROR(SUM(X470:X473),"0")</f>
        <v>0</v>
      </c>
      <c r="Y475" s="551">
        <f>IFERROR(SUM(Y470:Y473),"0")</f>
        <v>0</v>
      </c>
      <c r="Z475" s="37"/>
      <c r="AA475" s="552"/>
      <c r="AB475" s="552"/>
      <c r="AC475" s="552"/>
    </row>
    <row r="476" spans="1:68" ht="14.25" customHeight="1" x14ac:dyDescent="0.25">
      <c r="A476" s="565" t="s">
        <v>134</v>
      </c>
      <c r="B476" s="562"/>
      <c r="C476" s="562"/>
      <c r="D476" s="562"/>
      <c r="E476" s="562"/>
      <c r="F476" s="562"/>
      <c r="G476" s="562"/>
      <c r="H476" s="562"/>
      <c r="I476" s="562"/>
      <c r="J476" s="562"/>
      <c r="K476" s="562"/>
      <c r="L476" s="562"/>
      <c r="M476" s="562"/>
      <c r="N476" s="562"/>
      <c r="O476" s="562"/>
      <c r="P476" s="562"/>
      <c r="Q476" s="562"/>
      <c r="R476" s="562"/>
      <c r="S476" s="562"/>
      <c r="T476" s="562"/>
      <c r="U476" s="562"/>
      <c r="V476" s="562"/>
      <c r="W476" s="562"/>
      <c r="X476" s="562"/>
      <c r="Y476" s="562"/>
      <c r="Z476" s="562"/>
      <c r="AA476" s="545"/>
      <c r="AB476" s="545"/>
      <c r="AC476" s="545"/>
    </row>
    <row r="477" spans="1:68" ht="27" customHeight="1" x14ac:dyDescent="0.25">
      <c r="A477" s="54" t="s">
        <v>730</v>
      </c>
      <c r="B477" s="54" t="s">
        <v>731</v>
      </c>
      <c r="C477" s="31">
        <v>4301020400</v>
      </c>
      <c r="D477" s="553">
        <v>4640242180519</v>
      </c>
      <c r="E477" s="554"/>
      <c r="F477" s="548">
        <v>1.5</v>
      </c>
      <c r="G477" s="32">
        <v>8</v>
      </c>
      <c r="H477" s="548">
        <v>12</v>
      </c>
      <c r="I477" s="548">
        <v>12.435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4301020260</v>
      </c>
      <c r="D478" s="553">
        <v>4640242180526</v>
      </c>
      <c r="E478" s="554"/>
      <c r="F478" s="548">
        <v>1.8</v>
      </c>
      <c r="G478" s="32">
        <v>6</v>
      </c>
      <c r="H478" s="548">
        <v>10.8</v>
      </c>
      <c r="I478" s="548">
        <v>11.234999999999999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15" t="s">
        <v>735</v>
      </c>
      <c r="Q478" s="556"/>
      <c r="R478" s="556"/>
      <c r="S478" s="556"/>
      <c r="T478" s="557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737</v>
      </c>
      <c r="B479" s="54" t="s">
        <v>738</v>
      </c>
      <c r="C479" s="31">
        <v>4301020295</v>
      </c>
      <c r="D479" s="553">
        <v>4640242181363</v>
      </c>
      <c r="E479" s="554"/>
      <c r="F479" s="548">
        <v>0.4</v>
      </c>
      <c r="G479" s="32">
        <v>10</v>
      </c>
      <c r="H479" s="548">
        <v>4</v>
      </c>
      <c r="I479" s="548">
        <v>4.21</v>
      </c>
      <c r="J479" s="32">
        <v>132</v>
      </c>
      <c r="K479" s="32" t="s">
        <v>110</v>
      </c>
      <c r="L479" s="32"/>
      <c r="M479" s="33" t="s">
        <v>106</v>
      </c>
      <c r="N479" s="33"/>
      <c r="O479" s="32">
        <v>50</v>
      </c>
      <c r="P479" s="6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68</v>
      </c>
      <c r="X479" s="549">
        <v>0</v>
      </c>
      <c r="Y479" s="550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739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1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3"/>
      <c r="P480" s="566" t="s">
        <v>70</v>
      </c>
      <c r="Q480" s="567"/>
      <c r="R480" s="567"/>
      <c r="S480" s="567"/>
      <c r="T480" s="567"/>
      <c r="U480" s="567"/>
      <c r="V480" s="568"/>
      <c r="W480" s="37" t="s">
        <v>71</v>
      </c>
      <c r="X480" s="551">
        <f>IFERROR(X477/H477,"0")+IFERROR(X478/H478,"0")+IFERROR(X479/H479,"0")</f>
        <v>0</v>
      </c>
      <c r="Y480" s="551">
        <f>IFERROR(Y477/H477,"0")+IFERROR(Y478/H478,"0")+IFERROR(Y479/H479,"0")</f>
        <v>0</v>
      </c>
      <c r="Z480" s="551">
        <f>IFERROR(IF(Z477="",0,Z477),"0")+IFERROR(IF(Z478="",0,Z478),"0")+IFERROR(IF(Z479="",0,Z479),"0")</f>
        <v>0</v>
      </c>
      <c r="AA480" s="552"/>
      <c r="AB480" s="552"/>
      <c r="AC480" s="552"/>
    </row>
    <row r="481" spans="1:68" x14ac:dyDescent="0.2">
      <c r="A481" s="562"/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3"/>
      <c r="P481" s="566" t="s">
        <v>70</v>
      </c>
      <c r="Q481" s="567"/>
      <c r="R481" s="567"/>
      <c r="S481" s="567"/>
      <c r="T481" s="567"/>
      <c r="U481" s="567"/>
      <c r="V481" s="568"/>
      <c r="W481" s="37" t="s">
        <v>68</v>
      </c>
      <c r="X481" s="551">
        <f>IFERROR(SUM(X477:X479),"0")</f>
        <v>0</v>
      </c>
      <c r="Y481" s="551">
        <f>IFERROR(SUM(Y477:Y479),"0")</f>
        <v>0</v>
      </c>
      <c r="Z481" s="37"/>
      <c r="AA481" s="552"/>
      <c r="AB481" s="552"/>
      <c r="AC481" s="552"/>
    </row>
    <row r="482" spans="1:68" ht="14.25" customHeight="1" x14ac:dyDescent="0.25">
      <c r="A482" s="565" t="s">
        <v>63</v>
      </c>
      <c r="B482" s="562"/>
      <c r="C482" s="562"/>
      <c r="D482" s="562"/>
      <c r="E482" s="562"/>
      <c r="F482" s="562"/>
      <c r="G482" s="562"/>
      <c r="H482" s="562"/>
      <c r="I482" s="562"/>
      <c r="J482" s="562"/>
      <c r="K482" s="562"/>
      <c r="L482" s="562"/>
      <c r="M482" s="562"/>
      <c r="N482" s="562"/>
      <c r="O482" s="562"/>
      <c r="P482" s="562"/>
      <c r="Q482" s="562"/>
      <c r="R482" s="562"/>
      <c r="S482" s="562"/>
      <c r="T482" s="562"/>
      <c r="U482" s="562"/>
      <c r="V482" s="562"/>
      <c r="W482" s="562"/>
      <c r="X482" s="562"/>
      <c r="Y482" s="562"/>
      <c r="Z482" s="562"/>
      <c r="AA482" s="545"/>
      <c r="AB482" s="545"/>
      <c r="AC482" s="545"/>
    </row>
    <row r="483" spans="1:68" ht="27" customHeight="1" x14ac:dyDescent="0.25">
      <c r="A483" s="54" t="s">
        <v>740</v>
      </c>
      <c r="B483" s="54" t="s">
        <v>741</v>
      </c>
      <c r="C483" s="31">
        <v>4301031280</v>
      </c>
      <c r="D483" s="553">
        <v>4640242180816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743</v>
      </c>
      <c r="B484" s="54" t="s">
        <v>744</v>
      </c>
      <c r="C484" s="31">
        <v>4301031244</v>
      </c>
      <c r="D484" s="553">
        <v>4640242180595</v>
      </c>
      <c r="E484" s="554"/>
      <c r="F484" s="548">
        <v>0.7</v>
      </c>
      <c r="G484" s="32">
        <v>6</v>
      </c>
      <c r="H484" s="548">
        <v>4.2</v>
      </c>
      <c r="I484" s="548">
        <v>4.47</v>
      </c>
      <c r="J484" s="32">
        <v>132</v>
      </c>
      <c r="K484" s="32" t="s">
        <v>110</v>
      </c>
      <c r="L484" s="32"/>
      <c r="M484" s="33" t="s">
        <v>67</v>
      </c>
      <c r="N484" s="33"/>
      <c r="O484" s="32">
        <v>40</v>
      </c>
      <c r="P484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68</v>
      </c>
      <c r="X484" s="549">
        <v>0</v>
      </c>
      <c r="Y484" s="550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745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61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3"/>
      <c r="P485" s="566" t="s">
        <v>70</v>
      </c>
      <c r="Q485" s="567"/>
      <c r="R485" s="567"/>
      <c r="S485" s="567"/>
      <c r="T485" s="567"/>
      <c r="U485" s="567"/>
      <c r="V485" s="568"/>
      <c r="W485" s="37" t="s">
        <v>71</v>
      </c>
      <c r="X485" s="551">
        <f>IFERROR(X483/H483,"0")+IFERROR(X484/H484,"0")</f>
        <v>0</v>
      </c>
      <c r="Y485" s="551">
        <f>IFERROR(Y483/H483,"0")+IFERROR(Y484/H484,"0")</f>
        <v>0</v>
      </c>
      <c r="Z485" s="551">
        <f>IFERROR(IF(Z483="",0,Z483),"0")+IFERROR(IF(Z484="",0,Z484),"0")</f>
        <v>0</v>
      </c>
      <c r="AA485" s="552"/>
      <c r="AB485" s="552"/>
      <c r="AC485" s="552"/>
    </row>
    <row r="486" spans="1:68" x14ac:dyDescent="0.2">
      <c r="A486" s="562"/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3"/>
      <c r="P486" s="566" t="s">
        <v>70</v>
      </c>
      <c r="Q486" s="567"/>
      <c r="R486" s="567"/>
      <c r="S486" s="567"/>
      <c r="T486" s="567"/>
      <c r="U486" s="567"/>
      <c r="V486" s="568"/>
      <c r="W486" s="37" t="s">
        <v>68</v>
      </c>
      <c r="X486" s="551">
        <f>IFERROR(SUM(X483:X484),"0")</f>
        <v>0</v>
      </c>
      <c r="Y486" s="551">
        <f>IFERROR(SUM(Y483:Y484),"0")</f>
        <v>0</v>
      </c>
      <c r="Z486" s="37"/>
      <c r="AA486" s="552"/>
      <c r="AB486" s="552"/>
      <c r="AC486" s="552"/>
    </row>
    <row r="487" spans="1:68" ht="14.25" customHeight="1" x14ac:dyDescent="0.25">
      <c r="A487" s="565" t="s">
        <v>72</v>
      </c>
      <c r="B487" s="562"/>
      <c r="C487" s="562"/>
      <c r="D487" s="562"/>
      <c r="E487" s="562"/>
      <c r="F487" s="562"/>
      <c r="G487" s="562"/>
      <c r="H487" s="562"/>
      <c r="I487" s="562"/>
      <c r="J487" s="562"/>
      <c r="K487" s="562"/>
      <c r="L487" s="562"/>
      <c r="M487" s="562"/>
      <c r="N487" s="562"/>
      <c r="O487" s="562"/>
      <c r="P487" s="562"/>
      <c r="Q487" s="562"/>
      <c r="R487" s="562"/>
      <c r="S487" s="562"/>
      <c r="T487" s="562"/>
      <c r="U487" s="562"/>
      <c r="V487" s="562"/>
      <c r="W487" s="562"/>
      <c r="X487" s="562"/>
      <c r="Y487" s="562"/>
      <c r="Z487" s="562"/>
      <c r="AA487" s="545"/>
      <c r="AB487" s="545"/>
      <c r="AC487" s="545"/>
    </row>
    <row r="488" spans="1:68" ht="27" customHeight="1" x14ac:dyDescent="0.25">
      <c r="A488" s="54" t="s">
        <v>746</v>
      </c>
      <c r="B488" s="54" t="s">
        <v>747</v>
      </c>
      <c r="C488" s="31">
        <v>4301052046</v>
      </c>
      <c r="D488" s="553">
        <v>4640242180533</v>
      </c>
      <c r="E488" s="554"/>
      <c r="F488" s="548">
        <v>1.5</v>
      </c>
      <c r="G488" s="32">
        <v>6</v>
      </c>
      <c r="H488" s="548">
        <v>9</v>
      </c>
      <c r="I488" s="548">
        <v>9.5190000000000001</v>
      </c>
      <c r="J488" s="32">
        <v>64</v>
      </c>
      <c r="K488" s="32" t="s">
        <v>105</v>
      </c>
      <c r="L488" s="32"/>
      <c r="M488" s="33" t="s">
        <v>92</v>
      </c>
      <c r="N488" s="33"/>
      <c r="O488" s="32">
        <v>45</v>
      </c>
      <c r="P488" s="79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748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1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3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IFERROR(X488/H488,"0")</f>
        <v>0</v>
      </c>
      <c r="Y489" s="551">
        <f>IFERROR(Y488/H488,"0")</f>
        <v>0</v>
      </c>
      <c r="Z489" s="551">
        <f>IFERROR(IF(Z488="",0,Z488),"0")</f>
        <v>0</v>
      </c>
      <c r="AA489" s="552"/>
      <c r="AB489" s="552"/>
      <c r="AC489" s="552"/>
    </row>
    <row r="490" spans="1:68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3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IFERROR(SUM(X488:X488),"0")</f>
        <v>0</v>
      </c>
      <c r="Y490" s="551">
        <f>IFERROR(SUM(Y488:Y488),"0")</f>
        <v>0</v>
      </c>
      <c r="Z490" s="37"/>
      <c r="AA490" s="552"/>
      <c r="AB490" s="552"/>
      <c r="AC490" s="552"/>
    </row>
    <row r="491" spans="1:68" ht="14.25" customHeight="1" x14ac:dyDescent="0.25">
      <c r="A491" s="565" t="s">
        <v>164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customHeight="1" x14ac:dyDescent="0.25">
      <c r="A492" s="54" t="s">
        <v>749</v>
      </c>
      <c r="B492" s="54" t="s">
        <v>750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752</v>
      </c>
      <c r="B493" s="54" t="s">
        <v>753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754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1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3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3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1" t="s">
        <v>755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customHeight="1" x14ac:dyDescent="0.25">
      <c r="A497" s="565" t="s">
        <v>134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customHeight="1" x14ac:dyDescent="0.25">
      <c r="A498" s="54" t="s">
        <v>756</v>
      </c>
      <c r="B498" s="54" t="s">
        <v>757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7" t="s">
        <v>758</v>
      </c>
      <c r="Q498" s="556"/>
      <c r="R498" s="556"/>
      <c r="S498" s="556"/>
      <c r="T498" s="557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759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1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3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3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1"/>
      <c r="P501" s="589" t="s">
        <v>760</v>
      </c>
      <c r="Q501" s="590"/>
      <c r="R501" s="590"/>
      <c r="S501" s="590"/>
      <c r="T501" s="590"/>
      <c r="U501" s="590"/>
      <c r="V501" s="591"/>
      <c r="W501" s="37" t="s">
        <v>68</v>
      </c>
      <c r="X501" s="551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3740.4</v>
      </c>
      <c r="Y501" s="551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3760.8199999999997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1"/>
      <c r="P502" s="589" t="s">
        <v>761</v>
      </c>
      <c r="Q502" s="590"/>
      <c r="R502" s="590"/>
      <c r="S502" s="590"/>
      <c r="T502" s="590"/>
      <c r="U502" s="590"/>
      <c r="V502" s="591"/>
      <c r="W502" s="37" t="s">
        <v>68</v>
      </c>
      <c r="X502" s="551">
        <f>IFERROR(SUM(BM22:BM498),"0")</f>
        <v>4199.916666666667</v>
      </c>
      <c r="Y502" s="551">
        <f>IFERROR(SUM(BN22:BN498),"0")</f>
        <v>4223.482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1"/>
      <c r="P503" s="589" t="s">
        <v>762</v>
      </c>
      <c r="Q503" s="590"/>
      <c r="R503" s="590"/>
      <c r="S503" s="590"/>
      <c r="T503" s="590"/>
      <c r="U503" s="590"/>
      <c r="V503" s="591"/>
      <c r="W503" s="37" t="s">
        <v>763</v>
      </c>
      <c r="X503" s="38">
        <f>ROUNDUP(SUM(BO22:BO498),0)</f>
        <v>9</v>
      </c>
      <c r="Y503" s="38">
        <f>ROUNDUP(SUM(BP22:BP498),0)</f>
        <v>9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1"/>
      <c r="P504" s="589" t="s">
        <v>764</v>
      </c>
      <c r="Q504" s="590"/>
      <c r="R504" s="590"/>
      <c r="S504" s="590"/>
      <c r="T504" s="590"/>
      <c r="U504" s="590"/>
      <c r="V504" s="591"/>
      <c r="W504" s="37" t="s">
        <v>68</v>
      </c>
      <c r="X504" s="551">
        <f>GrossWeightTotal+PalletQtyTotal*25</f>
        <v>4424.916666666667</v>
      </c>
      <c r="Y504" s="551">
        <f>GrossWeightTotalR+PalletQtyTotalR*25</f>
        <v>4448.482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1"/>
      <c r="P505" s="589" t="s">
        <v>765</v>
      </c>
      <c r="Q505" s="590"/>
      <c r="R505" s="590"/>
      <c r="S505" s="590"/>
      <c r="T505" s="590"/>
      <c r="U505" s="590"/>
      <c r="V505" s="591"/>
      <c r="W505" s="37" t="s">
        <v>763</v>
      </c>
      <c r="X505" s="551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1488.1666666666665</v>
      </c>
      <c r="Y505" s="551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1497</v>
      </c>
      <c r="Z505" s="37"/>
      <c r="AA505" s="552"/>
      <c r="AB505" s="552"/>
      <c r="AC505" s="552"/>
    </row>
    <row r="506" spans="1:68" ht="14.25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1"/>
      <c r="P506" s="589" t="s">
        <v>766</v>
      </c>
      <c r="Q506" s="590"/>
      <c r="R506" s="590"/>
      <c r="S506" s="590"/>
      <c r="T506" s="590"/>
      <c r="U506" s="590"/>
      <c r="V506" s="591"/>
      <c r="W506" s="39" t="s">
        <v>767</v>
      </c>
      <c r="X506" s="37"/>
      <c r="Y506" s="37"/>
      <c r="Z506" s="37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10.44197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768</v>
      </c>
      <c r="B508" s="546" t="s">
        <v>62</v>
      </c>
      <c r="C508" s="577" t="s">
        <v>100</v>
      </c>
      <c r="D508" s="662"/>
      <c r="E508" s="662"/>
      <c r="F508" s="662"/>
      <c r="G508" s="662"/>
      <c r="H508" s="663"/>
      <c r="I508" s="577" t="s">
        <v>252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7" t="s">
        <v>542</v>
      </c>
      <c r="U508" s="663"/>
      <c r="V508" s="577" t="s">
        <v>598</v>
      </c>
      <c r="W508" s="662"/>
      <c r="X508" s="662"/>
      <c r="Y508" s="663"/>
      <c r="Z508" s="546" t="s">
        <v>654</v>
      </c>
      <c r="AA508" s="577" t="s">
        <v>718</v>
      </c>
      <c r="AB508" s="663"/>
      <c r="AC508" s="52"/>
      <c r="AF508" s="547"/>
    </row>
    <row r="509" spans="1:68" ht="14.25" customHeight="1" thickTop="1" x14ac:dyDescent="0.2">
      <c r="A509" s="626" t="s">
        <v>769</v>
      </c>
      <c r="B509" s="577" t="s">
        <v>62</v>
      </c>
      <c r="C509" s="577" t="s">
        <v>101</v>
      </c>
      <c r="D509" s="577" t="s">
        <v>116</v>
      </c>
      <c r="E509" s="577" t="s">
        <v>171</v>
      </c>
      <c r="F509" s="577" t="s">
        <v>191</v>
      </c>
      <c r="G509" s="577" t="s">
        <v>224</v>
      </c>
      <c r="H509" s="577" t="s">
        <v>100</v>
      </c>
      <c r="I509" s="577" t="s">
        <v>253</v>
      </c>
      <c r="J509" s="577" t="s">
        <v>293</v>
      </c>
      <c r="K509" s="577" t="s">
        <v>353</v>
      </c>
      <c r="L509" s="577" t="s">
        <v>398</v>
      </c>
      <c r="M509" s="577" t="s">
        <v>414</v>
      </c>
      <c r="N509" s="547"/>
      <c r="O509" s="577" t="s">
        <v>428</v>
      </c>
      <c r="P509" s="577" t="s">
        <v>438</v>
      </c>
      <c r="Q509" s="577" t="s">
        <v>445</v>
      </c>
      <c r="R509" s="577" t="s">
        <v>450</v>
      </c>
      <c r="S509" s="577" t="s">
        <v>532</v>
      </c>
      <c r="T509" s="577" t="s">
        <v>543</v>
      </c>
      <c r="U509" s="577" t="s">
        <v>578</v>
      </c>
      <c r="V509" s="577" t="s">
        <v>599</v>
      </c>
      <c r="W509" s="577" t="s">
        <v>631</v>
      </c>
      <c r="X509" s="577" t="s">
        <v>646</v>
      </c>
      <c r="Y509" s="577" t="s">
        <v>650</v>
      </c>
      <c r="Z509" s="577" t="s">
        <v>654</v>
      </c>
      <c r="AA509" s="577" t="s">
        <v>718</v>
      </c>
      <c r="AB509" s="577" t="s">
        <v>755</v>
      </c>
      <c r="AC509" s="52"/>
      <c r="AF509" s="547"/>
    </row>
    <row r="510" spans="1:68" ht="13.5" customHeight="1" thickBot="1" x14ac:dyDescent="0.25">
      <c r="A510" s="627"/>
      <c r="B510" s="578"/>
      <c r="C510" s="578"/>
      <c r="D510" s="578"/>
      <c r="E510" s="578"/>
      <c r="F510" s="578"/>
      <c r="G510" s="578"/>
      <c r="H510" s="578"/>
      <c r="I510" s="578"/>
      <c r="J510" s="578"/>
      <c r="K510" s="578"/>
      <c r="L510" s="578"/>
      <c r="M510" s="578"/>
      <c r="N510" s="547"/>
      <c r="O510" s="578"/>
      <c r="P510" s="578"/>
      <c r="Q510" s="578"/>
      <c r="R510" s="578"/>
      <c r="S510" s="578"/>
      <c r="T510" s="578"/>
      <c r="U510" s="578"/>
      <c r="V510" s="578"/>
      <c r="W510" s="578"/>
      <c r="X510" s="578"/>
      <c r="Y510" s="578"/>
      <c r="Z510" s="578"/>
      <c r="AA510" s="578"/>
      <c r="AB510" s="578"/>
      <c r="AC510" s="52"/>
      <c r="AF510" s="547"/>
    </row>
    <row r="511" spans="1:68" ht="18" customHeight="1" thickTop="1" thickBot="1" x14ac:dyDescent="0.25">
      <c r="A511" s="40" t="s">
        <v>770</v>
      </c>
      <c r="B511" s="46">
        <f>IFERROR(Y22*1,"0")+IFERROR(Y26*1,"0")+IFERROR(Y27*1,"0")+IFERROR(Y28*1,"0")+IFERROR(Y29*1,"0")+IFERROR(Y30*1,"0")+IFERROR(Y31*1,"0")+IFERROR(Y35*1,"0")</f>
        <v>120.60000000000001</v>
      </c>
      <c r="C511" s="46">
        <f>IFERROR(Y41*1,"0")+IFERROR(Y42*1,"0")+IFERROR(Y43*1,"0")+IFERROR(Y47*1,"0")</f>
        <v>186.2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444.90000000000003</v>
      </c>
      <c r="E511" s="46">
        <f>IFERROR(Y87*1,"0")+IFERROR(Y88*1,"0")+IFERROR(Y89*1,"0")+IFERROR(Y93*1,"0")+IFERROR(Y94*1,"0")+IFERROR(Y95*1,"0")+IFERROR(Y96*1,"0")</f>
        <v>0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232.92000000000002</v>
      </c>
      <c r="G511" s="46">
        <f>IFERROR(Y127*1,"0")+IFERROR(Y128*1,"0")+IFERROR(Y132*1,"0")+IFERROR(Y133*1,"0")+IFERROR(Y137*1,"0")+IFERROR(Y138*1,"0")</f>
        <v>0</v>
      </c>
      <c r="H511" s="46">
        <f>IFERROR(Y143*1,"0")+IFERROR(Y144*1,"0")+IFERROR(Y148*1,"0")+IFERROR(Y149*1,"0")+IFERROR(Y150*1,"0")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302.39999999999998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300</v>
      </c>
      <c r="L511" s="46">
        <f>IFERROR(Y251*1,"0")+IFERROR(Y252*1,"0")+IFERROR(Y253*1,"0")+IFERROR(Y254*1,"0")+IFERROR(Y255*1,"0")</f>
        <v>160</v>
      </c>
      <c r="M511" s="46">
        <f>IFERROR(Y260*1,"0")+IFERROR(Y261*1,"0")+IFERROR(Y262*1,"0")+IFERROR(Y263*1,"0")</f>
        <v>0</v>
      </c>
      <c r="N511" s="547"/>
      <c r="O511" s="46">
        <f>IFERROR(Y268*1,"0")+IFERROR(Y269*1,"0")+IFERROR(Y270*1,"0")</f>
        <v>261.60000000000002</v>
      </c>
      <c r="P511" s="46">
        <f>IFERROR(Y275*1,"0")+IFERROR(Y279*1,"0")</f>
        <v>169.20000000000002</v>
      </c>
      <c r="Q511" s="46">
        <f>IFERROR(Y284*1,"0")</f>
        <v>0</v>
      </c>
      <c r="R511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250.60000000000002</v>
      </c>
      <c r="S511" s="46">
        <f>IFERROR(Y336*1,"0")+IFERROR(Y337*1,"0")+IFERROR(Y338*1,"0")</f>
        <v>264.60000000000002</v>
      </c>
      <c r="T511" s="46">
        <f>IFERROR(Y344*1,"0")+IFERROR(Y345*1,"0")+IFERROR(Y346*1,"0")+IFERROR(Y347*1,"0")+IFERROR(Y348*1,"0")+IFERROR(Y349*1,"0")+IFERROR(Y350*1,"0")+IFERROR(Y354*1,"0")+IFERROR(Y355*1,"0")+IFERROR(Y359*1,"0")+IFERROR(Y360*1,"0")+IFERROR(Y364*1,"0")</f>
        <v>220</v>
      </c>
      <c r="U511" s="46">
        <f>IFERROR(Y369*1,"0")+IFERROR(Y370*1,"0")+IFERROR(Y371*1,"0")+IFERROR(Y375*1,"0")+IFERROR(Y379*1,"0")+IFERROR(Y380*1,"0")+IFERROR(Y384*1,"0")</f>
        <v>0</v>
      </c>
      <c r="V511" s="46">
        <f>IFERROR(Y390*1,"0")+IFERROR(Y391*1,"0")+IFERROR(Y392*1,"0")+IFERROR(Y393*1,"0")+IFERROR(Y394*1,"0")+IFERROR(Y395*1,"0")+IFERROR(Y396*1,"0")+IFERROR(Y397*1,"0")+IFERROR(Y398*1,"0")+IFERROR(Y399*1,"0")+IFERROR(Y403*1,"0")+IFERROR(Y404*1,"0")</f>
        <v>665.4</v>
      </c>
      <c r="W511" s="46">
        <f>IFERROR(Y409*1,"0")+IFERROR(Y413*1,"0")+IFERROR(Y414*1,"0")+IFERROR(Y415*1,"0")+IFERROR(Y416*1,"0")</f>
        <v>0</v>
      </c>
      <c r="X511" s="46">
        <f>IFERROR(Y421*1,"0")</f>
        <v>0</v>
      </c>
      <c r="Y511" s="46">
        <f>IFERROR(Y426*1,"0")</f>
        <v>0</v>
      </c>
      <c r="Z511" s="46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182.4</v>
      </c>
      <c r="AA511" s="46">
        <f>IFERROR(Y470*1,"0")+IFERROR(Y471*1,"0")+IFERROR(Y472*1,"0")+IFERROR(Y473*1,"0")+IFERROR(Y477*1,"0")+IFERROR(Y478*1,"0")+IFERROR(Y479*1,"0")+IFERROR(Y483*1,"0")+IFERROR(Y484*1,"0")+IFERROR(Y488*1,"0")+IFERROR(Y492*1,"0")+IFERROR(Y493*1,"0")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P449:T449"/>
    <mergeCell ref="A10:C10"/>
    <mergeCell ref="A497:Z497"/>
    <mergeCell ref="P361:V361"/>
    <mergeCell ref="P140:V140"/>
    <mergeCell ref="A136:Z136"/>
    <mergeCell ref="A192:Z192"/>
    <mergeCell ref="A21:Z21"/>
    <mergeCell ref="D184:E184"/>
    <mergeCell ref="D121:E121"/>
    <mergeCell ref="P296:V296"/>
    <mergeCell ref="P356:V356"/>
    <mergeCell ref="A181:Z181"/>
    <mergeCell ref="D42:E42"/>
    <mergeCell ref="P338:T338"/>
    <mergeCell ref="D344:E344"/>
    <mergeCell ref="D173:E173"/>
    <mergeCell ref="A213:O214"/>
    <mergeCell ref="D471:E471"/>
    <mergeCell ref="A151:O152"/>
    <mergeCell ref="D17:E18"/>
    <mergeCell ref="A131:Z131"/>
    <mergeCell ref="X17:X18"/>
    <mergeCell ref="D421:E421"/>
    <mergeCell ref="P447:T447"/>
    <mergeCell ref="P372:V372"/>
    <mergeCell ref="D331:E331"/>
    <mergeCell ref="D57:E57"/>
    <mergeCell ref="Y17:Y18"/>
    <mergeCell ref="U17:V17"/>
    <mergeCell ref="D355:E355"/>
    <mergeCell ref="A8:C8"/>
    <mergeCell ref="D293:E293"/>
    <mergeCell ref="P360:T360"/>
    <mergeCell ref="A153:Z153"/>
    <mergeCell ref="D268:E268"/>
    <mergeCell ref="D395:E395"/>
    <mergeCell ref="D110:E110"/>
    <mergeCell ref="P450:V450"/>
    <mergeCell ref="D196:E196"/>
    <mergeCell ref="P294:T294"/>
    <mergeCell ref="P219:V219"/>
    <mergeCell ref="P145:V145"/>
    <mergeCell ref="P23:V23"/>
    <mergeCell ref="M509:M510"/>
    <mergeCell ref="P272:V272"/>
    <mergeCell ref="D133:E133"/>
    <mergeCell ref="O509:O510"/>
    <mergeCell ref="P381:V381"/>
    <mergeCell ref="D54:E54"/>
    <mergeCell ref="P185:V185"/>
    <mergeCell ref="P427:V427"/>
    <mergeCell ref="D483:E483"/>
    <mergeCell ref="D458:E458"/>
    <mergeCell ref="D433:E433"/>
    <mergeCell ref="D262:E262"/>
    <mergeCell ref="A39:Z39"/>
    <mergeCell ref="P285:V285"/>
    <mergeCell ref="A44:O45"/>
    <mergeCell ref="P501:V501"/>
    <mergeCell ref="D291:E291"/>
    <mergeCell ref="P174:T174"/>
    <mergeCell ref="D336:E336"/>
    <mergeCell ref="P293:T293"/>
    <mergeCell ref="Q6:R6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A118:O119"/>
    <mergeCell ref="D102:E102"/>
    <mergeCell ref="V12:W12"/>
    <mergeCell ref="P149:T149"/>
    <mergeCell ref="D95:E95"/>
    <mergeCell ref="A51:Z51"/>
    <mergeCell ref="A83:O84"/>
    <mergeCell ref="A476:Z476"/>
    <mergeCell ref="P509:P510"/>
    <mergeCell ref="N17:N18"/>
    <mergeCell ref="A58:O59"/>
    <mergeCell ref="Q5:R5"/>
    <mergeCell ref="P370:T370"/>
    <mergeCell ref="D242:E242"/>
    <mergeCell ref="A315:Z315"/>
    <mergeCell ref="P199:T199"/>
    <mergeCell ref="F17:F18"/>
    <mergeCell ref="D478:E478"/>
    <mergeCell ref="P435:T435"/>
    <mergeCell ref="P291:T291"/>
    <mergeCell ref="D163:E163"/>
    <mergeCell ref="P484:T484"/>
    <mergeCell ref="D234:E234"/>
    <mergeCell ref="P434:T434"/>
    <mergeCell ref="P305:V305"/>
    <mergeCell ref="P263:T263"/>
    <mergeCell ref="D244:E244"/>
    <mergeCell ref="P228:T228"/>
    <mergeCell ref="P355:T355"/>
    <mergeCell ref="D279:E279"/>
    <mergeCell ref="D223:E223"/>
    <mergeCell ref="P121:T121"/>
    <mergeCell ref="A499:O500"/>
    <mergeCell ref="D29:E29"/>
    <mergeCell ref="P344:T344"/>
    <mergeCell ref="D216:E216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A494:O495"/>
    <mergeCell ref="P351:V351"/>
    <mergeCell ref="P422:V422"/>
    <mergeCell ref="A412:Z412"/>
    <mergeCell ref="P239:V239"/>
    <mergeCell ref="P439:T439"/>
    <mergeCell ref="P433:T433"/>
    <mergeCell ref="P262:T262"/>
    <mergeCell ref="A107:Z107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P411:V411"/>
    <mergeCell ref="A221:Z221"/>
    <mergeCell ref="A25:Z25"/>
    <mergeCell ref="D455:E455"/>
    <mergeCell ref="P67:T67"/>
    <mergeCell ref="P119:V119"/>
    <mergeCell ref="A36:O37"/>
    <mergeCell ref="P253:T253"/>
    <mergeCell ref="D392:E392"/>
    <mergeCell ref="P82:T82"/>
    <mergeCell ref="V11:W11"/>
    <mergeCell ref="D457:E457"/>
    <mergeCell ref="A326:O327"/>
    <mergeCell ref="P57:T57"/>
    <mergeCell ref="D165:E165"/>
    <mergeCell ref="P2:W3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D228:E228"/>
    <mergeCell ref="D35:E35"/>
    <mergeCell ref="D404:E404"/>
    <mergeCell ref="A23:O24"/>
    <mergeCell ref="D10:E10"/>
    <mergeCell ref="F10:G10"/>
    <mergeCell ref="D243:E243"/>
    <mergeCell ref="P349:T349"/>
    <mergeCell ref="D270:E270"/>
    <mergeCell ref="P78:V78"/>
    <mergeCell ref="D397:E397"/>
    <mergeCell ref="P376:V376"/>
    <mergeCell ref="P128:T128"/>
    <mergeCell ref="D310:E310"/>
    <mergeCell ref="M17:M18"/>
    <mergeCell ref="A469:Z469"/>
    <mergeCell ref="P336:T336"/>
    <mergeCell ref="O17:O18"/>
    <mergeCell ref="P423:V423"/>
    <mergeCell ref="Z509:Z510"/>
    <mergeCell ref="P494:V494"/>
    <mergeCell ref="A297:Z297"/>
    <mergeCell ref="P410:V410"/>
    <mergeCell ref="P481:V481"/>
    <mergeCell ref="P102:T102"/>
    <mergeCell ref="P196:T196"/>
    <mergeCell ref="A313:O314"/>
    <mergeCell ref="P354:T354"/>
    <mergeCell ref="P352:V352"/>
    <mergeCell ref="P281:V281"/>
    <mergeCell ref="D226:E226"/>
    <mergeCell ref="P183:T183"/>
    <mergeCell ref="D462:E462"/>
    <mergeCell ref="D164:E164"/>
    <mergeCell ref="P62:T62"/>
    <mergeCell ref="P364:T364"/>
    <mergeCell ref="P75:T75"/>
    <mergeCell ref="P406:V406"/>
    <mergeCell ref="AA509:AA510"/>
    <mergeCell ref="P114:T114"/>
    <mergeCell ref="P41:T41"/>
    <mergeCell ref="P483:T483"/>
    <mergeCell ref="A328:Z328"/>
    <mergeCell ref="D22:E22"/>
    <mergeCell ref="D149:E149"/>
    <mergeCell ref="P470:T470"/>
    <mergeCell ref="D447:E447"/>
    <mergeCell ref="P301:T301"/>
    <mergeCell ref="P178:T178"/>
    <mergeCell ref="A400:O401"/>
    <mergeCell ref="P270:T270"/>
    <mergeCell ref="P463:T463"/>
    <mergeCell ref="D384:E384"/>
    <mergeCell ref="A64:O65"/>
    <mergeCell ref="D449:E449"/>
    <mergeCell ref="P428:V428"/>
    <mergeCell ref="P478:T478"/>
    <mergeCell ref="D150:E150"/>
    <mergeCell ref="P129:V129"/>
    <mergeCell ref="P101:T101"/>
    <mergeCell ref="P415:T415"/>
    <mergeCell ref="P286:V286"/>
    <mergeCell ref="F509:F510"/>
    <mergeCell ref="P346:T346"/>
    <mergeCell ref="D292:E292"/>
    <mergeCell ref="H509:H510"/>
    <mergeCell ref="D227:E227"/>
    <mergeCell ref="A105:O106"/>
    <mergeCell ref="A9:C9"/>
    <mergeCell ref="D294:E294"/>
    <mergeCell ref="P348:T348"/>
    <mergeCell ref="A465:O466"/>
    <mergeCell ref="P323:T323"/>
    <mergeCell ref="P70:V70"/>
    <mergeCell ref="A389:Z389"/>
    <mergeCell ref="P32:V32"/>
    <mergeCell ref="P474:V474"/>
    <mergeCell ref="A155:Z155"/>
    <mergeCell ref="P401:V401"/>
    <mergeCell ref="P134:V134"/>
    <mergeCell ref="P339:V339"/>
    <mergeCell ref="D318:E318"/>
    <mergeCell ref="A220:Z220"/>
    <mergeCell ref="P97:V97"/>
    <mergeCell ref="Q13:R13"/>
    <mergeCell ref="A233:Z233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D304:E304"/>
    <mergeCell ref="P162:T162"/>
    <mergeCell ref="A278:Z278"/>
    <mergeCell ref="D143:E143"/>
    <mergeCell ref="A85:Z85"/>
    <mergeCell ref="P398:T398"/>
    <mergeCell ref="P227:T227"/>
    <mergeCell ref="P226:T226"/>
    <mergeCell ref="P93:T93"/>
    <mergeCell ref="D207:E207"/>
    <mergeCell ref="P269:T269"/>
    <mergeCell ref="P164:T164"/>
    <mergeCell ref="D299:E299"/>
    <mergeCell ref="D370:E370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P502:V502"/>
    <mergeCell ref="D441:E441"/>
    <mergeCell ref="P462:T462"/>
    <mergeCell ref="P405:V405"/>
    <mergeCell ref="A231:O232"/>
    <mergeCell ref="D222:E222"/>
    <mergeCell ref="P35:T35"/>
    <mergeCell ref="P399:T399"/>
    <mergeCell ref="G17:G18"/>
    <mergeCell ref="A450:O451"/>
    <mergeCell ref="Y509:Y510"/>
    <mergeCell ref="P382:V382"/>
    <mergeCell ref="P357:V357"/>
    <mergeCell ref="P188:T188"/>
    <mergeCell ref="A182:Z182"/>
    <mergeCell ref="AA17:AA18"/>
    <mergeCell ref="H10:M10"/>
    <mergeCell ref="AC17:AC18"/>
    <mergeCell ref="P279:T279"/>
    <mergeCell ref="A420:Z420"/>
    <mergeCell ref="P472:T472"/>
    <mergeCell ref="A491:Z491"/>
    <mergeCell ref="D393:E393"/>
    <mergeCell ref="P108:T108"/>
    <mergeCell ref="D89:E89"/>
    <mergeCell ref="A72:Z72"/>
    <mergeCell ref="P254:T254"/>
    <mergeCell ref="P445:V445"/>
    <mergeCell ref="P251:T251"/>
    <mergeCell ref="A175:O176"/>
    <mergeCell ref="A235:O236"/>
    <mergeCell ref="A288:Z288"/>
    <mergeCell ref="P318:T318"/>
    <mergeCell ref="D128:E128"/>
    <mergeCell ref="D199:E199"/>
    <mergeCell ref="D364:E364"/>
    <mergeCell ref="P109:T109"/>
    <mergeCell ref="D435:E435"/>
    <mergeCell ref="D413:E413"/>
    <mergeCell ref="Q509:Q510"/>
    <mergeCell ref="D198:E198"/>
    <mergeCell ref="P161:T161"/>
    <mergeCell ref="S509:S510"/>
    <mergeCell ref="D440:E440"/>
    <mergeCell ref="D269:E269"/>
    <mergeCell ref="A157:O158"/>
    <mergeCell ref="P27:T27"/>
    <mergeCell ref="P325:T325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P212:T212"/>
    <mergeCell ref="R509:R510"/>
    <mergeCell ref="T509:T510"/>
    <mergeCell ref="P143:T143"/>
    <mergeCell ref="A129:O130"/>
    <mergeCell ref="P441:T441"/>
    <mergeCell ref="A365:O366"/>
    <mergeCell ref="P477:T477"/>
    <mergeCell ref="D349:E349"/>
    <mergeCell ref="P157:V157"/>
    <mergeCell ref="P213:V213"/>
    <mergeCell ref="A147:Z147"/>
    <mergeCell ref="A274:Z274"/>
    <mergeCell ref="P207:T207"/>
    <mergeCell ref="P299:T299"/>
    <mergeCell ref="P326:V326"/>
    <mergeCell ref="D138:E138"/>
    <mergeCell ref="P386:V386"/>
    <mergeCell ref="P393:T393"/>
    <mergeCell ref="P152:V152"/>
    <mergeCell ref="P330:T330"/>
    <mergeCell ref="D438:E438"/>
    <mergeCell ref="P395:T395"/>
    <mergeCell ref="A276:O277"/>
    <mergeCell ref="I508:S508"/>
    <mergeCell ref="J9:M9"/>
    <mergeCell ref="A90:O91"/>
    <mergeCell ref="D348:E348"/>
    <mergeCell ref="D62:E62"/>
    <mergeCell ref="D56:E56"/>
    <mergeCell ref="D193:E193"/>
    <mergeCell ref="P206:T206"/>
    <mergeCell ref="D127:E127"/>
    <mergeCell ref="P448:T448"/>
    <mergeCell ref="D347:E347"/>
    <mergeCell ref="P304:T304"/>
    <mergeCell ref="D114:E114"/>
    <mergeCell ref="A38:Z38"/>
    <mergeCell ref="A40:Z40"/>
    <mergeCell ref="D359:E359"/>
    <mergeCell ref="P96:T96"/>
    <mergeCell ref="H17:H18"/>
    <mergeCell ref="P261:T261"/>
    <mergeCell ref="D204:E204"/>
    <mergeCell ref="P217:T217"/>
    <mergeCell ref="V6:W9"/>
    <mergeCell ref="P345:T345"/>
    <mergeCell ref="D217:E217"/>
    <mergeCell ref="P222:T222"/>
    <mergeCell ref="A13:M13"/>
    <mergeCell ref="D87:E87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P193:T193"/>
    <mergeCell ref="P22:T22"/>
    <mergeCell ref="P236:V236"/>
    <mergeCell ref="P123:V123"/>
    <mergeCell ref="P240:V240"/>
    <mergeCell ref="D225:E225"/>
    <mergeCell ref="P61:T61"/>
    <mergeCell ref="D200:E200"/>
    <mergeCell ref="P359:T359"/>
    <mergeCell ref="A273:Z273"/>
    <mergeCell ref="AA508:AB508"/>
    <mergeCell ref="P309:T309"/>
    <mergeCell ref="P505:V505"/>
    <mergeCell ref="P89:T89"/>
    <mergeCell ref="D178:E178"/>
    <mergeCell ref="D172:E172"/>
    <mergeCell ref="P88:T88"/>
    <mergeCell ref="P26:T26"/>
    <mergeCell ref="P324:T324"/>
    <mergeCell ref="D463:E463"/>
    <mergeCell ref="A92:Z92"/>
    <mergeCell ref="P71:V71"/>
    <mergeCell ref="P313:V313"/>
    <mergeCell ref="P373:V373"/>
    <mergeCell ref="P202:V202"/>
    <mergeCell ref="P444:V444"/>
    <mergeCell ref="P500:V500"/>
    <mergeCell ref="A496:Z496"/>
    <mergeCell ref="P380:T380"/>
    <mergeCell ref="P58:V58"/>
    <mergeCell ref="A419:Z419"/>
    <mergeCell ref="D477:E477"/>
    <mergeCell ref="P375:T375"/>
    <mergeCell ref="P440:T440"/>
    <mergeCell ref="D68:E68"/>
    <mergeCell ref="A501:O506"/>
    <mergeCell ref="P245:T245"/>
    <mergeCell ref="D188:E188"/>
    <mergeCell ref="P224:T224"/>
    <mergeCell ref="P322:T322"/>
    <mergeCell ref="A285:O286"/>
    <mergeCell ref="P260:T260"/>
    <mergeCell ref="D399:E399"/>
    <mergeCell ref="P211:T211"/>
    <mergeCell ref="D132:E132"/>
    <mergeCell ref="D484:E484"/>
    <mergeCell ref="D415:E415"/>
    <mergeCell ref="A467:Z467"/>
    <mergeCell ref="A461:Z461"/>
    <mergeCell ref="D434:E434"/>
    <mergeCell ref="P488:T488"/>
    <mergeCell ref="P409:T409"/>
    <mergeCell ref="D436:E436"/>
    <mergeCell ref="A305:O306"/>
    <mergeCell ref="A339:O340"/>
    <mergeCell ref="P317:T317"/>
    <mergeCell ref="D323:E323"/>
    <mergeCell ref="D394:E394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P311:T311"/>
    <mergeCell ref="D183:E183"/>
    <mergeCell ref="P438:T438"/>
    <mergeCell ref="D275:E275"/>
    <mergeCell ref="D104:E104"/>
    <mergeCell ref="P83:V83"/>
    <mergeCell ref="T6:U9"/>
    <mergeCell ref="P319:V319"/>
    <mergeCell ref="Q10:R10"/>
    <mergeCell ref="D41:E41"/>
    <mergeCell ref="A429:Z429"/>
    <mergeCell ref="P256:V256"/>
    <mergeCell ref="D371:E371"/>
    <mergeCell ref="P499:V499"/>
    <mergeCell ref="D251:E251"/>
    <mergeCell ref="A12:M12"/>
    <mergeCell ref="A482:Z482"/>
    <mergeCell ref="P397:T397"/>
    <mergeCell ref="P74:T74"/>
    <mergeCell ref="A19:Z19"/>
    <mergeCell ref="P310:T310"/>
    <mergeCell ref="A489:O490"/>
    <mergeCell ref="D109:E109"/>
    <mergeCell ref="P163:T163"/>
    <mergeCell ref="A353:Z353"/>
    <mergeCell ref="A14:M14"/>
    <mergeCell ref="D345:E345"/>
    <mergeCell ref="A280:O281"/>
    <mergeCell ref="P138:T138"/>
    <mergeCell ref="P84:V84"/>
    <mergeCell ref="D43:E43"/>
    <mergeCell ref="P320:V320"/>
    <mergeCell ref="P314:V314"/>
    <mergeCell ref="P216:T216"/>
    <mergeCell ref="P385:V385"/>
    <mergeCell ref="D137:E137"/>
    <mergeCell ref="P124:V124"/>
    <mergeCell ref="J509:J510"/>
    <mergeCell ref="D330:E330"/>
    <mergeCell ref="D63:E63"/>
    <mergeCell ref="L509:L510"/>
    <mergeCell ref="D492:E492"/>
    <mergeCell ref="D96:E96"/>
    <mergeCell ref="A372:O373"/>
    <mergeCell ref="P306:V306"/>
    <mergeCell ref="A201:O202"/>
    <mergeCell ref="D350:E350"/>
    <mergeCell ref="V508:Y508"/>
    <mergeCell ref="D325:E325"/>
    <mergeCell ref="D396:E396"/>
    <mergeCell ref="P208:T208"/>
    <mergeCell ref="D456:E456"/>
    <mergeCell ref="D116:E116"/>
    <mergeCell ref="D414:E414"/>
    <mergeCell ref="A177:Z177"/>
    <mergeCell ref="A335:Z335"/>
    <mergeCell ref="D162:E162"/>
    <mergeCell ref="D156:E156"/>
    <mergeCell ref="P210:T210"/>
    <mergeCell ref="D398:E398"/>
    <mergeCell ref="D454:E454"/>
    <mergeCell ref="D9:E9"/>
    <mergeCell ref="P197:T197"/>
    <mergeCell ref="F9:G9"/>
    <mergeCell ref="P53:T53"/>
    <mergeCell ref="D167:E167"/>
    <mergeCell ref="P289:T289"/>
    <mergeCell ref="D161:E161"/>
    <mergeCell ref="D403:E403"/>
    <mergeCell ref="P68:T68"/>
    <mergeCell ref="A247:O248"/>
    <mergeCell ref="P186:V186"/>
    <mergeCell ref="A356:O357"/>
    <mergeCell ref="A185:O186"/>
    <mergeCell ref="P303:T303"/>
    <mergeCell ref="P132:T132"/>
    <mergeCell ref="P146:V146"/>
    <mergeCell ref="D52:E52"/>
    <mergeCell ref="D27:E27"/>
    <mergeCell ref="P15:T16"/>
    <mergeCell ref="P308:T308"/>
    <mergeCell ref="D93:E93"/>
    <mergeCell ref="D391:E391"/>
    <mergeCell ref="P122:T122"/>
    <mergeCell ref="P43:T43"/>
    <mergeCell ref="D166:E166"/>
    <mergeCell ref="D464:E464"/>
    <mergeCell ref="P195:T195"/>
    <mergeCell ref="P300:T300"/>
    <mergeCell ref="A17:A18"/>
    <mergeCell ref="P493:T493"/>
    <mergeCell ref="P371:T371"/>
    <mergeCell ref="A487:Z487"/>
    <mergeCell ref="D103:E103"/>
    <mergeCell ref="C17:C18"/>
    <mergeCell ref="K17:K18"/>
    <mergeCell ref="D230:E230"/>
    <mergeCell ref="D168:E168"/>
    <mergeCell ref="P137:T137"/>
    <mergeCell ref="P486:V486"/>
    <mergeCell ref="D416:E416"/>
    <mergeCell ref="P65:V65"/>
    <mergeCell ref="A259:Z259"/>
    <mergeCell ref="A126:Z126"/>
    <mergeCell ref="A424:Z424"/>
    <mergeCell ref="D74:E74"/>
    <mergeCell ref="P151:V151"/>
    <mergeCell ref="P87:T87"/>
    <mergeCell ref="A203:Z203"/>
    <mergeCell ref="I509:I510"/>
    <mergeCell ref="P223:T223"/>
    <mergeCell ref="A480:O481"/>
    <mergeCell ref="K509:K510"/>
    <mergeCell ref="P350:T350"/>
    <mergeCell ref="P201:V201"/>
    <mergeCell ref="D160:E160"/>
    <mergeCell ref="P139:V139"/>
    <mergeCell ref="I17:I18"/>
    <mergeCell ref="P52:T52"/>
    <mergeCell ref="C508:H508"/>
    <mergeCell ref="A48:O49"/>
    <mergeCell ref="A319:O320"/>
    <mergeCell ref="P189:T189"/>
    <mergeCell ref="P456:T456"/>
    <mergeCell ref="P176:V176"/>
    <mergeCell ref="A417:O418"/>
    <mergeCell ref="P414:T414"/>
    <mergeCell ref="P498:T498"/>
    <mergeCell ref="P295:V295"/>
    <mergeCell ref="A120:Z120"/>
    <mergeCell ref="P276:V276"/>
    <mergeCell ref="P214:V214"/>
    <mergeCell ref="T508:U508"/>
    <mergeCell ref="P492:T492"/>
    <mergeCell ref="D31:E31"/>
    <mergeCell ref="D329:E329"/>
    <mergeCell ref="P479:T479"/>
    <mergeCell ref="A402:Z402"/>
    <mergeCell ref="D229:E229"/>
    <mergeCell ref="D77:E77"/>
    <mergeCell ref="D108:E108"/>
    <mergeCell ref="D375:E375"/>
    <mergeCell ref="A111:O112"/>
    <mergeCell ref="D369:E369"/>
    <mergeCell ref="P312:T312"/>
    <mergeCell ref="D255:E255"/>
    <mergeCell ref="A113:Z113"/>
    <mergeCell ref="P49:V49"/>
    <mergeCell ref="P36:V36"/>
    <mergeCell ref="A159:Z159"/>
    <mergeCell ref="P465:V465"/>
    <mergeCell ref="D322:E322"/>
    <mergeCell ref="D260:E260"/>
    <mergeCell ref="P205:T205"/>
    <mergeCell ref="D453:E453"/>
    <mergeCell ref="D309:E309"/>
    <mergeCell ref="P416:T416"/>
    <mergeCell ref="P490:V490"/>
    <mergeCell ref="P426:T426"/>
    <mergeCell ref="P255:T255"/>
    <mergeCell ref="A342:Z342"/>
    <mergeCell ref="A171:Z171"/>
    <mergeCell ref="A100:Z100"/>
    <mergeCell ref="A407:Z407"/>
    <mergeCell ref="P112:V112"/>
    <mergeCell ref="P277:V277"/>
    <mergeCell ref="P284:T284"/>
    <mergeCell ref="A446:Z446"/>
    <mergeCell ref="P194:T194"/>
    <mergeCell ref="P167:T167"/>
    <mergeCell ref="D148:E148"/>
    <mergeCell ref="P403:T403"/>
    <mergeCell ref="D324:E324"/>
    <mergeCell ref="P117:T117"/>
    <mergeCell ref="D311:E311"/>
    <mergeCell ref="D115:E115"/>
    <mergeCell ref="P417:V417"/>
    <mergeCell ref="D261:E261"/>
    <mergeCell ref="P442:T442"/>
    <mergeCell ref="P489:V489"/>
    <mergeCell ref="D448:E448"/>
    <mergeCell ref="P59:V59"/>
    <mergeCell ref="D1:F1"/>
    <mergeCell ref="P47:T47"/>
    <mergeCell ref="A307:Z307"/>
    <mergeCell ref="P111:V111"/>
    <mergeCell ref="J17:J18"/>
    <mergeCell ref="D82:E82"/>
    <mergeCell ref="L17:L18"/>
    <mergeCell ref="P48:V48"/>
    <mergeCell ref="P17:T18"/>
    <mergeCell ref="P63:T63"/>
    <mergeCell ref="Q9:R9"/>
    <mergeCell ref="Q11:R11"/>
    <mergeCell ref="A6:C6"/>
    <mergeCell ref="D88:E88"/>
    <mergeCell ref="D26:E26"/>
    <mergeCell ref="P55:T55"/>
    <mergeCell ref="Q12:R12"/>
    <mergeCell ref="P246:T246"/>
    <mergeCell ref="A250:Z250"/>
    <mergeCell ref="A5:C5"/>
    <mergeCell ref="A237:Z237"/>
    <mergeCell ref="P64:V64"/>
    <mergeCell ref="P135:V135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380:E380"/>
    <mergeCell ref="P337:T337"/>
    <mergeCell ref="A282:Z282"/>
    <mergeCell ref="P464:T464"/>
    <mergeCell ref="D209:E209"/>
    <mergeCell ref="P166:T166"/>
    <mergeCell ref="D245:E245"/>
    <mergeCell ref="A485:O486"/>
    <mergeCell ref="D301:E301"/>
    <mergeCell ref="P116:T116"/>
    <mergeCell ref="D122:E122"/>
    <mergeCell ref="D224:E224"/>
    <mergeCell ref="P103:T103"/>
    <mergeCell ref="A468:Z468"/>
    <mergeCell ref="P268:T268"/>
    <mergeCell ref="H1:Q1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A179:O180"/>
    <mergeCell ref="A410:O411"/>
    <mergeCell ref="P413:T413"/>
    <mergeCell ref="P340:V340"/>
    <mergeCell ref="A239:O240"/>
    <mergeCell ref="P242:T242"/>
    <mergeCell ref="D117:E117"/>
    <mergeCell ref="D67:E67"/>
    <mergeCell ref="D55:E55"/>
    <mergeCell ref="D30:E30"/>
    <mergeCell ref="D5:E5"/>
    <mergeCell ref="D303:E303"/>
    <mergeCell ref="P453:T453"/>
    <mergeCell ref="P42:T42"/>
    <mergeCell ref="D7:M7"/>
    <mergeCell ref="P91:V91"/>
    <mergeCell ref="A405:O406"/>
    <mergeCell ref="P327:V327"/>
    <mergeCell ref="P394:T394"/>
    <mergeCell ref="D144:E144"/>
    <mergeCell ref="D442:E442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A241:Z241"/>
    <mergeCell ref="P45:V45"/>
    <mergeCell ref="P95:T95"/>
    <mergeCell ref="W509:W510"/>
    <mergeCell ref="P209:T209"/>
    <mergeCell ref="A50:Z50"/>
    <mergeCell ref="A264:O265"/>
    <mergeCell ref="W17:W18"/>
    <mergeCell ref="P90:V90"/>
    <mergeCell ref="A86:Z86"/>
    <mergeCell ref="P503:V503"/>
    <mergeCell ref="P332:V332"/>
    <mergeCell ref="P459:V459"/>
    <mergeCell ref="A376:O377"/>
    <mergeCell ref="P234:T234"/>
    <mergeCell ref="A321:Z321"/>
    <mergeCell ref="A215:Z215"/>
    <mergeCell ref="P458:T458"/>
    <mergeCell ref="V509:V510"/>
    <mergeCell ref="P485:V485"/>
    <mergeCell ref="P473:T473"/>
    <mergeCell ref="A459:O460"/>
    <mergeCell ref="P331:T331"/>
    <mergeCell ref="D470:E470"/>
    <mergeCell ref="A509:A510"/>
    <mergeCell ref="C509:C510"/>
    <mergeCell ref="A32:O33"/>
    <mergeCell ref="V10:W10"/>
    <mergeCell ref="P316:T316"/>
    <mergeCell ref="P443:T443"/>
    <mergeCell ref="D197:E197"/>
    <mergeCell ref="D253:E253"/>
    <mergeCell ref="D53:E53"/>
    <mergeCell ref="P232:V232"/>
    <mergeCell ref="D47:E47"/>
    <mergeCell ref="D289:E289"/>
    <mergeCell ref="P160:T160"/>
    <mergeCell ref="D290:E290"/>
    <mergeCell ref="P98:V98"/>
    <mergeCell ref="D94:E94"/>
    <mergeCell ref="P148:T148"/>
    <mergeCell ref="D69:E69"/>
    <mergeCell ref="P175:V175"/>
    <mergeCell ref="D354:E354"/>
    <mergeCell ref="A332:O333"/>
    <mergeCell ref="P106:V106"/>
    <mergeCell ref="P33:V33"/>
    <mergeCell ref="P264:V264"/>
    <mergeCell ref="A387:Z387"/>
    <mergeCell ref="A287:Z287"/>
    <mergeCell ref="A343:Z343"/>
    <mergeCell ref="B17:B18"/>
    <mergeCell ref="D479:E479"/>
    <mergeCell ref="P248:V248"/>
    <mergeCell ref="A266:Z266"/>
    <mergeCell ref="A431:Z431"/>
    <mergeCell ref="P506:V506"/>
    <mergeCell ref="P235:V235"/>
    <mergeCell ref="A60:Z60"/>
    <mergeCell ref="A358:Z358"/>
    <mergeCell ref="P404:T404"/>
    <mergeCell ref="P252:T252"/>
    <mergeCell ref="P81:T81"/>
    <mergeCell ref="D195:E195"/>
    <mergeCell ref="P379:T379"/>
    <mergeCell ref="P56:T56"/>
    <mergeCell ref="D493:E493"/>
    <mergeCell ref="D360:E360"/>
    <mergeCell ref="D189:E189"/>
    <mergeCell ref="A474:O475"/>
    <mergeCell ref="P471:T471"/>
    <mergeCell ref="D498:E498"/>
    <mergeCell ref="P460:V460"/>
    <mergeCell ref="P475:V475"/>
    <mergeCell ref="A452:Z452"/>
    <mergeCell ref="U509:U510"/>
    <mergeCell ref="P150:T150"/>
    <mergeCell ref="A351:O352"/>
    <mergeCell ref="P392:T392"/>
    <mergeCell ref="A218:O219"/>
    <mergeCell ref="P28:T28"/>
    <mergeCell ref="A145:O146"/>
    <mergeCell ref="R1:T1"/>
    <mergeCell ref="P457:T457"/>
    <mergeCell ref="A139:O140"/>
    <mergeCell ref="A381:O382"/>
    <mergeCell ref="P165:T165"/>
    <mergeCell ref="P432:T432"/>
    <mergeCell ref="P400:V400"/>
    <mergeCell ref="D73:E73"/>
    <mergeCell ref="P30:T30"/>
    <mergeCell ref="P179:V179"/>
    <mergeCell ref="P290:T290"/>
    <mergeCell ref="P377:V377"/>
    <mergeCell ref="A258:Z258"/>
    <mergeCell ref="B509:B510"/>
    <mergeCell ref="P504:V504"/>
    <mergeCell ref="P37:V37"/>
    <mergeCell ref="D509:D510"/>
    <mergeCell ref="A34:Z34"/>
    <mergeCell ref="P451:V451"/>
    <mergeCell ref="A368:Z368"/>
    <mergeCell ref="H9:I9"/>
    <mergeCell ref="P24:V24"/>
    <mergeCell ref="A334:Z334"/>
    <mergeCell ref="A383:Z383"/>
    <mergeCell ref="P454:T454"/>
    <mergeCell ref="A427:O428"/>
    <mergeCell ref="A256:O257"/>
    <mergeCell ref="P391:T391"/>
    <mergeCell ref="D312:E312"/>
    <mergeCell ref="D263:E263"/>
    <mergeCell ref="A363:Z363"/>
    <mergeCell ref="A70:O71"/>
    <mergeCell ref="D238:E238"/>
    <mergeCell ref="D426:E426"/>
    <mergeCell ref="A80:Z80"/>
    <mergeCell ref="P384:T384"/>
    <mergeCell ref="A378:Z378"/>
    <mergeCell ref="D205:E205"/>
    <mergeCell ref="P172:T172"/>
    <mergeCell ref="P275:T275"/>
    <mergeCell ref="P104:T104"/>
    <mergeCell ref="D473:E473"/>
    <mergeCell ref="P244:T244"/>
    <mergeCell ref="P73:T73"/>
    <mergeCell ref="P437:T437"/>
    <mergeCell ref="P144:T144"/>
    <mergeCell ref="A361:O362"/>
    <mergeCell ref="A190:O191"/>
    <mergeCell ref="P302:T302"/>
    <mergeCell ref="D174:E174"/>
    <mergeCell ref="D472:E472"/>
    <mergeCell ref="P455:T455"/>
    <mergeCell ref="P466:V466"/>
    <mergeCell ref="P230:T230"/>
    <mergeCell ref="D211:E211"/>
    <mergeCell ref="P190:V190"/>
    <mergeCell ref="P168:T168"/>
    <mergeCell ref="P130:V130"/>
    <mergeCell ref="D390:E390"/>
    <mergeCell ref="P418:V418"/>
    <mergeCell ref="A408:Z408"/>
    <mergeCell ref="P362:V362"/>
    <mergeCell ref="A187:Z187"/>
    <mergeCell ref="P191:V191"/>
    <mergeCell ref="D337:E33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771</v>
      </c>
      <c r="H1" s="52"/>
    </row>
    <row r="3" spans="2:8" x14ac:dyDescent="0.2">
      <c r="B3" s="47" t="s">
        <v>772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773</v>
      </c>
      <c r="C6" s="47" t="s">
        <v>774</v>
      </c>
      <c r="D6" s="47" t="s">
        <v>775</v>
      </c>
      <c r="E6" s="47"/>
    </row>
    <row r="7" spans="2:8" x14ac:dyDescent="0.2">
      <c r="B7" s="47" t="s">
        <v>776</v>
      </c>
      <c r="C7" s="47" t="s">
        <v>777</v>
      </c>
      <c r="D7" s="47" t="s">
        <v>778</v>
      </c>
      <c r="E7" s="47"/>
    </row>
    <row r="8" spans="2:8" x14ac:dyDescent="0.2">
      <c r="B8" s="47" t="s">
        <v>779</v>
      </c>
      <c r="C8" s="47" t="s">
        <v>780</v>
      </c>
      <c r="D8" s="47" t="s">
        <v>781</v>
      </c>
      <c r="E8" s="47"/>
    </row>
    <row r="9" spans="2:8" x14ac:dyDescent="0.2">
      <c r="B9" s="47" t="s">
        <v>14</v>
      </c>
      <c r="C9" s="47" t="s">
        <v>782</v>
      </c>
      <c r="D9" s="47" t="s">
        <v>783</v>
      </c>
      <c r="E9" s="47"/>
    </row>
    <row r="11" spans="2:8" x14ac:dyDescent="0.2">
      <c r="B11" s="47" t="s">
        <v>784</v>
      </c>
      <c r="C11" s="47" t="s">
        <v>774</v>
      </c>
      <c r="D11" s="47"/>
      <c r="E11" s="47"/>
    </row>
    <row r="13" spans="2:8" x14ac:dyDescent="0.2">
      <c r="B13" s="47" t="s">
        <v>785</v>
      </c>
      <c r="C13" s="47" t="s">
        <v>777</v>
      </c>
      <c r="D13" s="47"/>
      <c r="E13" s="47"/>
    </row>
    <row r="15" spans="2:8" x14ac:dyDescent="0.2">
      <c r="B15" s="47" t="s">
        <v>786</v>
      </c>
      <c r="C15" s="47" t="s">
        <v>780</v>
      </c>
      <c r="D15" s="47"/>
      <c r="E15" s="47"/>
    </row>
    <row r="17" spans="2:5" x14ac:dyDescent="0.2">
      <c r="B17" s="47" t="s">
        <v>787</v>
      </c>
      <c r="C17" s="47" t="s">
        <v>782</v>
      </c>
      <c r="D17" s="47"/>
      <c r="E17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  <row r="21" spans="2:5" x14ac:dyDescent="0.2">
      <c r="B21" s="47" t="s">
        <v>790</v>
      </c>
      <c r="C21" s="47"/>
      <c r="D21" s="47"/>
      <c r="E21" s="47"/>
    </row>
    <row r="22" spans="2:5" x14ac:dyDescent="0.2">
      <c r="B22" s="47" t="s">
        <v>791</v>
      </c>
      <c r="C22" s="47"/>
      <c r="D22" s="47"/>
      <c r="E22" s="47"/>
    </row>
    <row r="23" spans="2:5" x14ac:dyDescent="0.2">
      <c r="B23" s="47" t="s">
        <v>792</v>
      </c>
      <c r="C23" s="47"/>
      <c r="D23" s="47"/>
      <c r="E23" s="47"/>
    </row>
    <row r="24" spans="2:5" x14ac:dyDescent="0.2">
      <c r="B24" s="47" t="s">
        <v>793</v>
      </c>
      <c r="C24" s="47"/>
      <c r="D24" s="47"/>
      <c r="E24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2025-09-19T08:11:02Z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