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3DA44F50-508B-41C5-8EF5-CB0EF0ED0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P265" i="1"/>
  <c r="BO265" i="1"/>
  <c r="BN265" i="1"/>
  <c r="BM265" i="1"/>
  <c r="Z265" i="1"/>
  <c r="Z267" i="1" s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Y215" i="1" s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Y197" i="1" s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2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5" i="1"/>
  <c r="BN28" i="1"/>
  <c r="BP28" i="1"/>
  <c r="Y31" i="1"/>
  <c r="Y285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Z290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A298" i="1" l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<sst xmlns="http://schemas.openxmlformats.org/spreadsheetml/2006/main" count="1281" uniqueCount="414">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</sst>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7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3" t="s">
        <v>0</v>
      </c>
      <c r="E1" s="303"/>
      <c r="F1" s="303"/>
      <c r="G1" s="12" t="s">
        <v>1</v>
      </c>
      <c r="H1" s="333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7" t="s">
        <v>8</v>
      </c>
      <c r="B5" s="358"/>
      <c r="C5" s="359"/>
      <c r="D5" s="335"/>
      <c r="E5" s="336"/>
      <c r="F5" s="451" t="s">
        <v>9</v>
      </c>
      <c r="G5" s="359"/>
      <c r="H5" s="335"/>
      <c r="I5" s="417"/>
      <c r="J5" s="417"/>
      <c r="K5" s="417"/>
      <c r="L5" s="417"/>
      <c r="M5" s="336"/>
      <c r="N5" s="61"/>
      <c r="P5" s="24" t="s">
        <v>10</v>
      </c>
      <c r="Q5" s="457">
        <v>45919</v>
      </c>
      <c r="R5" s="356"/>
      <c r="T5" s="387" t="s">
        <v>11</v>
      </c>
      <c r="U5" s="282"/>
      <c r="V5" s="388" t="s">
        <v>12</v>
      </c>
      <c r="W5" s="356"/>
      <c r="AB5" s="51"/>
      <c r="AC5" s="51"/>
      <c r="AD5" s="51"/>
      <c r="AE5" s="51"/>
    </row>
    <row r="6" spans="1:32" s="270" customFormat="1" ht="24" customHeight="1" x14ac:dyDescent="0.2">
      <c r="A6" s="357" t="s">
        <v>13</v>
      </c>
      <c r="B6" s="358"/>
      <c r="C6" s="359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6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0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63">
        <v>0.375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9"/>
      <c r="E9" s="297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3"/>
      <c r="R9" s="354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9"/>
      <c r="E10" s="297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2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1"/>
      <c r="R10" s="392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3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4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363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4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43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4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6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375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6"/>
      <c r="Q16" s="376"/>
      <c r="R16" s="376"/>
      <c r="S16" s="376"/>
      <c r="T16" s="3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6" t="s">
        <v>38</v>
      </c>
      <c r="D17" s="308" t="s">
        <v>39</v>
      </c>
      <c r="E17" s="342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1"/>
      <c r="R17" s="341"/>
      <c r="S17" s="341"/>
      <c r="T17" s="342"/>
      <c r="U17" s="463" t="s">
        <v>51</v>
      </c>
      <c r="V17" s="359"/>
      <c r="W17" s="308" t="s">
        <v>52</v>
      </c>
      <c r="X17" s="308" t="s">
        <v>53</v>
      </c>
      <c r="Y17" s="464" t="s">
        <v>54</v>
      </c>
      <c r="Z17" s="415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3"/>
      <c r="E18" s="345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3"/>
      <c r="Q18" s="344"/>
      <c r="R18" s="344"/>
      <c r="S18" s="344"/>
      <c r="T18" s="345"/>
      <c r="U18" s="70" t="s">
        <v>61</v>
      </c>
      <c r="V18" s="70" t="s">
        <v>62</v>
      </c>
      <c r="W18" s="309"/>
      <c r="X18" s="309"/>
      <c r="Y18" s="465"/>
      <c r="Z18" s="416"/>
      <c r="AA18" s="401"/>
      <c r="AB18" s="401"/>
      <c r="AC18" s="401"/>
      <c r="AD18" s="448"/>
      <c r="AE18" s="449"/>
      <c r="AF18" s="450"/>
      <c r="AG18" s="69"/>
      <c r="BD18" s="68"/>
    </row>
    <row r="19" spans="1:68" ht="27.75" customHeight="1" x14ac:dyDescent="0.2">
      <c r="A19" s="329" t="s">
        <v>63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9" t="s">
        <v>75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112</v>
      </c>
      <c r="Y28" s="277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112</v>
      </c>
      <c r="Y30" s="278">
        <f>IFERROR(SUM(Y28:Y29),"0")</f>
        <v>112</v>
      </c>
      <c r="Z30" s="278">
        <f>IFERROR(IF(Z28="",0,Z28),"0")+IFERROR(IF(Z29="",0,Z29),"0")</f>
        <v>1.05392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168</v>
      </c>
      <c r="Y31" s="278">
        <f>IFERROR(SUMPRODUCT(Y28:Y29*H28:H29),"0")</f>
        <v>168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12</v>
      </c>
      <c r="Y35" s="27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12</v>
      </c>
      <c r="Y37" s="278">
        <f>IFERROR(SUM(Y34:Y36),"0")</f>
        <v>12</v>
      </c>
      <c r="Z37" s="278">
        <f>IFERROR(IF(Z34="",0,Z34),"0")+IFERROR(IF(Z35="",0,Z35),"0")+IFERROR(IF(Z36="",0,Z36),"0")</f>
        <v>0.186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67.199999999999989</v>
      </c>
      <c r="Y38" s="278">
        <f>IFERROR(SUMPRODUCT(Y34:Y36*H34:H36),"0")</f>
        <v>67.199999999999989</v>
      </c>
      <c r="Z38" s="37"/>
      <c r="AA38" s="279"/>
      <c r="AB38" s="279"/>
      <c r="AC38" s="279"/>
    </row>
    <row r="39" spans="1:68" ht="16.5" customHeight="1" x14ac:dyDescent="0.25">
      <c r="A39" s="314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24</v>
      </c>
      <c r="Y41" s="277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48</v>
      </c>
      <c r="Y42" s="277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48</v>
      </c>
      <c r="Y44" s="27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120</v>
      </c>
      <c r="Y45" s="278">
        <f>IFERROR(SUM(Y41:Y44),"0")</f>
        <v>120</v>
      </c>
      <c r="Z45" s="278">
        <f>IFERROR(IF(Z41="",0,Z41),"0")+IFERROR(IF(Z42="",0,Z42),"0")+IFERROR(IF(Z43="",0,Z43),"0")+IFERROR(IF(Z44="",0,Z44),"0")</f>
        <v>1.86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840</v>
      </c>
      <c r="Y46" s="278">
        <f>IFERROR(SUMPRODUCT(Y41:Y44*H41:H44),"0")</f>
        <v>840</v>
      </c>
      <c r="Z46" s="37"/>
      <c r="AA46" s="279"/>
      <c r="AB46" s="279"/>
      <c r="AC46" s="279"/>
    </row>
    <row r="47" spans="1:68" ht="16.5" customHeight="1" x14ac:dyDescent="0.25">
      <c r="A47" s="314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28</v>
      </c>
      <c r="Y67" s="277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14</v>
      </c>
      <c r="Y68" s="277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42</v>
      </c>
      <c r="Y69" s="278">
        <f>IFERROR(SUM(Y66:Y68),"0")</f>
        <v>42</v>
      </c>
      <c r="Z69" s="278">
        <f>IFERROR(IF(Z66="",0,Z66),"0")+IFERROR(IF(Z67="",0,Z67),"0")+IFERROR(IF(Z68="",0,Z68),"0")</f>
        <v>0.39522000000000002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50.400000000000006</v>
      </c>
      <c r="Y70" s="278">
        <f>IFERROR(SUMPRODUCT(Y66:Y68*H66:H68),"0")</f>
        <v>50.400000000000006</v>
      </c>
      <c r="Z70" s="37"/>
      <c r="AA70" s="279"/>
      <c r="AB70" s="279"/>
      <c r="AC70" s="279"/>
    </row>
    <row r="71" spans="1:68" ht="16.5" customHeight="1" x14ac:dyDescent="0.25">
      <c r="A71" s="314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156</v>
      </c>
      <c r="Y74" s="277">
        <f>IFERROR(IF(X74="","",X74),"")</f>
        <v>156</v>
      </c>
      <c r="Z74" s="36">
        <f>IFERROR(IF(X74="","",X74*0.00866),"")</f>
        <v>1.3509599999999999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813.25919999999996</v>
      </c>
      <c r="BN74" s="67">
        <f>IFERROR(Y74*I74,"0")</f>
        <v>813.25919999999996</v>
      </c>
      <c r="BO74" s="67">
        <f>IFERROR(X74/J74,"0")</f>
        <v>1.0833333333333333</v>
      </c>
      <c r="BP74" s="67">
        <f>IFERROR(Y74/J74,"0")</f>
        <v>1.0833333333333333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156</v>
      </c>
      <c r="Y75" s="278">
        <f>IFERROR(SUM(Y73:Y74),"0")</f>
        <v>156</v>
      </c>
      <c r="Z75" s="278">
        <f>IFERROR(IF(Z73="",0,Z73),"0")+IFERROR(IF(Z74="",0,Z74),"0")</f>
        <v>1.3509599999999999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780</v>
      </c>
      <c r="Y76" s="278">
        <f>IFERROR(SUMPRODUCT(Y73:Y74*H73:H74),"0")</f>
        <v>780</v>
      </c>
      <c r="Z76" s="37"/>
      <c r="AA76" s="279"/>
      <c r="AB76" s="279"/>
      <c r="AC76" s="279"/>
    </row>
    <row r="77" spans="1:68" ht="16.5" customHeight="1" x14ac:dyDescent="0.25">
      <c r="A77" s="314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customHeight="1" x14ac:dyDescent="0.25">
      <c r="A82" s="314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14</v>
      </c>
      <c r="Y84" s="277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14</v>
      </c>
      <c r="Y85" s="277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28</v>
      </c>
      <c r="Y86" s="278">
        <f>IFERROR(SUM(Y84:Y85),"0")</f>
        <v>28</v>
      </c>
      <c r="Z86" s="278">
        <f>IFERROR(IF(Z84="",0,Z84),"0")+IFERROR(IF(Z85="",0,Z85),"0")</f>
        <v>0.50063999999999997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100.8</v>
      </c>
      <c r="Y87" s="278">
        <f>IFERROR(SUMPRODUCT(Y84:Y85*H84:H85),"0")</f>
        <v>100.8</v>
      </c>
      <c r="Z87" s="37"/>
      <c r="AA87" s="279"/>
      <c r="AB87" s="279"/>
      <c r="AC87" s="279"/>
    </row>
    <row r="88" spans="1:68" ht="16.5" customHeight="1" x14ac:dyDescent="0.25">
      <c r="A88" s="314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0</v>
      </c>
      <c r="Y90" s="277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56</v>
      </c>
      <c r="Y91" s="277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42</v>
      </c>
      <c r="Y93" s="277">
        <f t="shared" si="0"/>
        <v>42</v>
      </c>
      <c r="Z93" s="36">
        <f t="shared" si="1"/>
        <v>0.75095999999999996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9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90"/>
      <c r="P96" s="292" t="s">
        <v>73</v>
      </c>
      <c r="Q96" s="293"/>
      <c r="R96" s="293"/>
      <c r="S96" s="293"/>
      <c r="T96" s="293"/>
      <c r="U96" s="293"/>
      <c r="V96" s="294"/>
      <c r="W96" s="37" t="s">
        <v>70</v>
      </c>
      <c r="X96" s="278">
        <f>IFERROR(SUM(X90:X95),"0")</f>
        <v>98</v>
      </c>
      <c r="Y96" s="278">
        <f>IFERROR(SUM(Y90:Y95),"0")</f>
        <v>98</v>
      </c>
      <c r="Z96" s="278">
        <f>IFERROR(IF(Z90="",0,Z90),"0")+IFERROR(IF(Z91="",0,Z91),"0")+IFERROR(IF(Z92="",0,Z92),"0")+IFERROR(IF(Z93="",0,Z93),"0")+IFERROR(IF(Z94="",0,Z94),"0")+IFERROR(IF(Z95="",0,Z95),"0")</f>
        <v>1.75224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74</v>
      </c>
      <c r="X97" s="278">
        <f>IFERROR(SUMPRODUCT(X90:X95*H90:H95),"0")</f>
        <v>282.24</v>
      </c>
      <c r="Y97" s="278">
        <f>IFERROR(SUMPRODUCT(Y90:Y95*H90:H95),"0")</f>
        <v>282.24</v>
      </c>
      <c r="Z97" s="37"/>
      <c r="AA97" s="279"/>
      <c r="AB97" s="279"/>
      <c r="AC97" s="279"/>
    </row>
    <row r="98" spans="1:68" ht="16.5" customHeight="1" x14ac:dyDescent="0.25">
      <c r="A98" s="314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customHeight="1" x14ac:dyDescent="0.25">
      <c r="A99" s="295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4"/>
      <c r="R100" s="284"/>
      <c r="S100" s="284"/>
      <c r="T100" s="285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9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90"/>
      <c r="P102" s="292" t="s">
        <v>73</v>
      </c>
      <c r="Q102" s="293"/>
      <c r="R102" s="293"/>
      <c r="S102" s="293"/>
      <c r="T102" s="293"/>
      <c r="U102" s="293"/>
      <c r="V102" s="294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customHeight="1" x14ac:dyDescent="0.25">
      <c r="A104" s="314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customHeight="1" x14ac:dyDescent="0.25">
      <c r="A105" s="295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6">
        <v>24</v>
      </c>
      <c r="Y106" s="277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24</v>
      </c>
      <c r="Y107" s="277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84</v>
      </c>
      <c r="Y108" s="277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36</v>
      </c>
      <c r="Y109" s="277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144</v>
      </c>
      <c r="Y110" s="277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8" t="s">
        <v>189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</v>
      </c>
      <c r="Y111" s="277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IFERROR(SUM(X106:X111),"0")</f>
        <v>324</v>
      </c>
      <c r="Y112" s="278">
        <f>IFERROR(SUM(Y106:Y111),"0")</f>
        <v>324</v>
      </c>
      <c r="Z112" s="278">
        <f>IFERROR(IF(Z106="",0,Z106),"0")+IFERROR(IF(Z107="",0,Z107),"0")+IFERROR(IF(Z108="",0,Z108),"0")+IFERROR(IF(Z109="",0,Z109),"0")+IFERROR(IF(Z110="",0,Z110),"0")+IFERROR(IF(Z111="",0,Z111),"0")</f>
        <v>5.0220000000000002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IFERROR(SUMPRODUCT(X106:X111*H106:H111),"0")</f>
        <v>2232</v>
      </c>
      <c r="Y113" s="278">
        <f>IFERROR(SUMPRODUCT(Y106:Y111*H106:H111),"0")</f>
        <v>2232</v>
      </c>
      <c r="Z113" s="37"/>
      <c r="AA113" s="279"/>
      <c r="AB113" s="279"/>
      <c r="AC113" s="279"/>
    </row>
    <row r="114" spans="1:68" ht="14.25" customHeight="1" x14ac:dyDescent="0.25">
      <c r="A114" s="295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14</v>
      </c>
      <c r="Y115" s="277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14</v>
      </c>
      <c r="Y116" s="278">
        <f>IFERROR(SUM(Y115:Y115),"0")</f>
        <v>14</v>
      </c>
      <c r="Z116" s="278">
        <f>IFERROR(IF(Z115="",0,Z115),"0")</f>
        <v>0.25031999999999999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36.96</v>
      </c>
      <c r="Y117" s="278">
        <f>IFERROR(SUMPRODUCT(Y115:Y115*H115:H115),"0")</f>
        <v>36.96</v>
      </c>
      <c r="Z117" s="37"/>
      <c r="AA117" s="279"/>
      <c r="AB117" s="279"/>
      <c r="AC117" s="279"/>
    </row>
    <row r="118" spans="1:68" ht="14.25" customHeight="1" x14ac:dyDescent="0.25">
      <c r="A118" s="295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4" t="s">
        <v>197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56</v>
      </c>
      <c r="Y124" s="277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98</v>
      </c>
      <c r="Y125" s="277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154</v>
      </c>
      <c r="Y126" s="278">
        <f>IFERROR(SUM(Y124:Y125),"0")</f>
        <v>154</v>
      </c>
      <c r="Z126" s="278">
        <f>IFERROR(IF(Z124="",0,Z124),"0")+IFERROR(IF(Z125="",0,Z125),"0")</f>
        <v>2.75352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462</v>
      </c>
      <c r="Y127" s="278">
        <f>IFERROR(SUMPRODUCT(Y124:Y125*H124:H125),"0")</f>
        <v>462</v>
      </c>
      <c r="Z127" s="37"/>
      <c r="AA127" s="279"/>
      <c r="AB127" s="279"/>
      <c r="AC127" s="279"/>
    </row>
    <row r="128" spans="1:68" ht="16.5" customHeight="1" x14ac:dyDescent="0.25">
      <c r="A128" s="314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14</v>
      </c>
      <c r="Y130" s="27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42</v>
      </c>
      <c r="Y131" s="277">
        <f>IFERROR(IF(X131="","",X131),"")</f>
        <v>42</v>
      </c>
      <c r="Z131" s="36">
        <f>IFERROR(IF(X131="","",X131*0.01788),"")</f>
        <v>0.75095999999999996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155.55119999999999</v>
      </c>
      <c r="BN131" s="67">
        <f>IFERROR(Y131*I131,"0")</f>
        <v>155.55119999999999</v>
      </c>
      <c r="BO131" s="67">
        <f>IFERROR(X131/J131,"0")</f>
        <v>0.6</v>
      </c>
      <c r="BP131" s="67">
        <f>IFERROR(Y131/J131,"0")</f>
        <v>0.6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56</v>
      </c>
      <c r="Y132" s="278">
        <f>IFERROR(SUM(Y130:Y131),"0")</f>
        <v>56</v>
      </c>
      <c r="Z132" s="278">
        <f>IFERROR(IF(Z130="",0,Z130),"0")+IFERROR(IF(Z131="",0,Z131),"0")</f>
        <v>1.0012799999999999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168</v>
      </c>
      <c r="Y133" s="278">
        <f>IFERROR(SUMPRODUCT(Y130:Y131*H130:H131),"0")</f>
        <v>168</v>
      </c>
      <c r="Z133" s="37"/>
      <c r="AA133" s="279"/>
      <c r="AB133" s="279"/>
      <c r="AC133" s="279"/>
    </row>
    <row r="134" spans="1:68" ht="16.5" customHeight="1" x14ac:dyDescent="0.25">
      <c r="A134" s="314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28</v>
      </c>
      <c r="Y136" s="27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56</v>
      </c>
      <c r="Y138" s="278">
        <f>IFERROR(SUM(Y136:Y137),"0")</f>
        <v>56</v>
      </c>
      <c r="Z138" s="278">
        <f>IFERROR(IF(Z136="",0,Z136),"0")+IFERROR(IF(Z137="",0,Z137),"0")</f>
        <v>1.0012799999999999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134.4</v>
      </c>
      <c r="Y139" s="278">
        <f>IFERROR(SUMPRODUCT(Y136:Y137*H136:H137),"0")</f>
        <v>134.4</v>
      </c>
      <c r="Z139" s="37"/>
      <c r="AA139" s="279"/>
      <c r="AB139" s="279"/>
      <c r="AC139" s="279"/>
    </row>
    <row r="140" spans="1:68" ht="16.5" customHeight="1" x14ac:dyDescent="0.25">
      <c r="A140" s="314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customHeight="1" x14ac:dyDescent="0.25">
      <c r="A145" s="314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customHeight="1" x14ac:dyDescent="0.2">
      <c r="A160" s="329" t="s">
        <v>233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48"/>
      <c r="AB160" s="48"/>
      <c r="AC160" s="48"/>
    </row>
    <row r="161" spans="1:68" ht="16.5" customHeight="1" x14ac:dyDescent="0.25">
      <c r="A161" s="314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6" t="s">
        <v>237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customHeight="1" x14ac:dyDescent="0.2">
      <c r="A167" s="329" t="s">
        <v>242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48"/>
      <c r="AB167" s="48"/>
      <c r="AC167" s="48"/>
    </row>
    <row r="168" spans="1:68" ht="16.5" customHeight="1" x14ac:dyDescent="0.25">
      <c r="A168" s="314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84</v>
      </c>
      <c r="Y170" s="277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70</v>
      </c>
      <c r="Y171" s="277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56</v>
      </c>
      <c r="Y172" s="277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210</v>
      </c>
      <c r="Y173" s="278">
        <f>IFERROR(SUM(Y170:Y172),"0")</f>
        <v>210</v>
      </c>
      <c r="Z173" s="278">
        <f>IFERROR(IF(Z170="",0,Z170),"0")+IFERROR(IF(Z171="",0,Z171),"0")+IFERROR(IF(Z172="",0,Z172),"0")</f>
        <v>3.7547999999999999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630</v>
      </c>
      <c r="Y174" s="278">
        <f>IFERROR(SUMPRODUCT(Y170:Y172*H170:H172),"0")</f>
        <v>630</v>
      </c>
      <c r="Z174" s="37"/>
      <c r="AA174" s="279"/>
      <c r="AB174" s="279"/>
      <c r="AC174" s="279"/>
    </row>
    <row r="175" spans="1:68" ht="14.25" customHeight="1" x14ac:dyDescent="0.25">
      <c r="A175" s="295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3" t="s">
        <v>258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9" t="s">
        <v>261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48"/>
      <c r="AB179" s="48"/>
      <c r="AC179" s="48"/>
    </row>
    <row r="180" spans="1:68" ht="16.5" customHeight="1" x14ac:dyDescent="0.25">
      <c r="A180" s="314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61" t="s">
        <v>265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customHeight="1" x14ac:dyDescent="0.25">
      <c r="A185" s="295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14</v>
      </c>
      <c r="Y187" s="27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14</v>
      </c>
      <c r="Y190" s="278">
        <f>IFERROR(SUM(Y186:Y189),"0")</f>
        <v>14</v>
      </c>
      <c r="Z190" s="278">
        <f>IFERROR(IF(Z186="",0,Z186),"0")+IFERROR(IF(Z187="",0,Z187),"0")+IFERROR(IF(Z188="",0,Z188),"0")+IFERROR(IF(Z189="",0,Z189),"0")</f>
        <v>0.25031999999999999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33.6</v>
      </c>
      <c r="Y191" s="278">
        <f>IFERROR(SUMPRODUCT(Y186:Y189*H186:H189),"0")</f>
        <v>33.6</v>
      </c>
      <c r="Z191" s="37"/>
      <c r="AA191" s="279"/>
      <c r="AB191" s="279"/>
      <c r="AC191" s="279"/>
    </row>
    <row r="192" spans="1:68" ht="16.5" customHeight="1" x14ac:dyDescent="0.25">
      <c r="A192" s="314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customHeight="1" x14ac:dyDescent="0.25">
      <c r="A198" s="314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24</v>
      </c>
      <c r="Y201" s="277">
        <f>IFERROR(IF(X201="","",X201),"")</f>
        <v>24</v>
      </c>
      <c r="Z201" s="36">
        <f>IFERROR(IF(X201="","",X201*0.0155),"")</f>
        <v>0.372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ht="27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24</v>
      </c>
      <c r="Y204" s="278">
        <f>IFERROR(SUM(Y200:Y203),"0")</f>
        <v>24</v>
      </c>
      <c r="Z204" s="278">
        <f>IFERROR(IF(Z200="",0,Z200),"0")+IFERROR(IF(Z201="",0,Z201),"0")+IFERROR(IF(Z202="",0,Z202),"0")+IFERROR(IF(Z203="",0,Z203),"0")</f>
        <v>0.372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172.8</v>
      </c>
      <c r="Y205" s="278">
        <f>IFERROR(SUMPRODUCT(Y200:Y203*H200:H203),"0")</f>
        <v>172.8</v>
      </c>
      <c r="Z205" s="37"/>
      <c r="AA205" s="279"/>
      <c r="AB205" s="279"/>
      <c r="AC205" s="279"/>
    </row>
    <row r="206" spans="1:68" ht="16.5" customHeight="1" x14ac:dyDescent="0.25">
      <c r="A206" s="314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74" t="s">
        <v>299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48</v>
      </c>
      <c r="Y208" s="277">
        <f>IFERROR(IF(X208="","",X208),"")</f>
        <v>48</v>
      </c>
      <c r="Z208" s="36">
        <f>IFERROR(IF(X208="","",X208*0.0155),"")</f>
        <v>0.74399999999999999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251.04000000000002</v>
      </c>
      <c r="BN208" s="67">
        <f>IFERROR(Y208*I208,"0")</f>
        <v>251.04000000000002</v>
      </c>
      <c r="BO208" s="67">
        <f>IFERROR(X208/J208,"0")</f>
        <v>0.5714285714285714</v>
      </c>
      <c r="BP208" s="67">
        <f>IFERROR(Y208/J208,"0")</f>
        <v>0.5714285714285714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48</v>
      </c>
      <c r="Y209" s="278">
        <f>IFERROR(SUM(Y208:Y208),"0")</f>
        <v>48</v>
      </c>
      <c r="Z209" s="278">
        <f>IFERROR(IF(Z208="",0,Z208),"0")</f>
        <v>0.74399999999999999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240</v>
      </c>
      <c r="Y210" s="278">
        <f>IFERROR(SUMPRODUCT(Y208:Y208*H208:H208),"0")</f>
        <v>240</v>
      </c>
      <c r="Z210" s="37"/>
      <c r="AA210" s="279"/>
      <c r="AB210" s="279"/>
      <c r="AC210" s="279"/>
    </row>
    <row r="211" spans="1:68" ht="16.5" customHeight="1" x14ac:dyDescent="0.25">
      <c r="A211" s="314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24</v>
      </c>
      <c r="Y213" s="277">
        <f>IFERROR(IF(X213="","",X213),"")</f>
        <v>24</v>
      </c>
      <c r="Z213" s="36">
        <f>IFERROR(IF(X213="","",X213*0.0155),"")</f>
        <v>0.372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131.28</v>
      </c>
      <c r="BN213" s="67">
        <f>IFERROR(Y213*I213,"0")</f>
        <v>131.28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24</v>
      </c>
      <c r="Y214" s="278">
        <f>IFERROR(SUM(Y213:Y213),"0")</f>
        <v>24</v>
      </c>
      <c r="Z214" s="278">
        <f>IFERROR(IF(Z213="",0,Z213),"0")</f>
        <v>0.372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124.80000000000001</v>
      </c>
      <c r="Y215" s="278">
        <f>IFERROR(SUMPRODUCT(Y213:Y213*H213:H213),"0")</f>
        <v>124.80000000000001</v>
      </c>
      <c r="Z215" s="37"/>
      <c r="AA215" s="279"/>
      <c r="AB215" s="279"/>
      <c r="AC215" s="279"/>
    </row>
    <row r="216" spans="1:68" ht="14.25" customHeight="1" x14ac:dyDescent="0.25">
      <c r="A216" s="295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14</v>
      </c>
      <c r="Y217" s="277">
        <f>IFERROR(IF(X217="","",X217),"")</f>
        <v>14</v>
      </c>
      <c r="Z217" s="36">
        <f>IFERROR(IF(X217="","",X217*0.01788),"")</f>
        <v>0.25031999999999999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43.450400000000002</v>
      </c>
      <c r="BN217" s="67">
        <f>IFERROR(Y217*I217,"0")</f>
        <v>43.450400000000002</v>
      </c>
      <c r="BO217" s="67">
        <f>IFERROR(X217/J217,"0")</f>
        <v>0.2</v>
      </c>
      <c r="BP217" s="67">
        <f>IFERROR(Y217/J217,"0")</f>
        <v>0.2</v>
      </c>
    </row>
    <row r="218" spans="1:68" ht="27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14</v>
      </c>
      <c r="Y220" s="278">
        <f>IFERROR(SUM(Y217:Y219),"0")</f>
        <v>14</v>
      </c>
      <c r="Z220" s="278">
        <f>IFERROR(IF(Z217="",0,Z217),"0")+IFERROR(IF(Z218="",0,Z218),"0")+IFERROR(IF(Z219="",0,Z219),"0")</f>
        <v>0.25031999999999999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33.6</v>
      </c>
      <c r="Y221" s="278">
        <f>IFERROR(SUMPRODUCT(Y217:Y219*H217:H219),"0")</f>
        <v>33.6</v>
      </c>
      <c r="Z221" s="37"/>
      <c r="AA221" s="279"/>
      <c r="AB221" s="279"/>
      <c r="AC221" s="279"/>
    </row>
    <row r="222" spans="1:68" ht="16.5" customHeight="1" x14ac:dyDescent="0.25">
      <c r="A222" s="314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12</v>
      </c>
      <c r="Y225" s="277">
        <f>IFERROR(IF(X225="","",X225),"")</f>
        <v>12</v>
      </c>
      <c r="Z225" s="36">
        <f>IFERROR(IF(X225="","",X225*0.0155),"")</f>
        <v>0.186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80.039999999999992</v>
      </c>
      <c r="BN225" s="67">
        <f>IFERROR(Y225*I225,"0")</f>
        <v>80.039999999999992</v>
      </c>
      <c r="BO225" s="67">
        <f>IFERROR(X225/J225,"0")</f>
        <v>0.14285714285714285</v>
      </c>
      <c r="BP225" s="67">
        <f>IFERROR(Y225/J225,"0")</f>
        <v>0.14285714285714285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12</v>
      </c>
      <c r="Y226" s="278">
        <f>IFERROR(SUM(Y224:Y225),"0")</f>
        <v>12</v>
      </c>
      <c r="Z226" s="278">
        <f>IFERROR(IF(Z224="",0,Z224),"0")+IFERROR(IF(Z225="",0,Z225),"0")</f>
        <v>0.186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76.800000000000011</v>
      </c>
      <c r="Y227" s="278">
        <f>IFERROR(SUMPRODUCT(Y224:Y225*H224:H225),"0")</f>
        <v>76.800000000000011</v>
      </c>
      <c r="Z227" s="37"/>
      <c r="AA227" s="279"/>
      <c r="AB227" s="279"/>
      <c r="AC227" s="279"/>
    </row>
    <row r="228" spans="1:68" ht="27.75" customHeight="1" x14ac:dyDescent="0.2">
      <c r="A228" s="329" t="s">
        <v>318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48"/>
      <c r="AB228" s="48"/>
      <c r="AC228" s="48"/>
    </row>
    <row r="229" spans="1:68" ht="16.5" customHeight="1" x14ac:dyDescent="0.25">
      <c r="A229" s="314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9" t="s">
        <v>323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48"/>
      <c r="AB234" s="48"/>
      <c r="AC234" s="48"/>
    </row>
    <row r="235" spans="1:68" ht="16.5" customHeight="1" x14ac:dyDescent="0.25">
      <c r="A235" s="314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48</v>
      </c>
      <c r="Y237" s="277">
        <f>IFERROR(IF(X237="","",X237),"")</f>
        <v>48</v>
      </c>
      <c r="Z237" s="36">
        <f>IFERROR(IF(X237="","",X237*0.0155),"")</f>
        <v>0.74399999999999999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252.57599999999996</v>
      </c>
      <c r="BN237" s="67">
        <f>IFERROR(Y237*I237,"0")</f>
        <v>252.57599999999996</v>
      </c>
      <c r="BO237" s="67">
        <f>IFERROR(X237/J237,"0")</f>
        <v>0.5714285714285714</v>
      </c>
      <c r="BP237" s="67">
        <f>IFERROR(Y237/J237,"0")</f>
        <v>0.5714285714285714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48</v>
      </c>
      <c r="Y238" s="278">
        <f>IFERROR(SUM(Y237:Y237),"0")</f>
        <v>48</v>
      </c>
      <c r="Z238" s="278">
        <f>IFERROR(IF(Z237="",0,Z237),"0")</f>
        <v>0.74399999999999999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240</v>
      </c>
      <c r="Y239" s="278">
        <f>IFERROR(SUMPRODUCT(Y237:Y237*H237:H237),"0")</f>
        <v>240</v>
      </c>
      <c r="Z239" s="37"/>
      <c r="AA239" s="279"/>
      <c r="AB239" s="279"/>
      <c r="AC239" s="279"/>
    </row>
    <row r="240" spans="1:68" ht="27.75" customHeight="1" x14ac:dyDescent="0.2">
      <c r="A240" s="329" t="s">
        <v>327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48"/>
      <c r="AB240" s="48"/>
      <c r="AC240" s="48"/>
    </row>
    <row r="241" spans="1:68" ht="16.5" customHeight="1" x14ac:dyDescent="0.25">
      <c r="A241" s="314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9" t="s">
        <v>335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48"/>
      <c r="AB250" s="48"/>
      <c r="AC250" s="48"/>
    </row>
    <row r="251" spans="1:68" ht="16.5" customHeight="1" x14ac:dyDescent="0.25">
      <c r="A251" s="314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96</v>
      </c>
      <c r="Y259" s="277">
        <f>IFERROR(IF(X259="","",X259),"")</f>
        <v>96</v>
      </c>
      <c r="Z259" s="36">
        <f>IFERROR(IF(X259="","",X259*0.0155),"")</f>
        <v>1.488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600.96</v>
      </c>
      <c r="BN259" s="67">
        <f>IFERROR(Y259*I259,"0")</f>
        <v>600.96</v>
      </c>
      <c r="BO259" s="67">
        <f>IFERROR(X259/J259,"0")</f>
        <v>1.1428571428571428</v>
      </c>
      <c r="BP259" s="67">
        <f>IFERROR(Y259/J259,"0")</f>
        <v>1.1428571428571428</v>
      </c>
    </row>
    <row r="260" spans="1:68" ht="27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96</v>
      </c>
      <c r="Y261" s="278">
        <f>IFERROR(SUM(Y259:Y260),"0")</f>
        <v>96</v>
      </c>
      <c r="Z261" s="278">
        <f>IFERROR(IF(Z259="",0,Z259),"0")+IFERROR(IF(Z260="",0,Z260),"0")</f>
        <v>1.488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576</v>
      </c>
      <c r="Y262" s="278">
        <f>IFERROR(SUMPRODUCT(Y259:Y260*H259:H260),"0")</f>
        <v>576</v>
      </c>
      <c r="Z262" s="37"/>
      <c r="AA262" s="279"/>
      <c r="AB262" s="279"/>
      <c r="AC262" s="279"/>
    </row>
    <row r="263" spans="1:68" ht="14.25" customHeight="1" x14ac:dyDescent="0.25">
      <c r="A263" s="295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7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84</v>
      </c>
      <c r="Y265" s="277">
        <f>IFERROR(IF(X265="","",X265),"")</f>
        <v>84</v>
      </c>
      <c r="Z265" s="36">
        <f>IFERROR(IF(X265="","",X265*0.0155),"")</f>
        <v>1.302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439.74</v>
      </c>
      <c r="BN265" s="67">
        <f>IFERROR(Y265*I265,"0")</f>
        <v>439.74</v>
      </c>
      <c r="BO265" s="67">
        <f>IFERROR(X265/J265,"0")</f>
        <v>1</v>
      </c>
      <c r="BP265" s="67">
        <f>IFERROR(Y265/J265,"0")</f>
        <v>1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14</v>
      </c>
      <c r="Y266" s="277">
        <f>IFERROR(IF(X266="","",X266),"")</f>
        <v>14</v>
      </c>
      <c r="Z266" s="36">
        <f>IFERROR(IF(X266="","",X266*0.00936),"")</f>
        <v>0.13103999999999999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34.048000000000002</v>
      </c>
      <c r="BN266" s="67">
        <f>IFERROR(Y266*I266,"0")</f>
        <v>34.048000000000002</v>
      </c>
      <c r="BO266" s="67">
        <f>IFERROR(X266/J266,"0")</f>
        <v>0.1111111111111111</v>
      </c>
      <c r="BP266" s="67">
        <f>IFERROR(Y266/J266,"0")</f>
        <v>0.1111111111111111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98</v>
      </c>
      <c r="Y267" s="278">
        <f>IFERROR(SUM(Y264:Y266),"0")</f>
        <v>98</v>
      </c>
      <c r="Z267" s="278">
        <f>IFERROR(IF(Z264="",0,Z264),"0")+IFERROR(IF(Z265="",0,Z265),"0")+IFERROR(IF(Z266="",0,Z266),"0")</f>
        <v>1.4330400000000001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451.36</v>
      </c>
      <c r="Y268" s="278">
        <f>IFERROR(SUMPRODUCT(Y264:Y266*H264:H266),"0")</f>
        <v>451.36</v>
      </c>
      <c r="Z268" s="37"/>
      <c r="AA268" s="279"/>
      <c r="AB268" s="279"/>
      <c r="AC268" s="279"/>
    </row>
    <row r="269" spans="1:68" ht="14.25" customHeight="1" x14ac:dyDescent="0.25">
      <c r="A269" s="295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14</v>
      </c>
      <c r="Y271" s="277">
        <f t="shared" si="12"/>
        <v>14</v>
      </c>
      <c r="Z271" s="36">
        <f>IFERROR(IF(X271="","",X271*0.00936),"")</f>
        <v>0.13103999999999999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54.488</v>
      </c>
      <c r="BN271" s="67">
        <f t="shared" si="14"/>
        <v>54.488</v>
      </c>
      <c r="BO271" s="67">
        <f t="shared" si="15"/>
        <v>0.1111111111111111</v>
      </c>
      <c r="BP271" s="67">
        <f t="shared" si="16"/>
        <v>0.1111111111111111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7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0</v>
      </c>
      <c r="Y272" s="277">
        <f t="shared" si="12"/>
        <v>0</v>
      </c>
      <c r="Z272" s="36">
        <f>IFERROR(IF(X272="","",X272*0.0155),"")</f>
        <v>0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14</v>
      </c>
      <c r="Y273" s="277">
        <f t="shared" si="12"/>
        <v>14</v>
      </c>
      <c r="Z273" s="36">
        <f t="shared" ref="Z273:Z278" si="17">IFERROR(IF(X273="","",X273*0.00936),"")</f>
        <v>0.13103999999999999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44.688000000000002</v>
      </c>
      <c r="BN273" s="67">
        <f t="shared" si="14"/>
        <v>44.688000000000002</v>
      </c>
      <c r="BO273" s="67">
        <f t="shared" si="15"/>
        <v>0.1111111111111111</v>
      </c>
      <c r="BP273" s="67">
        <f t="shared" si="16"/>
        <v>0.1111111111111111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14</v>
      </c>
      <c r="Y274" s="277">
        <f t="shared" si="12"/>
        <v>14</v>
      </c>
      <c r="Z274" s="36">
        <f t="shared" si="17"/>
        <v>0.13103999999999999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54.488</v>
      </c>
      <c r="BN274" s="67">
        <f t="shared" si="14"/>
        <v>54.488</v>
      </c>
      <c r="BO274" s="67">
        <f t="shared" si="15"/>
        <v>0.1111111111111111</v>
      </c>
      <c r="BP274" s="67">
        <f t="shared" si="16"/>
        <v>0.1111111111111111</v>
      </c>
    </row>
    <row r="275" spans="1:68" ht="37.5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42</v>
      </c>
      <c r="Y283" s="278">
        <f>IFERROR(SUM(Y270:Y282),"0")</f>
        <v>42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0.39311999999999997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145.60000000000002</v>
      </c>
      <c r="Y284" s="278">
        <f>IFERROR(SUMPRODUCT(Y270:Y282*H270:H282),"0")</f>
        <v>145.60000000000002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2" t="s">
        <v>385</v>
      </c>
      <c r="Q285" s="358"/>
      <c r="R285" s="358"/>
      <c r="S285" s="358"/>
      <c r="T285" s="358"/>
      <c r="U285" s="358"/>
      <c r="V285" s="359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8216.9600000000009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8216.9600000000009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2" t="s">
        <v>386</v>
      </c>
      <c r="Q286" s="358"/>
      <c r="R286" s="358"/>
      <c r="S286" s="358"/>
      <c r="T286" s="358"/>
      <c r="U286" s="358"/>
      <c r="V286" s="359"/>
      <c r="W286" s="37" t="s">
        <v>74</v>
      </c>
      <c r="X286" s="278">
        <f>IFERROR(SUM(BM22:BM282),"0")</f>
        <v>8941.6703999999972</v>
      </c>
      <c r="Y286" s="278">
        <f>IFERROR(SUM(BN22:BN282),"0")</f>
        <v>8941.6703999999972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2" t="s">
        <v>387</v>
      </c>
      <c r="Q287" s="358"/>
      <c r="R287" s="358"/>
      <c r="S287" s="358"/>
      <c r="T287" s="358"/>
      <c r="U287" s="358"/>
      <c r="V287" s="359"/>
      <c r="W287" s="37" t="s">
        <v>388</v>
      </c>
      <c r="X287" s="38">
        <f>ROUNDUP(SUM(BO22:BO282),0)</f>
        <v>22</v>
      </c>
      <c r="Y287" s="38">
        <f>ROUNDUP(SUM(BP22:BP282),0)</f>
        <v>22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2" t="s">
        <v>389</v>
      </c>
      <c r="Q288" s="358"/>
      <c r="R288" s="358"/>
      <c r="S288" s="358"/>
      <c r="T288" s="358"/>
      <c r="U288" s="358"/>
      <c r="V288" s="359"/>
      <c r="W288" s="37" t="s">
        <v>74</v>
      </c>
      <c r="X288" s="278">
        <f>GrossWeightTotal+PalletQtyTotal*25</f>
        <v>9491.6703999999972</v>
      </c>
      <c r="Y288" s="278">
        <f>GrossWeightTotalR+PalletQtyTotalR*25</f>
        <v>9491.6703999999972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2" t="s">
        <v>390</v>
      </c>
      <c r="Q289" s="358"/>
      <c r="R289" s="358"/>
      <c r="S289" s="358"/>
      <c r="T289" s="358"/>
      <c r="U289" s="358"/>
      <c r="V289" s="359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1840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1840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2" t="s">
        <v>391</v>
      </c>
      <c r="Q290" s="358"/>
      <c r="R290" s="358"/>
      <c r="S290" s="358"/>
      <c r="T290" s="358"/>
      <c r="U290" s="358"/>
      <c r="V290" s="359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27.573139999999999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304" t="s">
        <v>75</v>
      </c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80"/>
      <c r="U292" s="273" t="s">
        <v>233</v>
      </c>
      <c r="V292" s="273" t="s">
        <v>242</v>
      </c>
      <c r="W292" s="304" t="s">
        <v>261</v>
      </c>
      <c r="X292" s="379"/>
      <c r="Y292" s="379"/>
      <c r="Z292" s="379"/>
      <c r="AA292" s="379"/>
      <c r="AB292" s="380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51" t="s">
        <v>394</v>
      </c>
      <c r="B293" s="304" t="s">
        <v>63</v>
      </c>
      <c r="C293" s="304" t="s">
        <v>76</v>
      </c>
      <c r="D293" s="304" t="s">
        <v>87</v>
      </c>
      <c r="E293" s="304" t="s">
        <v>99</v>
      </c>
      <c r="F293" s="304" t="s">
        <v>110</v>
      </c>
      <c r="G293" s="304" t="s">
        <v>135</v>
      </c>
      <c r="H293" s="304" t="s">
        <v>142</v>
      </c>
      <c r="I293" s="304" t="s">
        <v>146</v>
      </c>
      <c r="J293" s="304" t="s">
        <v>154</v>
      </c>
      <c r="K293" s="304" t="s">
        <v>169</v>
      </c>
      <c r="L293" s="304" t="s">
        <v>175</v>
      </c>
      <c r="M293" s="304" t="s">
        <v>199</v>
      </c>
      <c r="N293" s="274"/>
      <c r="O293" s="304" t="s">
        <v>205</v>
      </c>
      <c r="P293" s="304" t="s">
        <v>212</v>
      </c>
      <c r="Q293" s="304" t="s">
        <v>217</v>
      </c>
      <c r="R293" s="304" t="s">
        <v>221</v>
      </c>
      <c r="S293" s="304" t="s">
        <v>224</v>
      </c>
      <c r="T293" s="304" t="s">
        <v>229</v>
      </c>
      <c r="U293" s="304" t="s">
        <v>234</v>
      </c>
      <c r="V293" s="304" t="s">
        <v>243</v>
      </c>
      <c r="W293" s="304" t="s">
        <v>262</v>
      </c>
      <c r="X293" s="304" t="s">
        <v>278</v>
      </c>
      <c r="Y293" s="304" t="s">
        <v>285</v>
      </c>
      <c r="Z293" s="304" t="s">
        <v>296</v>
      </c>
      <c r="AA293" s="304" t="s">
        <v>301</v>
      </c>
      <c r="AB293" s="304" t="s">
        <v>312</v>
      </c>
      <c r="AC293" s="304" t="s">
        <v>319</v>
      </c>
      <c r="AD293" s="304" t="s">
        <v>324</v>
      </c>
      <c r="AE293" s="304" t="s">
        <v>328</v>
      </c>
      <c r="AF293" s="304" t="s">
        <v>335</v>
      </c>
    </row>
    <row r="294" spans="1:32" ht="13.5" customHeight="1" thickBot="1" x14ac:dyDescent="0.25">
      <c r="A294" s="352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168</v>
      </c>
      <c r="D295" s="46">
        <f>IFERROR(X34*H34,"0")+IFERROR(X35*H35,"0")+IFERROR(X36*H36,"0")</f>
        <v>67.199999999999989</v>
      </c>
      <c r="E295" s="46">
        <f>IFERROR(X41*H41,"0")+IFERROR(X42*H42,"0")+IFERROR(X43*H43,"0")+IFERROR(X44*H44,"0")</f>
        <v>840</v>
      </c>
      <c r="F295" s="46">
        <f>IFERROR(X49*H49,"0")+IFERROR(X53*H53,"0")+IFERROR(X57*H57,"0")+IFERROR(X61*H61,"0")+IFERROR(X62*H62,"0")+IFERROR(X66*H66,"0")+IFERROR(X67*H67,"0")+IFERROR(X68*H68,"0")</f>
        <v>50.400000000000006</v>
      </c>
      <c r="G295" s="46">
        <f>IFERROR(X73*H73,"0")+IFERROR(X74*H74,"0")</f>
        <v>780</v>
      </c>
      <c r="H295" s="46">
        <f>IFERROR(X79*H79,"0")</f>
        <v>50.4</v>
      </c>
      <c r="I295" s="46">
        <f>IFERROR(X84*H84,"0")+IFERROR(X85*H85,"0")</f>
        <v>100.8</v>
      </c>
      <c r="J295" s="46">
        <f>IFERROR(X90*H90,"0")+IFERROR(X91*H91,"0")+IFERROR(X92*H92,"0")+IFERROR(X93*H93,"0")+IFERROR(X94*H94,"0")+IFERROR(X95*H95,"0")</f>
        <v>282.24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2268.96</v>
      </c>
      <c r="M295" s="46">
        <f>IFERROR(X124*H124,"0")+IFERROR(X125*H125,"0")</f>
        <v>462</v>
      </c>
      <c r="N295" s="274"/>
      <c r="O295" s="46">
        <f>IFERROR(X130*H130,"0")+IFERROR(X131*H131,"0")</f>
        <v>168</v>
      </c>
      <c r="P295" s="46">
        <f>IFERROR(X136*H136,"0")+IFERROR(X137*H137,"0")</f>
        <v>134.4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120</v>
      </c>
      <c r="V295" s="46">
        <f>IFERROR(X170*H170,"0")+IFERROR(X171*H171,"0")+IFERROR(X172*H172,"0")+IFERROR(X176*H176,"0")</f>
        <v>630</v>
      </c>
      <c r="W295" s="46">
        <f>IFERROR(X182*H182,"0")+IFERROR(X186*H186,"0")+IFERROR(X187*H187,"0")+IFERROR(X188*H188,"0")+IFERROR(X189*H189,"0")</f>
        <v>33.6</v>
      </c>
      <c r="X295" s="46">
        <f>IFERROR(X194*H194,"0")+IFERROR(X195*H195,"0")</f>
        <v>0</v>
      </c>
      <c r="Y295" s="46">
        <f>IFERROR(X200*H200,"0")+IFERROR(X201*H201,"0")+IFERROR(X202*H202,"0")+IFERROR(X203*H203,"0")</f>
        <v>172.8</v>
      </c>
      <c r="Z295" s="46">
        <f>IFERROR(X208*H208,"0")</f>
        <v>240</v>
      </c>
      <c r="AA295" s="46">
        <f>IFERROR(X213*H213,"0")+IFERROR(X217*H217,"0")+IFERROR(X218*H218,"0")+IFERROR(X219*H219,"0")</f>
        <v>158.4</v>
      </c>
      <c r="AB295" s="46">
        <f>IFERROR(X224*H224,"0")+IFERROR(X225*H225,"0")</f>
        <v>76.800000000000011</v>
      </c>
      <c r="AC295" s="46">
        <f>IFERROR(X231*H231,"0")</f>
        <v>0</v>
      </c>
      <c r="AD295" s="46">
        <f>IFERROR(X237*H237,"0")</f>
        <v>240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1172.9599999999998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4893.6000000000004</v>
      </c>
      <c r="B298" s="60">
        <f>SUMPRODUCT(--(BB:BB="ПГП"),--(W:W="кор"),H:H,Y:Y)+SUMPRODUCT(--(BB:BB="ПГП"),--(W:W="кг"),Y:Y)</f>
        <v>3323.3600000000006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A17:AA18"/>
    <mergeCell ref="H10:M10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A175:Z175"/>
    <mergeCell ref="A235:Z235"/>
    <mergeCell ref="A185:Z185"/>
    <mergeCell ref="C292:T292"/>
    <mergeCell ref="D264:E264"/>
    <mergeCell ref="P277:T277"/>
    <mergeCell ref="D93:E93"/>
    <mergeCell ref="A251:Z251"/>
    <mergeCell ref="P288:V288"/>
    <mergeCell ref="P43:T43"/>
    <mergeCell ref="D157:E157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P62:T62"/>
    <mergeCell ref="D279:E279"/>
    <mergeCell ref="P283:V283"/>
    <mergeCell ref="D271:E271"/>
    <mergeCell ref="E293:E294"/>
    <mergeCell ref="G293:G294"/>
    <mergeCell ref="I293:I294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271:T271"/>
    <mergeCell ref="P100:T100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95:T95"/>
    <mergeCell ref="P38:V38"/>
    <mergeCell ref="P273:T273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P76:V76"/>
    <mergeCell ref="A128:Z1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