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36A1B3-2CD6-4F76-A4AE-47099B8D2A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Y86" i="1"/>
  <c r="BN85" i="1"/>
  <c r="Y102" i="1"/>
  <c r="BN101" i="1"/>
  <c r="BN114" i="1"/>
  <c r="BP114" i="1"/>
  <c r="Y115" i="1"/>
  <c r="X285" i="1"/>
  <c r="X288" i="1"/>
  <c r="Z63" i="1"/>
  <c r="Z69" i="1"/>
  <c r="BN66" i="1"/>
  <c r="Y69" i="1"/>
  <c r="BN68" i="1"/>
  <c r="Y125" i="1"/>
  <c r="BN124" i="1"/>
  <c r="Y137" i="1"/>
  <c r="BN136" i="1"/>
  <c r="BN175" i="1"/>
  <c r="BP175" i="1"/>
  <c r="Y176" i="1"/>
  <c r="Z195" i="1"/>
  <c r="BN193" i="1"/>
  <c r="Y196" i="1"/>
  <c r="Z203" i="1"/>
  <c r="Y75" i="1"/>
  <c r="BP73" i="1"/>
  <c r="BN73" i="1"/>
  <c r="Y131" i="1"/>
  <c r="BP129" i="1"/>
  <c r="BN129" i="1"/>
  <c r="Y143" i="1"/>
  <c r="Y142" i="1"/>
  <c r="BP141" i="1"/>
  <c r="BN141" i="1"/>
  <c r="Y153" i="1"/>
  <c r="Y152" i="1"/>
  <c r="BP151" i="1"/>
  <c r="BN151" i="1"/>
  <c r="BP170" i="1"/>
  <c r="BN170" i="1"/>
  <c r="BP186" i="1"/>
  <c r="BN186" i="1"/>
  <c r="BP188" i="1"/>
  <c r="BN188" i="1"/>
  <c r="BP200" i="1"/>
  <c r="BN200" i="1"/>
  <c r="BP202" i="1"/>
  <c r="BN202" i="1"/>
  <c r="BP217" i="1"/>
  <c r="BN217" i="1"/>
  <c r="Y220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X286" i="1"/>
  <c r="X287" i="1" s="1"/>
  <c r="Z30" i="1"/>
  <c r="Z37" i="1"/>
  <c r="BN34" i="1"/>
  <c r="BP34" i="1"/>
  <c r="Y37" i="1"/>
  <c r="BN36" i="1"/>
  <c r="Y45" i="1"/>
  <c r="Y63" i="1"/>
  <c r="BN62" i="1"/>
  <c r="Y70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38" i="1"/>
  <c r="Y237" i="1"/>
  <c r="BP236" i="1"/>
  <c r="BN236" i="1"/>
  <c r="Y248" i="1"/>
  <c r="Y247" i="1"/>
  <c r="BP246" i="1"/>
  <c r="BN246" i="1"/>
  <c r="Z75" i="1"/>
  <c r="Y76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Z255" i="1"/>
  <c r="Y260" i="1"/>
  <c r="Y261" i="1"/>
  <c r="Z266" i="1"/>
  <c r="F9" i="1"/>
  <c r="J9" i="1"/>
  <c r="F10" i="1"/>
  <c r="BN22" i="1"/>
  <c r="BP22" i="1"/>
  <c r="Y23" i="1"/>
  <c r="X284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4" i="1"/>
  <c r="A297" i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<sst xmlns="http://schemas.openxmlformats.org/spreadsheetml/2006/main" count="1272" uniqueCount="411">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</sst>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45922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126</v>
      </c>
      <c r="Y28" s="275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126</v>
      </c>
      <c r="Y30" s="276">
        <f>IFERROR(SUM(Y28:Y29),"0")</f>
        <v>126</v>
      </c>
      <c r="Z30" s="276">
        <f>IFERROR(IF(Z28="",0,Z28),"0")+IFERROR(IF(Z29="",0,Z29),"0")</f>
        <v>1.1856599999999999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189</v>
      </c>
      <c r="Y31" s="276">
        <f>IFERROR(SUMPRODUCT(Y28:Y29*H28:H29),"0")</f>
        <v>189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36</v>
      </c>
      <c r="Y44" s="275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48</v>
      </c>
      <c r="Y45" s="276">
        <f>IFERROR(SUM(Y41:Y44),"0")</f>
        <v>48</v>
      </c>
      <c r="Z45" s="276">
        <f>IFERROR(IF(Z41="",0,Z41),"0")+IFERROR(IF(Z42="",0,Z42),"0")+IFERROR(IF(Z43="",0,Z43),"0")+IFERROR(IF(Z44="",0,Z44),"0")</f>
        <v>0.74399999999999999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336</v>
      </c>
      <c r="Y46" s="276">
        <f>IFERROR(SUMPRODUCT(Y41:Y44*H41:H44),"0")</f>
        <v>336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48</v>
      </c>
      <c r="Y74" s="27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48</v>
      </c>
      <c r="Y75" s="276">
        <f>IFERROR(SUM(Y73:Y74),"0")</f>
        <v>48</v>
      </c>
      <c r="Z75" s="276">
        <f>IFERROR(IF(Z73="",0,Z73),"0")+IFERROR(IF(Z74="",0,Z74),"0")</f>
        <v>0.41567999999999994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240</v>
      </c>
      <c r="Y76" s="276">
        <f>IFERROR(SUMPRODUCT(Y73:Y74*H73:H74),"0")</f>
        <v>240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98</v>
      </c>
      <c r="Y86" s="276">
        <f>IFERROR(SUM(Y84:Y85),"0")</f>
        <v>98</v>
      </c>
      <c r="Z86" s="276">
        <f>IFERROR(IF(Z84="",0,Z84),"0")+IFERROR(IF(Z85="",0,Z85),"0")</f>
        <v>1.75224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352.8</v>
      </c>
      <c r="Y87" s="276">
        <f>IFERROR(SUMPRODUCT(Y84:Y85*H84:H85),"0")</f>
        <v>352.8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70</v>
      </c>
      <c r="Y91" s="275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42</v>
      </c>
      <c r="Y94" s="275">
        <f t="shared" si="0"/>
        <v>42</v>
      </c>
      <c r="Z94" s="36">
        <f t="shared" si="1"/>
        <v>0.75095999999999996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154</v>
      </c>
      <c r="Y96" s="276">
        <f>IFERROR(SUM(Y90:Y95),"0")</f>
        <v>154</v>
      </c>
      <c r="Z96" s="276">
        <f>IFERROR(IF(Z90="",0,Z90),"0")+IFERROR(IF(Z91="",0,Z91),"0")+IFERROR(IF(Z92="",0,Z92),"0")+IFERROR(IF(Z93="",0,Z93),"0")+IFERROR(IF(Z94="",0,Z94),"0")+IFERROR(IF(Z95="",0,Z95),"0")</f>
        <v>2.75352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483.84000000000003</v>
      </c>
      <c r="Y97" s="276">
        <f>IFERROR(SUMPRODUCT(Y90:Y95*H90:H95),"0")</f>
        <v>483.84000000000003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12</v>
      </c>
      <c r="Y106" s="275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132</v>
      </c>
      <c r="Y108" s="275">
        <f>IFERROR(IF(X108="","",X108),"")</f>
        <v>132</v>
      </c>
      <c r="Z108" s="36">
        <f>IFERROR(IF(X108="","",X108*0.0155),"")</f>
        <v>2.0459999999999998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963.6</v>
      </c>
      <c r="BN108" s="67">
        <f>IFERROR(Y108*I108,"0")</f>
        <v>963.6</v>
      </c>
      <c r="BO108" s="67">
        <f>IFERROR(X108/J108,"0")</f>
        <v>1.5714285714285714</v>
      </c>
      <c r="BP108" s="67">
        <f>IFERROR(Y108/J108,"0")</f>
        <v>1.5714285714285714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12</v>
      </c>
      <c r="Y109" s="27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48</v>
      </c>
      <c r="Y110" s="27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204</v>
      </c>
      <c r="Y111" s="276">
        <f>IFERROR(SUM(Y106:Y110),"0")</f>
        <v>204</v>
      </c>
      <c r="Z111" s="276">
        <f>IFERROR(IF(Z106="",0,Z106),"0")+IFERROR(IF(Z107="",0,Z107),"0")+IFERROR(IF(Z108="",0,Z108),"0")+IFERROR(IF(Z109="",0,Z109),"0")+IFERROR(IF(Z110="",0,Z110),"0")</f>
        <v>3.1619999999999999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1420.8</v>
      </c>
      <c r="Y112" s="276">
        <f>IFERROR(SUMPRODUCT(Y106:Y110*H106:H110),"0")</f>
        <v>1420.8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28</v>
      </c>
      <c r="Y123" s="275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56</v>
      </c>
      <c r="Y124" s="27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84</v>
      </c>
      <c r="Y125" s="276">
        <f>IFERROR(SUM(Y123:Y124),"0")</f>
        <v>84</v>
      </c>
      <c r="Z125" s="276">
        <f>IFERROR(IF(Z123="",0,Z123),"0")+IFERROR(IF(Z124="",0,Z124),"0")</f>
        <v>1.5019199999999999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252</v>
      </c>
      <c r="Y126" s="276">
        <f>IFERROR(SUMPRODUCT(Y123:Y124*H123:H124),"0")</f>
        <v>252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42</v>
      </c>
      <c r="Y131" s="276">
        <f>IFERROR(SUM(Y129:Y130),"0")</f>
        <v>42</v>
      </c>
      <c r="Z131" s="276">
        <f>IFERROR(IF(Z129="",0,Z129),"0")+IFERROR(IF(Z130="",0,Z130),"0")</f>
        <v>0.75095999999999996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126</v>
      </c>
      <c r="Y132" s="276">
        <f>IFERROR(SUMPRODUCT(Y129:Y130*H129:H130),"0")</f>
        <v>126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28</v>
      </c>
      <c r="Y156" s="275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28</v>
      </c>
      <c r="Y157" s="276">
        <f>IFERROR(SUM(Y156:Y156),"0")</f>
        <v>28</v>
      </c>
      <c r="Z157" s="276">
        <f>IFERROR(IF(Z156="",0,Z156),"0")</f>
        <v>0.26347999999999999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47.04</v>
      </c>
      <c r="Y158" s="276">
        <f>IFERROR(SUMPRODUCT(Y156:Y156*H156:H156),"0")</f>
        <v>47.04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168</v>
      </c>
      <c r="Y163" s="275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168</v>
      </c>
      <c r="Y164" s="276">
        <f>IFERROR(SUM(Y162:Y163),"0")</f>
        <v>168</v>
      </c>
      <c r="Z164" s="276">
        <f>IFERROR(IF(Z162="",0,Z162),"0")+IFERROR(IF(Z163="",0,Z163),"0")</f>
        <v>1.45488</v>
      </c>
      <c r="AA164" s="277"/>
      <c r="AB164" s="277"/>
      <c r="AC164" s="277"/>
    </row>
    <row r="165" spans="1:68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840</v>
      </c>
      <c r="Y165" s="276">
        <f>IFERROR(SUMPRODUCT(Y162:Y163*H162:H163),"0")</f>
        <v>840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hidden="1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14</v>
      </c>
      <c r="Y170" s="275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14</v>
      </c>
      <c r="Y171" s="275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28</v>
      </c>
      <c r="Y172" s="276">
        <f>IFERROR(SUM(Y169:Y171),"0")</f>
        <v>28</v>
      </c>
      <c r="Z172" s="276">
        <f>IFERROR(IF(Z169="",0,Z169),"0")+IFERROR(IF(Z170="",0,Z170),"0")+IFERROR(IF(Z171="",0,Z171),"0")</f>
        <v>0.50063999999999997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84</v>
      </c>
      <c r="Y173" s="276">
        <f>IFERROR(SUMPRODUCT(Y169:Y171*H169:H171),"0")</f>
        <v>84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24</v>
      </c>
      <c r="Y202" s="275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24</v>
      </c>
      <c r="Y203" s="276">
        <f>IFERROR(SUM(Y199:Y202),"0")</f>
        <v>24</v>
      </c>
      <c r="Z203" s="276">
        <f>IFERROR(IF(Z199="",0,Z199),"0")+IFERROR(IF(Z200="",0,Z200),"0")+IFERROR(IF(Z201="",0,Z201),"0")+IFERROR(IF(Z202="",0,Z202),"0")</f>
        <v>0.372</v>
      </c>
      <c r="AA203" s="277"/>
      <c r="AB203" s="277"/>
      <c r="AC203" s="277"/>
    </row>
    <row r="204" spans="1:68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172.8</v>
      </c>
      <c r="Y204" s="276">
        <f>IFERROR(SUMPRODUCT(Y199:Y202*H199:H202),"0")</f>
        <v>172.8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14</v>
      </c>
      <c r="Y216" s="275">
        <f>IFERROR(IF(X216="","",X216),"")</f>
        <v>14</v>
      </c>
      <c r="Z216" s="36">
        <f>IFERROR(IF(X216="","",X216*0.01788),"")</f>
        <v>0.25031999999999999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43.450400000000002</v>
      </c>
      <c r="BN216" s="67">
        <f>IFERROR(Y216*I216,"0")</f>
        <v>43.450400000000002</v>
      </c>
      <c r="BO216" s="67">
        <f>IFERROR(X216/J216,"0")</f>
        <v>0.2</v>
      </c>
      <c r="BP216" s="67">
        <f>IFERROR(Y216/J216,"0")</f>
        <v>0.2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14</v>
      </c>
      <c r="Y219" s="276">
        <f>IFERROR(SUM(Y216:Y218),"0")</f>
        <v>14</v>
      </c>
      <c r="Z219" s="276">
        <f>IFERROR(IF(Z216="",0,Z216),"0")+IFERROR(IF(Z217="",0,Z217),"0")+IFERROR(IF(Z218="",0,Z218),"0")</f>
        <v>0.25031999999999999</v>
      </c>
      <c r="AA219" s="277"/>
      <c r="AB219" s="277"/>
      <c r="AC219" s="277"/>
    </row>
    <row r="220" spans="1:68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33.6</v>
      </c>
      <c r="Y220" s="276">
        <f>IFERROR(SUMPRODUCT(Y216:Y218*H216:H218),"0")</f>
        <v>33.6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72</v>
      </c>
      <c r="Y236" s="275">
        <f>IFERROR(IF(X236="","",X236),"")</f>
        <v>72</v>
      </c>
      <c r="Z236" s="36">
        <f>IFERROR(IF(X236="","",X236*0.0155),"")</f>
        <v>1.1160000000000001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378.86399999999998</v>
      </c>
      <c r="BN236" s="67">
        <f>IFERROR(Y236*I236,"0")</f>
        <v>378.86399999999998</v>
      </c>
      <c r="BO236" s="67">
        <f>IFERROR(X236/J236,"0")</f>
        <v>0.8571428571428571</v>
      </c>
      <c r="BP236" s="67">
        <f>IFERROR(Y236/J236,"0")</f>
        <v>0.8571428571428571</v>
      </c>
    </row>
    <row r="237" spans="1:68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72</v>
      </c>
      <c r="Y237" s="276">
        <f>IFERROR(SUM(Y236:Y236),"0")</f>
        <v>72</v>
      </c>
      <c r="Z237" s="276">
        <f>IFERROR(IF(Z236="",0,Z236),"0")</f>
        <v>1.1160000000000001</v>
      </c>
      <c r="AA237" s="277"/>
      <c r="AB237" s="277"/>
      <c r="AC237" s="277"/>
    </row>
    <row r="238" spans="1:68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360</v>
      </c>
      <c r="Y238" s="276">
        <f>IFERROR(SUMPRODUCT(Y236:Y236*H236:H236),"0")</f>
        <v>360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48</v>
      </c>
      <c r="Y253" s="275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349.44</v>
      </c>
      <c r="BN253" s="67">
        <f>IFERROR(Y253*I253,"0")</f>
        <v>349.44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12</v>
      </c>
      <c r="Y254" s="275">
        <f>IFERROR(IF(X254="","",X254),"")</f>
        <v>12</v>
      </c>
      <c r="Z254" s="36">
        <f>IFERROR(IF(X254="","",X254*0.0155),"")</f>
        <v>0.186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74.760000000000005</v>
      </c>
      <c r="BN254" s="67">
        <f>IFERROR(Y254*I254,"0")</f>
        <v>74.760000000000005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60</v>
      </c>
      <c r="Y255" s="276">
        <f>IFERROR(SUM(Y252:Y254),"0")</f>
        <v>60</v>
      </c>
      <c r="Z255" s="276">
        <f>IFERROR(IF(Z252="",0,Z252),"0")+IFERROR(IF(Z253="",0,Z253),"0")+IFERROR(IF(Z254="",0,Z254),"0")</f>
        <v>0.92999999999999994</v>
      </c>
      <c r="AA255" s="277"/>
      <c r="AB255" s="277"/>
      <c r="AC255" s="277"/>
    </row>
    <row r="256" spans="1:68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408</v>
      </c>
      <c r="Y256" s="276">
        <f>IFERROR(SUMPRODUCT(Y252:Y254*H252:H254),"0")</f>
        <v>408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120</v>
      </c>
      <c r="Y264" s="275">
        <f>IFERROR(IF(X264="","",X264),"")</f>
        <v>120</v>
      </c>
      <c r="Z264" s="36">
        <f>IFERROR(IF(X264="","",X264*0.0155),"")</f>
        <v>1.8599999999999999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628.20000000000005</v>
      </c>
      <c r="BN264" s="67">
        <f>IFERROR(Y264*I264,"0")</f>
        <v>628.20000000000005</v>
      </c>
      <c r="BO264" s="67">
        <f>IFERROR(X264/J264,"0")</f>
        <v>1.4285714285714286</v>
      </c>
      <c r="BP264" s="67">
        <f>IFERROR(Y264/J264,"0")</f>
        <v>1.4285714285714286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120</v>
      </c>
      <c r="Y266" s="276">
        <f>IFERROR(SUM(Y263:Y265),"0")</f>
        <v>120</v>
      </c>
      <c r="Z266" s="276">
        <f>IFERROR(IF(Z263="",0,Z263),"0")+IFERROR(IF(Z264="",0,Z264),"0")+IFERROR(IF(Z265="",0,Z265),"0")</f>
        <v>1.8599999999999999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600</v>
      </c>
      <c r="Y267" s="276">
        <f>IFERROR(SUMPRODUCT(Y263:Y265*H263:H265),"0")</f>
        <v>600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70</v>
      </c>
      <c r="Y270" s="275">
        <f t="shared" si="6"/>
        <v>70</v>
      </c>
      <c r="Z270" s="36">
        <f>IFERROR(IF(X270="","",X270*0.00936),"")</f>
        <v>0.6552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272.44</v>
      </c>
      <c r="BN270" s="67">
        <f t="shared" si="8"/>
        <v>272.44</v>
      </c>
      <c r="BO270" s="67">
        <f t="shared" si="9"/>
        <v>0.55555555555555558</v>
      </c>
      <c r="BP270" s="67">
        <f t="shared" si="10"/>
        <v>0.55555555555555558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28</v>
      </c>
      <c r="Y272" s="275">
        <f t="shared" si="6"/>
        <v>28</v>
      </c>
      <c r="Z272" s="36">
        <f t="shared" ref="Z272:Z277" si="11"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89.376000000000005</v>
      </c>
      <c r="BN272" s="67">
        <f t="shared" si="8"/>
        <v>89.376000000000005</v>
      </c>
      <c r="BO272" s="67">
        <f t="shared" si="9"/>
        <v>0.22222222222222221</v>
      </c>
      <c r="BP272" s="67">
        <f t="shared" si="10"/>
        <v>0.22222222222222221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110</v>
      </c>
      <c r="Y282" s="276">
        <f>IFERROR(SUM(Y269:Y281),"0")</f>
        <v>110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1.1032799999999998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409</v>
      </c>
      <c r="Y283" s="276">
        <f>IFERROR(SUMPRODUCT(Y269:Y281*H269:H281),"0")</f>
        <v>409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6729.2800000000007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6729.2800000000007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7312.3491999999978</v>
      </c>
      <c r="Y285" s="276">
        <f>IFERROR(SUM(BN22:BN281),"0")</f>
        <v>7312.3491999999978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7737.3491999999978</v>
      </c>
      <c r="Y287" s="276">
        <f>GrossWeightTotalR+PalletQtyTotalR*25</f>
        <v>7737.3491999999978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1500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1500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21.232579999999999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189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336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240</v>
      </c>
      <c r="H294" s="46">
        <f>IFERROR(X79*H79,"0")</f>
        <v>0</v>
      </c>
      <c r="I294" s="46">
        <f>IFERROR(X84*H84,"0")+IFERROR(X85*H85,"0")</f>
        <v>352.8</v>
      </c>
      <c r="J294" s="46">
        <f>IFERROR(X90*H90,"0")+IFERROR(X91*H91,"0")+IFERROR(X92*H92,"0")+IFERROR(X93*H93,"0")+IFERROR(X94*H94,"0")+IFERROR(X95*H95,"0")</f>
        <v>483.84000000000003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1420.8</v>
      </c>
      <c r="M294" s="46">
        <f>IFERROR(X123*H123,"0")+IFERROR(X124*H124,"0")</f>
        <v>252</v>
      </c>
      <c r="N294" s="272"/>
      <c r="O294" s="46">
        <f>IFERROR(X129*H129,"0")+IFERROR(X130*H130,"0")</f>
        <v>126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47.04</v>
      </c>
      <c r="U294" s="46">
        <f>IFERROR(X162*H162,"0")+IFERROR(X163*H163,"0")</f>
        <v>840</v>
      </c>
      <c r="V294" s="46">
        <f>IFERROR(X169*H169,"0")+IFERROR(X170*H170,"0")+IFERROR(X171*H171,"0")+IFERROR(X175*H175,"0")</f>
        <v>84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172.8</v>
      </c>
      <c r="Z294" s="46">
        <f>IFERROR(X207*H207,"0")</f>
        <v>240</v>
      </c>
      <c r="AA294" s="46">
        <f>IFERROR(X212*H212,"0")+IFERROR(X216*H216,"0")+IFERROR(X217*H217,"0")+IFERROR(X218*H218,"0")</f>
        <v>33.6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360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1417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4152</v>
      </c>
      <c r="B297" s="60">
        <f>SUMPRODUCT(--(BB:BB="ПГП"),--(W:W="кор"),H:H,Y:Y)+SUMPRODUCT(--(BB:BB="ПГП"),--(W:W="кг"),Y:Y)</f>
        <v>2577.2799999999997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0,80"/>
        <filter val="1 500,00"/>
        <filter val="110,00"/>
        <filter val="12,00"/>
        <filter val="120,00"/>
        <filter val="126,00"/>
        <filter val="132,00"/>
        <filter val="134,40"/>
        <filter val="14,00"/>
        <filter val="154,00"/>
        <filter val="168,00"/>
        <filter val="17"/>
        <filter val="172,80"/>
        <filter val="189,00"/>
        <filter val="204,00"/>
        <filter val="24,00"/>
        <filter val="240,00"/>
        <filter val="252,00"/>
        <filter val="28,00"/>
        <filter val="33,60"/>
        <filter val="336,00"/>
        <filter val="352,80"/>
        <filter val="36,00"/>
        <filter val="360,00"/>
        <filter val="408,00"/>
        <filter val="409,00"/>
        <filter val="42,00"/>
        <filter val="47,04"/>
        <filter val="48,00"/>
        <filter val="483,84"/>
        <filter val="56,00"/>
        <filter val="6 729,28"/>
        <filter val="60,00"/>
        <filter val="600,00"/>
        <filter val="7 312,35"/>
        <filter val="7 737,35"/>
        <filter val="70,00"/>
        <filter val="72,00"/>
        <filter val="84,00"/>
        <filter val="840,00"/>
        <filter val="98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