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49DCEC-A4C4-41F6-A4C6-CACFD12969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Z172" i="1" s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Z164" i="1" s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Y135" i="1"/>
  <c r="Y137" i="1" s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5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6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6" i="1" l="1"/>
  <c r="Y63" i="1"/>
  <c r="BN62" i="1"/>
  <c r="Y86" i="1"/>
  <c r="BN85" i="1"/>
  <c r="Y102" i="1"/>
  <c r="BN101" i="1"/>
  <c r="BN114" i="1"/>
  <c r="BP114" i="1"/>
  <c r="Y115" i="1"/>
  <c r="Z189" i="1"/>
  <c r="Z195" i="1"/>
  <c r="BN193" i="1"/>
  <c r="Z282" i="1"/>
  <c r="Y97" i="1"/>
  <c r="BP90" i="1"/>
  <c r="BN90" i="1"/>
  <c r="BP92" i="1"/>
  <c r="BN92" i="1"/>
  <c r="BP94" i="1"/>
  <c r="BN94" i="1"/>
  <c r="Y111" i="1"/>
  <c r="BP106" i="1"/>
  <c r="BN106" i="1"/>
  <c r="BP108" i="1"/>
  <c r="BN108" i="1"/>
  <c r="BP110" i="1"/>
  <c r="BN110" i="1"/>
  <c r="Y148" i="1"/>
  <c r="Y147" i="1"/>
  <c r="BP146" i="1"/>
  <c r="BN146" i="1"/>
  <c r="BP186" i="1"/>
  <c r="BN186" i="1"/>
  <c r="BP188" i="1"/>
  <c r="BN188" i="1"/>
  <c r="BP200" i="1"/>
  <c r="BN200" i="1"/>
  <c r="BP202" i="1"/>
  <c r="BN202" i="1"/>
  <c r="Y238" i="1"/>
  <c r="Y237" i="1"/>
  <c r="BP236" i="1"/>
  <c r="BN236" i="1"/>
  <c r="Y248" i="1"/>
  <c r="Y247" i="1"/>
  <c r="BP246" i="1"/>
  <c r="BN246" i="1"/>
  <c r="X285" i="1"/>
  <c r="X287" i="1" s="1"/>
  <c r="X288" i="1"/>
  <c r="Y30" i="1"/>
  <c r="BN29" i="1"/>
  <c r="Y37" i="1"/>
  <c r="Z45" i="1"/>
  <c r="BN41" i="1"/>
  <c r="BP41" i="1"/>
  <c r="BN43" i="1"/>
  <c r="Z63" i="1"/>
  <c r="Y76" i="1"/>
  <c r="BP73" i="1"/>
  <c r="BN73" i="1"/>
  <c r="Y132" i="1"/>
  <c r="BP129" i="1"/>
  <c r="BN129" i="1"/>
  <c r="Y143" i="1"/>
  <c r="Y142" i="1"/>
  <c r="BP141" i="1"/>
  <c r="BN141" i="1"/>
  <c r="Y152" i="1"/>
  <c r="BP151" i="1"/>
  <c r="BN151" i="1"/>
  <c r="BP170" i="1"/>
  <c r="BN170" i="1"/>
  <c r="Y177" i="1"/>
  <c r="Y176" i="1"/>
  <c r="BP175" i="1"/>
  <c r="BN175" i="1"/>
  <c r="BP217" i="1"/>
  <c r="BN217" i="1"/>
  <c r="Y232" i="1"/>
  <c r="Y231" i="1"/>
  <c r="BP230" i="1"/>
  <c r="BN230" i="1"/>
  <c r="Y244" i="1"/>
  <c r="Y243" i="1"/>
  <c r="BP242" i="1"/>
  <c r="BN242" i="1"/>
  <c r="Y256" i="1"/>
  <c r="BP252" i="1"/>
  <c r="BN252" i="1"/>
  <c r="BP254" i="1"/>
  <c r="BN254" i="1"/>
  <c r="BP264" i="1"/>
  <c r="BN264" i="1"/>
  <c r="Y69" i="1"/>
  <c r="Z75" i="1"/>
  <c r="Z86" i="1"/>
  <c r="Z96" i="1"/>
  <c r="Z102" i="1"/>
  <c r="Z111" i="1"/>
  <c r="Z125" i="1"/>
  <c r="Z131" i="1"/>
  <c r="Z137" i="1"/>
  <c r="Y164" i="1"/>
  <c r="Y173" i="1"/>
  <c r="Y195" i="1"/>
  <c r="Y196" i="1"/>
  <c r="Z219" i="1"/>
  <c r="Z225" i="1"/>
  <c r="Z255" i="1"/>
  <c r="Y260" i="1"/>
  <c r="Y261" i="1"/>
  <c r="Z266" i="1"/>
  <c r="F9" i="1"/>
  <c r="J9" i="1"/>
  <c r="F10" i="1"/>
  <c r="BN22" i="1"/>
  <c r="BP22" i="1"/>
  <c r="Y23" i="1"/>
  <c r="X284" i="1"/>
  <c r="BN28" i="1"/>
  <c r="BP28" i="1"/>
  <c r="Y31" i="1"/>
  <c r="BN35" i="1"/>
  <c r="Y38" i="1"/>
  <c r="BN42" i="1"/>
  <c r="BN44" i="1"/>
  <c r="Y45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Y70" i="1"/>
  <c r="BN74" i="1"/>
  <c r="Y75" i="1"/>
  <c r="BN79" i="1"/>
  <c r="BP79" i="1"/>
  <c r="Y80" i="1"/>
  <c r="BN84" i="1"/>
  <c r="BP84" i="1"/>
  <c r="Y87" i="1"/>
  <c r="BN91" i="1"/>
  <c r="BN93" i="1"/>
  <c r="BN95" i="1"/>
  <c r="Y96" i="1"/>
  <c r="BN100" i="1"/>
  <c r="BP100" i="1"/>
  <c r="Y103" i="1"/>
  <c r="BN107" i="1"/>
  <c r="BN109" i="1"/>
  <c r="Y112" i="1"/>
  <c r="BN118" i="1"/>
  <c r="BP118" i="1"/>
  <c r="Y119" i="1"/>
  <c r="BN123" i="1"/>
  <c r="BP123" i="1"/>
  <c r="Y126" i="1"/>
  <c r="BN130" i="1"/>
  <c r="Y131" i="1"/>
  <c r="BN135" i="1"/>
  <c r="BP135" i="1"/>
  <c r="Y138" i="1"/>
  <c r="Y153" i="1"/>
  <c r="Y158" i="1"/>
  <c r="BN162" i="1"/>
  <c r="BP162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H9" i="1"/>
  <c r="BN156" i="1"/>
  <c r="BP156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Z203" i="1"/>
  <c r="Y209" i="1"/>
  <c r="Y213" i="1"/>
  <c r="BP212" i="1"/>
  <c r="BN212" i="1"/>
  <c r="Y220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Y284" i="1" l="1"/>
  <c r="Z289" i="1"/>
  <c r="A297" i="1"/>
  <c r="Y286" i="1"/>
  <c r="Y288" i="1"/>
  <c r="Y285" i="1"/>
  <c r="Y287" i="1" s="1"/>
  <c r="C297" i="1" l="1"/>
  <c r="B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<sst xmlns="http://schemas.openxmlformats.org/spreadsheetml/2006/main" count="1272" uniqueCount="411">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</sst>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45922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0.45833333333333331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168</v>
      </c>
      <c r="Y28" s="275">
        <f>IFERROR(IF(X28="","",X28),"")</f>
        <v>168</v>
      </c>
      <c r="Z28" s="36">
        <f>IFERROR(IF(X28="","",X28*0.00941),"")</f>
        <v>1.5808800000000001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322.86239999999998</v>
      </c>
      <c r="BN28" s="67">
        <f>IFERROR(Y28*I28,"0")</f>
        <v>322.86239999999998</v>
      </c>
      <c r="BO28" s="67">
        <f>IFERROR(X28/J28,"0")</f>
        <v>1.2</v>
      </c>
      <c r="BP28" s="67">
        <f>IFERROR(Y28/J28,"0")</f>
        <v>1.2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168</v>
      </c>
      <c r="Y30" s="276">
        <f>IFERROR(SUM(Y28:Y29),"0")</f>
        <v>168</v>
      </c>
      <c r="Z30" s="276">
        <f>IFERROR(IF(Z28="",0,Z28),"0")+IFERROR(IF(Z29="",0,Z29),"0")</f>
        <v>1.5808800000000001</v>
      </c>
      <c r="AA30" s="277"/>
      <c r="AB30" s="277"/>
      <c r="AC30" s="277"/>
    </row>
    <row r="31" spans="1:68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252</v>
      </c>
      <c r="Y31" s="276">
        <f>IFERROR(SUMPRODUCT(Y28:Y29*H28:H29),"0")</f>
        <v>252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36</v>
      </c>
      <c r="Y35" s="275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36</v>
      </c>
      <c r="Y37" s="276">
        <f>IFERROR(SUM(Y34:Y36),"0")</f>
        <v>36</v>
      </c>
      <c r="Z37" s="276">
        <f>IFERROR(IF(Z34="",0,Z34),"0")+IFERROR(IF(Z35="",0,Z35),"0")+IFERROR(IF(Z36="",0,Z36),"0")</f>
        <v>0.55800000000000005</v>
      </c>
      <c r="AA37" s="277"/>
      <c r="AB37" s="277"/>
      <c r="AC37" s="277"/>
    </row>
    <row r="38" spans="1:68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201.6</v>
      </c>
      <c r="Y38" s="276">
        <f>IFERROR(SUMPRODUCT(Y34:Y36*H34:H36),"0")</f>
        <v>201.6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0</v>
      </c>
      <c r="Y41" s="275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0</v>
      </c>
      <c r="Y45" s="276">
        <f>IFERROR(SUM(Y41:Y44),"0")</f>
        <v>0</v>
      </c>
      <c r="Z45" s="276">
        <f>IFERROR(IF(Z41="",0,Z41),"0")+IFERROR(IF(Z42="",0,Z42),"0")+IFERROR(IF(Z43="",0,Z43),"0")+IFERROR(IF(Z44="",0,Z44),"0")</f>
        <v>0</v>
      </c>
      <c r="AA45" s="277"/>
      <c r="AB45" s="277"/>
      <c r="AC45" s="277"/>
    </row>
    <row r="46" spans="1:68" hidden="1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0</v>
      </c>
      <c r="Y46" s="276">
        <f>IFERROR(SUMPRODUCT(Y41:Y44*H41:H44),"0")</f>
        <v>0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135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216</v>
      </c>
      <c r="Y74" s="275">
        <f>IFERROR(IF(X74="","",X74),"")</f>
        <v>216</v>
      </c>
      <c r="Z74" s="36">
        <f>IFERROR(IF(X74="","",X74*0.00866),"")</f>
        <v>1.8705599999999998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1126.0511999999999</v>
      </c>
      <c r="BN74" s="67">
        <f>IFERROR(Y74*I74,"0")</f>
        <v>1126.0511999999999</v>
      </c>
      <c r="BO74" s="67">
        <f>IFERROR(X74/J74,"0")</f>
        <v>1.5</v>
      </c>
      <c r="BP74" s="67">
        <f>IFERROR(Y74/J74,"0")</f>
        <v>1.5</v>
      </c>
    </row>
    <row r="75" spans="1:68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216</v>
      </c>
      <c r="Y75" s="276">
        <f>IFERROR(SUM(Y73:Y74),"0")</f>
        <v>216</v>
      </c>
      <c r="Z75" s="276">
        <f>IFERROR(IF(Z73="",0,Z73),"0")+IFERROR(IF(Z74="",0,Z74),"0")</f>
        <v>1.8705599999999998</v>
      </c>
      <c r="AA75" s="277"/>
      <c r="AB75" s="277"/>
      <c r="AC75" s="277"/>
    </row>
    <row r="76" spans="1:68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1080</v>
      </c>
      <c r="Y76" s="276">
        <f>IFERROR(SUMPRODUCT(Y73:Y74*H73:H74),"0")</f>
        <v>1080</v>
      </c>
      <c r="Z76" s="37"/>
      <c r="AA76" s="277"/>
      <c r="AB76" s="277"/>
      <c r="AC76" s="277"/>
    </row>
    <row r="77" spans="1:68" ht="16.5" hidden="1" customHeight="1" x14ac:dyDescent="0.25">
      <c r="A77" s="300" t="s">
        <v>142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hidden="1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hidden="1" customHeight="1" x14ac:dyDescent="0.25">
      <c r="A82" s="300" t="s">
        <v>146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147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126</v>
      </c>
      <c r="Y84" s="275">
        <f>IFERROR(IF(X84="","",X84),"")</f>
        <v>126</v>
      </c>
      <c r="Z84" s="36">
        <f>IFERROR(IF(X84="","",X84*0.01788),"")</f>
        <v>2.2528800000000002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542.25360000000001</v>
      </c>
      <c r="BN84" s="67">
        <f>IFERROR(Y84*I84,"0")</f>
        <v>542.25360000000001</v>
      </c>
      <c r="BO84" s="67">
        <f>IFERROR(X84/J84,"0")</f>
        <v>1.8</v>
      </c>
      <c r="BP84" s="67">
        <f>IFERROR(Y84/J84,"0")</f>
        <v>1.8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0</v>
      </c>
      <c r="Y85" s="275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126</v>
      </c>
      <c r="Y86" s="276">
        <f>IFERROR(SUM(Y84:Y85),"0")</f>
        <v>126</v>
      </c>
      <c r="Z86" s="276">
        <f>IFERROR(IF(Z84="",0,Z84),"0")+IFERROR(IF(Z85="",0,Z85),"0")</f>
        <v>2.2528800000000002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453.6</v>
      </c>
      <c r="Y87" s="276">
        <f>IFERROR(SUMPRODUCT(Y84:Y85*H84:H85),"0")</f>
        <v>453.6</v>
      </c>
      <c r="Z87" s="37"/>
      <c r="AA87" s="277"/>
      <c r="AB87" s="277"/>
      <c r="AC87" s="277"/>
    </row>
    <row r="88" spans="1:68" ht="16.5" hidden="1" customHeight="1" x14ac:dyDescent="0.25">
      <c r="A88" s="300" t="s">
        <v>154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0</v>
      </c>
      <c r="Y90" s="27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157</v>
      </c>
      <c r="B91" s="54" t="s">
        <v>158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0</v>
      </c>
      <c r="Y91" s="275">
        <f t="shared" si="0"/>
        <v>0</v>
      </c>
      <c r="Z91" s="36">
        <f t="shared" si="1"/>
        <v>0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0</v>
      </c>
      <c r="Y92" s="275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162</v>
      </c>
      <c r="B93" s="54" t="s">
        <v>163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0</v>
      </c>
      <c r="Y96" s="276">
        <f>IFERROR(SUM(Y90:Y95),"0")</f>
        <v>0</v>
      </c>
      <c r="Z96" s="276">
        <f>IFERROR(IF(Z90="",0,Z90),"0")+IFERROR(IF(Z91="",0,Z91),"0")+IFERROR(IF(Z92="",0,Z92),"0")+IFERROR(IF(Z93="",0,Z93),"0")+IFERROR(IF(Z94="",0,Z94),"0")+IFERROR(IF(Z95="",0,Z95),"0")</f>
        <v>0</v>
      </c>
      <c r="AA96" s="277"/>
      <c r="AB96" s="277"/>
      <c r="AC96" s="277"/>
    </row>
    <row r="97" spans="1:68" hidden="1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0</v>
      </c>
      <c r="Y97" s="276">
        <f>IFERROR(SUMPRODUCT(Y90:Y95*H90:H95),"0")</f>
        <v>0</v>
      </c>
      <c r="Z97" s="37"/>
      <c r="AA97" s="277"/>
      <c r="AB97" s="277"/>
      <c r="AC97" s="277"/>
    </row>
    <row r="98" spans="1:68" ht="16.5" hidden="1" customHeight="1" x14ac:dyDescent="0.25">
      <c r="A98" s="300" t="s">
        <v>169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hidden="1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hidden="1" customHeight="1" x14ac:dyDescent="0.25">
      <c r="A104" s="300" t="s">
        <v>175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144</v>
      </c>
      <c r="Y110" s="275">
        <f>IFERROR(IF(X110="","",X110),"")</f>
        <v>144</v>
      </c>
      <c r="Z110" s="36">
        <f>IFERROR(IF(X110="","",X110*0.0155),"")</f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1051.2</v>
      </c>
      <c r="BN110" s="67">
        <f>IFERROR(Y110*I110,"0")</f>
        <v>1051.2</v>
      </c>
      <c r="BO110" s="67">
        <f>IFERROR(X110/J110,"0")</f>
        <v>1.7142857142857142</v>
      </c>
      <c r="BP110" s="67">
        <f>IFERROR(Y110/J110,"0")</f>
        <v>1.7142857142857142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144</v>
      </c>
      <c r="Y111" s="276">
        <f>IFERROR(SUM(Y106:Y110),"0")</f>
        <v>144</v>
      </c>
      <c r="Z111" s="276">
        <f>IFERROR(IF(Z106="",0,Z106),"0")+IFERROR(IF(Z107="",0,Z107),"0")+IFERROR(IF(Z108="",0,Z108),"0")+IFERROR(IF(Z109="",0,Z109),"0")+IFERROR(IF(Z110="",0,Z110),"0")</f>
        <v>2.2320000000000002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1008</v>
      </c>
      <c r="Y112" s="276">
        <f>IFERROR(SUMPRODUCT(Y106:Y110*H106:H110),"0")</f>
        <v>1008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hidden="1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hidden="1" customHeight="1" x14ac:dyDescent="0.25">
      <c r="A117" s="294" t="s">
        <v>190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193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195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hidden="1" customHeight="1" x14ac:dyDescent="0.25">
      <c r="A123" s="54" t="s">
        <v>196</v>
      </c>
      <c r="B123" s="54" t="s">
        <v>197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0</v>
      </c>
      <c r="Y123" s="275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199</v>
      </c>
      <c r="B124" s="54" t="s">
        <v>200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0</v>
      </c>
      <c r="Y124" s="275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0</v>
      </c>
      <c r="Y125" s="276">
        <f>IFERROR(SUM(Y123:Y124),"0")</f>
        <v>0</v>
      </c>
      <c r="Z125" s="276">
        <f>IFERROR(IF(Z123="",0,Z123),"0")+IFERROR(IF(Z124="",0,Z124),"0")</f>
        <v>0</v>
      </c>
      <c r="AA125" s="277"/>
      <c r="AB125" s="277"/>
      <c r="AC125" s="277"/>
    </row>
    <row r="126" spans="1:68" hidden="1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0</v>
      </c>
      <c r="Y126" s="276">
        <f>IFERROR(SUMPRODUCT(Y123:Y124*H123:H124),"0")</f>
        <v>0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126</v>
      </c>
      <c r="Y130" s="275">
        <f>IFERROR(IF(X130="","",X130),"")</f>
        <v>126</v>
      </c>
      <c r="Z130" s="36">
        <f>IFERROR(IF(X130="","",X130*0.01788),"")</f>
        <v>2.2528800000000002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466.65359999999998</v>
      </c>
      <c r="BN130" s="67">
        <f>IFERROR(Y130*I130,"0")</f>
        <v>466.65359999999998</v>
      </c>
      <c r="BO130" s="67">
        <f>IFERROR(X130/J130,"0")</f>
        <v>1.8</v>
      </c>
      <c r="BP130" s="67">
        <f>IFERROR(Y130/J130,"0")</f>
        <v>1.8</v>
      </c>
    </row>
    <row r="131" spans="1:68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126</v>
      </c>
      <c r="Y131" s="276">
        <f>IFERROR(SUM(Y129:Y130),"0")</f>
        <v>126</v>
      </c>
      <c r="Z131" s="276">
        <f>IFERROR(IF(Z129="",0,Z129),"0")+IFERROR(IF(Z130="",0,Z130),"0")</f>
        <v>2.2528800000000002</v>
      </c>
      <c r="AA131" s="277"/>
      <c r="AB131" s="277"/>
      <c r="AC131" s="277"/>
    </row>
    <row r="132" spans="1:68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378</v>
      </c>
      <c r="Y132" s="276">
        <f>IFERROR(SUMPRODUCT(Y129:Y130*H129:H130),"0")</f>
        <v>378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hidden="1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190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hidden="1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0</v>
      </c>
      <c r="Y156" s="27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0</v>
      </c>
      <c r="Y157" s="276">
        <f>IFERROR(SUM(Y156:Y156),"0")</f>
        <v>0</v>
      </c>
      <c r="Z157" s="276">
        <f>IFERROR(IF(Z156="",0,Z156),"0")</f>
        <v>0</v>
      </c>
      <c r="AA157" s="277"/>
      <c r="AB157" s="277"/>
      <c r="AC157" s="277"/>
    </row>
    <row r="158" spans="1:68" hidden="1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0</v>
      </c>
      <c r="Y158" s="276">
        <f>IFERROR(SUMPRODUCT(Y156:Y156*H156:H156),"0")</f>
        <v>0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132</v>
      </c>
      <c r="Y163" s="275">
        <f>IFERROR(IF(X163="","",X163),"")</f>
        <v>132</v>
      </c>
      <c r="Z163" s="36">
        <f>IFERROR(IF(X163="","",X163*0.00866),"")</f>
        <v>1.1431199999999999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688.14239999999995</v>
      </c>
      <c r="BN163" s="67">
        <f>IFERROR(Y163*I163,"0")</f>
        <v>688.14239999999995</v>
      </c>
      <c r="BO163" s="67">
        <f>IFERROR(X163/J163,"0")</f>
        <v>0.91666666666666663</v>
      </c>
      <c r="BP163" s="67">
        <f>IFERROR(Y163/J163,"0")</f>
        <v>0.91666666666666663</v>
      </c>
    </row>
    <row r="164" spans="1:68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132</v>
      </c>
      <c r="Y164" s="276">
        <f>IFERROR(SUM(Y162:Y163),"0")</f>
        <v>132</v>
      </c>
      <c r="Z164" s="276">
        <f>IFERROR(IF(Z162="",0,Z162),"0")+IFERROR(IF(Z163="",0,Z163),"0")</f>
        <v>1.1431199999999999</v>
      </c>
      <c r="AA164" s="277"/>
      <c r="AB164" s="277"/>
      <c r="AC164" s="277"/>
    </row>
    <row r="165" spans="1:68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660</v>
      </c>
      <c r="Y165" s="276">
        <f>IFERROR(SUMPRODUCT(Y162:Y163*H162:H163),"0")</f>
        <v>660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hidden="1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70</v>
      </c>
      <c r="Y171" s="275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261.52000000000004</v>
      </c>
      <c r="BN171" s="67">
        <f>IFERROR(Y171*I171,"0")</f>
        <v>261.52000000000004</v>
      </c>
      <c r="BO171" s="67">
        <f>IFERROR(X171/J171,"0")</f>
        <v>1</v>
      </c>
      <c r="BP171" s="67">
        <f>IFERROR(Y171/J171,"0")</f>
        <v>1</v>
      </c>
    </row>
    <row r="172" spans="1:68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70</v>
      </c>
      <c r="Y172" s="276">
        <f>IFERROR(SUM(Y169:Y171),"0")</f>
        <v>70</v>
      </c>
      <c r="Z172" s="276">
        <f>IFERROR(IF(Z169="",0,Z169),"0")+IFERROR(IF(Z170="",0,Z170),"0")+IFERROR(IF(Z171="",0,Z171),"0")</f>
        <v>1.2516</v>
      </c>
      <c r="AA172" s="277"/>
      <c r="AB172" s="277"/>
      <c r="AC172" s="277"/>
    </row>
    <row r="173" spans="1:68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210</v>
      </c>
      <c r="Y173" s="276">
        <f>IFERROR(SUMPRODUCT(Y169:Y171*H169:H171),"0")</f>
        <v>210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hidden="1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hidden="1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hidden="1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hidden="1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hidden="1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hidden="1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hidden="1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132</v>
      </c>
      <c r="Y236" s="275">
        <f>IFERROR(IF(X236="","",X236),"")</f>
        <v>132</v>
      </c>
      <c r="Z236" s="36">
        <f>IFERROR(IF(X236="","",X236*0.0155),"")</f>
        <v>2.0459999999999998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694.58399999999995</v>
      </c>
      <c r="BN236" s="67">
        <f>IFERROR(Y236*I236,"0")</f>
        <v>694.58399999999995</v>
      </c>
      <c r="BO236" s="67">
        <f>IFERROR(X236/J236,"0")</f>
        <v>1.5714285714285714</v>
      </c>
      <c r="BP236" s="67">
        <f>IFERROR(Y236/J236,"0")</f>
        <v>1.5714285714285714</v>
      </c>
    </row>
    <row r="237" spans="1:68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132</v>
      </c>
      <c r="Y237" s="276">
        <f>IFERROR(SUM(Y236:Y236),"0")</f>
        <v>132</v>
      </c>
      <c r="Z237" s="276">
        <f>IFERROR(IF(Z236="",0,Z236),"0")</f>
        <v>2.0459999999999998</v>
      </c>
      <c r="AA237" s="277"/>
      <c r="AB237" s="277"/>
      <c r="AC237" s="277"/>
    </row>
    <row r="238" spans="1:68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660</v>
      </c>
      <c r="Y238" s="276">
        <f>IFERROR(SUMPRODUCT(Y236:Y236*H236:H236),"0")</f>
        <v>660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hidden="1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hidden="1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hidden="1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0</v>
      </c>
      <c r="Y266" s="276">
        <f>IFERROR(SUM(Y263:Y265),"0")</f>
        <v>0</v>
      </c>
      <c r="Z266" s="276">
        <f>IFERROR(IF(Z263="",0,Z263),"0")+IFERROR(IF(Z264="",0,Z264),"0")+IFERROR(IF(Z265="",0,Z265),"0")</f>
        <v>0</v>
      </c>
      <c r="AA266" s="277"/>
      <c r="AB266" s="277"/>
      <c r="AC266" s="277"/>
    </row>
    <row r="267" spans="1:68" hidden="1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0</v>
      </c>
      <c r="Y267" s="276">
        <f>IFERROR(SUMPRODUCT(Y263:Y265*H263:H265),"0")</f>
        <v>0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hidden="1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idden="1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hidden="1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4903.2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4903.2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5364.5871999999999</v>
      </c>
      <c r="Y285" s="276">
        <f>IFERROR(SUM(BN22:BN281),"0")</f>
        <v>5364.5871999999999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12</v>
      </c>
      <c r="Y286" s="38">
        <f>ROUNDUP(SUM(BP22:BP281),0)</f>
        <v>12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5664.5871999999999</v>
      </c>
      <c r="Y287" s="276">
        <f>GrossWeightTotalR+PalletQtyTotalR*25</f>
        <v>5664.5871999999999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1150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1150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15.187919999999998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135</v>
      </c>
      <c r="H292" s="296" t="s">
        <v>142</v>
      </c>
      <c r="I292" s="296" t="s">
        <v>146</v>
      </c>
      <c r="J292" s="296" t="s">
        <v>154</v>
      </c>
      <c r="K292" s="296" t="s">
        <v>169</v>
      </c>
      <c r="L292" s="296" t="s">
        <v>175</v>
      </c>
      <c r="M292" s="296" t="s">
        <v>195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252</v>
      </c>
      <c r="D294" s="46">
        <f>IFERROR(X34*H34,"0")+IFERROR(X35*H35,"0")+IFERROR(X36*H36,"0")</f>
        <v>201.6</v>
      </c>
      <c r="E294" s="46">
        <f>IFERROR(X41*H41,"0")+IFERROR(X42*H42,"0")+IFERROR(X43*H43,"0")+IFERROR(X44*H44,"0")</f>
        <v>0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1080</v>
      </c>
      <c r="H294" s="46">
        <f>IFERROR(X79*H79,"0")</f>
        <v>0</v>
      </c>
      <c r="I294" s="46">
        <f>IFERROR(X84*H84,"0")+IFERROR(X85*H85,"0")</f>
        <v>453.6</v>
      </c>
      <c r="J294" s="46">
        <f>IFERROR(X90*H90,"0")+IFERROR(X91*H91,"0")+IFERROR(X92*H92,"0")+IFERROR(X93*H93,"0")+IFERROR(X94*H94,"0")+IFERROR(X95*H95,"0")</f>
        <v>0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1008</v>
      </c>
      <c r="M294" s="46">
        <f>IFERROR(X123*H123,"0")+IFERROR(X124*H124,"0")</f>
        <v>0</v>
      </c>
      <c r="N294" s="272"/>
      <c r="O294" s="46">
        <f>IFERROR(X129*H129,"0")+IFERROR(X130*H130,"0")</f>
        <v>378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0</v>
      </c>
      <c r="U294" s="46">
        <f>IFERROR(X162*H162,"0")+IFERROR(X163*H163,"0")</f>
        <v>660</v>
      </c>
      <c r="V294" s="46">
        <f>IFERROR(X169*H169,"0")+IFERROR(X170*H170,"0")+IFERROR(X171*H171,"0")+IFERROR(X175*H175,"0")</f>
        <v>210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660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3609.6</v>
      </c>
      <c r="B297" s="60">
        <f>SUMPRODUCT(--(BB:BB="ПГП"),--(W:W="кор"),H:H,Y:Y)+SUMPRODUCT(--(BB:BB="ПГП"),--(W:W="кг"),Y:Y)</f>
        <v>1293.5999999999999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80,00"/>
        <filter val="1 150,00"/>
        <filter val="12"/>
        <filter val="126,00"/>
        <filter val="132,00"/>
        <filter val="144,00"/>
        <filter val="168,00"/>
        <filter val="201,60"/>
        <filter val="210,00"/>
        <filter val="216,00"/>
        <filter val="252,00"/>
        <filter val="36,00"/>
        <filter val="378,00"/>
        <filter val="4 903,20"/>
        <filter val="453,60"/>
        <filter val="5 364,59"/>
        <filter val="5 664,59"/>
        <filter val="660,00"/>
        <filter val="70,0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