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897F7B-0FDB-4914-96B8-298EDEA78F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1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104" i="1"/>
  <c r="BN104" i="1"/>
  <c r="Z114" i="1"/>
  <c r="BN114" i="1"/>
  <c r="Z137" i="1"/>
  <c r="BN137" i="1"/>
  <c r="Z149" i="1"/>
  <c r="BN149" i="1"/>
  <c r="Z167" i="1"/>
  <c r="BN167" i="1"/>
  <c r="Z194" i="1"/>
  <c r="BN194" i="1"/>
  <c r="Z204" i="1"/>
  <c r="BN204" i="1"/>
  <c r="Z212" i="1"/>
  <c r="BN212" i="1"/>
  <c r="Z246" i="1"/>
  <c r="BN246" i="1"/>
  <c r="Z260" i="1"/>
  <c r="BN260" i="1"/>
  <c r="Z261" i="1"/>
  <c r="BN261" i="1"/>
  <c r="Z269" i="1"/>
  <c r="BN269" i="1"/>
  <c r="Z300" i="1"/>
  <c r="BN300" i="1"/>
  <c r="Z310" i="1"/>
  <c r="BN310" i="1"/>
  <c r="Z324" i="1"/>
  <c r="BN324" i="1"/>
  <c r="Z347" i="1"/>
  <c r="BN347" i="1"/>
  <c r="Z393" i="1"/>
  <c r="BN393" i="1"/>
  <c r="Z403" i="1"/>
  <c r="BN403" i="1"/>
  <c r="Z434" i="1"/>
  <c r="BN434" i="1"/>
  <c r="Z435" i="1"/>
  <c r="BN435" i="1"/>
  <c r="Z448" i="1"/>
  <c r="BN448" i="1"/>
  <c r="Z462" i="1"/>
  <c r="BN462" i="1"/>
  <c r="Z493" i="1"/>
  <c r="BN493" i="1"/>
  <c r="Y111" i="1"/>
  <c r="Y306" i="1"/>
  <c r="BP298" i="1"/>
  <c r="BN298" i="1"/>
  <c r="Z298" i="1"/>
  <c r="BP308" i="1"/>
  <c r="BN308" i="1"/>
  <c r="Z308" i="1"/>
  <c r="BP318" i="1"/>
  <c r="BN318" i="1"/>
  <c r="Z318" i="1"/>
  <c r="BP345" i="1"/>
  <c r="BN345" i="1"/>
  <c r="Z345" i="1"/>
  <c r="BP359" i="1"/>
  <c r="BN359" i="1"/>
  <c r="Z359" i="1"/>
  <c r="BP391" i="1"/>
  <c r="BN391" i="1"/>
  <c r="Z391" i="1"/>
  <c r="BP399" i="1"/>
  <c r="BN399" i="1"/>
  <c r="Z399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P458" i="1"/>
  <c r="BN458" i="1"/>
  <c r="Z458" i="1"/>
  <c r="Y485" i="1"/>
  <c r="BP483" i="1"/>
  <c r="BN483" i="1"/>
  <c r="Z483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6" i="1"/>
  <c r="BN76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3" i="1"/>
  <c r="BN133" i="1"/>
  <c r="Y139" i="1"/>
  <c r="Z161" i="1"/>
  <c r="BN161" i="1"/>
  <c r="Z165" i="1"/>
  <c r="BN165" i="1"/>
  <c r="Z173" i="1"/>
  <c r="BN173" i="1"/>
  <c r="Z188" i="1"/>
  <c r="BN188" i="1"/>
  <c r="BP188" i="1"/>
  <c r="Z196" i="1"/>
  <c r="BN196" i="1"/>
  <c r="Z200" i="1"/>
  <c r="BN200" i="1"/>
  <c r="Y214" i="1"/>
  <c r="Z206" i="1"/>
  <c r="BN206" i="1"/>
  <c r="Z210" i="1"/>
  <c r="BN210" i="1"/>
  <c r="Z216" i="1"/>
  <c r="BN216" i="1"/>
  <c r="BP216" i="1"/>
  <c r="Z224" i="1"/>
  <c r="BN224" i="1"/>
  <c r="Z227" i="1"/>
  <c r="BN227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66" i="1"/>
  <c r="Y365" i="1"/>
  <c r="BP364" i="1"/>
  <c r="BN364" i="1"/>
  <c r="Z364" i="1"/>
  <c r="Z365" i="1" s="1"/>
  <c r="U511" i="1"/>
  <c r="BP369" i="1"/>
  <c r="BN369" i="1"/>
  <c r="Z369" i="1"/>
  <c r="BP395" i="1"/>
  <c r="BN395" i="1"/>
  <c r="Z395" i="1"/>
  <c r="BP414" i="1"/>
  <c r="BN414" i="1"/>
  <c r="Z414" i="1"/>
  <c r="BP437" i="1"/>
  <c r="BN437" i="1"/>
  <c r="Z437" i="1"/>
  <c r="BP454" i="1"/>
  <c r="BN454" i="1"/>
  <c r="Z454" i="1"/>
  <c r="BP464" i="1"/>
  <c r="BN464" i="1"/>
  <c r="Z464" i="1"/>
  <c r="BP470" i="1"/>
  <c r="BN470" i="1"/>
  <c r="Z470" i="1"/>
  <c r="Y405" i="1"/>
  <c r="Y466" i="1"/>
  <c r="Y465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Z313" i="1" s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351" i="1" l="1"/>
  <c r="Z326" i="1"/>
  <c r="Z305" i="1"/>
  <c r="Z175" i="1"/>
  <c r="Z118" i="1"/>
  <c r="Z58" i="1"/>
  <c r="Z44" i="1"/>
  <c r="Z134" i="1"/>
  <c r="Z444" i="1"/>
  <c r="Z247" i="1"/>
  <c r="Z231" i="1"/>
  <c r="Z97" i="1"/>
  <c r="Z474" i="1"/>
  <c r="Z264" i="1"/>
  <c r="Y503" i="1"/>
  <c r="Z480" i="1"/>
  <c r="Z417" i="1"/>
  <c r="Z271" i="1"/>
  <c r="Z459" i="1"/>
  <c r="Z400" i="1"/>
  <c r="Z201" i="1"/>
  <c r="Z169" i="1"/>
  <c r="Z145" i="1"/>
  <c r="Z105" i="1"/>
  <c r="Z70" i="1"/>
  <c r="Z32" i="1"/>
  <c r="Y505" i="1"/>
  <c r="Y502" i="1"/>
  <c r="Y504" i="1" s="1"/>
  <c r="Z339" i="1"/>
  <c r="Z295" i="1"/>
  <c r="Z151" i="1"/>
  <c r="Y501" i="1"/>
  <c r="Z506" i="1" l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<sst xmlns="http://schemas.openxmlformats.org/spreadsheetml/2006/main" count="2201" uniqueCount="800">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</sst>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40" t="s">
        <v>0</v>
      </c>
      <c r="E1" s="582"/>
      <c r="F1" s="582"/>
      <c r="G1" s="12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58"/>
      <c r="P5" s="24" t="s">
        <v>10</v>
      </c>
      <c r="Q5" s="848">
        <v>45922</v>
      </c>
      <c r="R5" s="651"/>
      <c r="T5" s="704" t="s">
        <v>11</v>
      </c>
      <c r="U5" s="705"/>
      <c r="V5" s="707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9"/>
      <c r="T6" s="711" t="s">
        <v>16</v>
      </c>
      <c r="U6" s="705"/>
      <c r="V6" s="742" t="s">
        <v>17</v>
      </c>
      <c r="W6" s="74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7"/>
      <c r="U7" s="705"/>
      <c r="V7" s="744"/>
      <c r="W7" s="745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54">
        <v>0.45833333333333331</v>
      </c>
      <c r="R8" s="619"/>
      <c r="T8" s="557"/>
      <c r="U8" s="705"/>
      <c r="V8" s="744"/>
      <c r="W8" s="745"/>
      <c r="AB8" s="51"/>
      <c r="AC8" s="51"/>
      <c r="AD8" s="51"/>
      <c r="AE8" s="51"/>
    </row>
    <row r="9" spans="1:32" s="543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41"/>
      <c r="P9" s="26" t="s">
        <v>20</v>
      </c>
      <c r="Q9" s="648"/>
      <c r="R9" s="649"/>
      <c r="T9" s="557"/>
      <c r="U9" s="705"/>
      <c r="V9" s="746"/>
      <c r="W9" s="747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12"/>
      <c r="R10" s="713"/>
      <c r="U10" s="24" t="s">
        <v>22</v>
      </c>
      <c r="V10" s="756" t="s">
        <v>23</v>
      </c>
      <c r="W10" s="74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839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62"/>
      <c r="P12" s="24" t="s">
        <v>29</v>
      </c>
      <c r="Q12" s="654"/>
      <c r="R12" s="619"/>
      <c r="S12" s="23"/>
      <c r="U12" s="24"/>
      <c r="V12" s="582"/>
      <c r="W12" s="557"/>
      <c r="AB12" s="51"/>
      <c r="AC12" s="51"/>
      <c r="AD12" s="51"/>
      <c r="AE12" s="51"/>
    </row>
    <row r="13" spans="1:32" s="543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62"/>
      <c r="O13" s="26"/>
      <c r="P13" s="26" t="s">
        <v>31</v>
      </c>
      <c r="Q13" s="839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63"/>
      <c r="P15" s="753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4"/>
      <c r="Q16" s="754"/>
      <c r="R16" s="754"/>
      <c r="S16" s="754"/>
      <c r="T16" s="7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67" t="s">
        <v>60</v>
      </c>
      <c r="V18" s="67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68</v>
      </c>
      <c r="X30" s="549">
        <v>120</v>
      </c>
      <c r="Y30" s="550">
        <f t="shared" si="0"/>
        <v>120.60000000000001</v>
      </c>
      <c r="Z30" s="36">
        <f t="shared" si="1"/>
        <v>0.43617</v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66.666666666666671</v>
      </c>
      <c r="Y32" s="551">
        <f>IFERROR(Y26/H26,"0")+IFERROR(Y27/H27,"0")+IFERROR(Y28/H28,"0")+IFERROR(Y29/H29,"0")+IFERROR(Y30/H30,"0")+IFERROR(Y31/H31,"0")</f>
        <v>67</v>
      </c>
      <c r="Z32" s="551">
        <f>IFERROR(IF(Z26="",0,Z26),"0")+IFERROR(IF(Z27="",0,Z27),"0")+IFERROR(IF(Z28="",0,Z28),"0")+IFERROR(IF(Z29="",0,Z29),"0")+IFERROR(IF(Z30="",0,Z30),"0")+IFERROR(IF(Z31="",0,Z31),"0")</f>
        <v>0.43617</v>
      </c>
      <c r="AA32" s="552"/>
      <c r="AB32" s="552"/>
      <c r="AC32" s="552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120</v>
      </c>
      <c r="Y33" s="551">
        <f>IFERROR(SUM(Y26:Y31),"0")</f>
        <v>120.60000000000001</v>
      </c>
      <c r="Z33" s="37"/>
      <c r="AA33" s="552"/>
      <c r="AB33" s="552"/>
      <c r="AC33" s="552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68</v>
      </c>
      <c r="X42" s="549">
        <v>80</v>
      </c>
      <c r="Y42" s="55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20</v>
      </c>
      <c r="Y44" s="551">
        <f>IFERROR(Y41/H41,"0")+IFERROR(Y42/H42,"0")+IFERROR(Y43/H43,"0")</f>
        <v>20</v>
      </c>
      <c r="Z44" s="551">
        <f>IFERROR(IF(Z41="",0,Z41),"0")+IFERROR(IF(Z42="",0,Z42),"0")+IFERROR(IF(Z43="",0,Z43),"0")</f>
        <v>0.1804</v>
      </c>
      <c r="AA44" s="552"/>
      <c r="AB44" s="552"/>
      <c r="AC44" s="552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80</v>
      </c>
      <c r="Y45" s="551">
        <f>IFERROR(SUM(Y41:Y43),"0")</f>
        <v>80</v>
      </c>
      <c r="Z45" s="37"/>
      <c r="AA45" s="552"/>
      <c r="AB45" s="552"/>
      <c r="AC45" s="552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68</v>
      </c>
      <c r="X47" s="549">
        <v>105</v>
      </c>
      <c r="Y47" s="550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58.333333333333329</v>
      </c>
      <c r="Y48" s="551">
        <f>IFERROR(Y47/H47,"0")</f>
        <v>59</v>
      </c>
      <c r="Z48" s="551">
        <f>IFERROR(IF(Z47="",0,Z47),"0")</f>
        <v>0.38408999999999999</v>
      </c>
      <c r="AA48" s="552"/>
      <c r="AB48" s="552"/>
      <c r="AC48" s="552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105</v>
      </c>
      <c r="Y49" s="551">
        <f>IFERROR(SUM(Y47:Y47),"0")</f>
        <v>106.2</v>
      </c>
      <c r="Z49" s="37"/>
      <c r="AA49" s="552"/>
      <c r="AB49" s="552"/>
      <c r="AC49" s="552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4"/>
      <c r="V63" s="34"/>
      <c r="W63" s="35" t="s">
        <v>68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37" t="s">
        <v>71</v>
      </c>
      <c r="X64" s="551">
        <f>IFERROR(X61/H61,"0")+IFERROR(X62/H62,"0")+IFERROR(X63/H63,"0")</f>
        <v>58.333333333333329</v>
      </c>
      <c r="Y64" s="551">
        <f>IFERROR(Y61/H61,"0")+IFERROR(Y62/H62,"0")+IFERROR(Y63/H63,"0")</f>
        <v>59</v>
      </c>
      <c r="Z64" s="551">
        <f>IFERROR(IF(Z61="",0,Z61),"0")+IFERROR(IF(Z62="",0,Z62),"0")+IFERROR(IF(Z63="",0,Z63),"0")</f>
        <v>0.38408999999999999</v>
      </c>
      <c r="AA64" s="552"/>
      <c r="AB64" s="552"/>
      <c r="AC64" s="552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37" t="s">
        <v>68</v>
      </c>
      <c r="X65" s="551">
        <f>IFERROR(SUM(X61:X63),"0")</f>
        <v>157.5</v>
      </c>
      <c r="Y65" s="551">
        <f>IFERROR(SUM(Y61:Y63),"0")</f>
        <v>159.30000000000001</v>
      </c>
      <c r="Z65" s="37"/>
      <c r="AA65" s="552"/>
      <c r="AB65" s="552"/>
      <c r="AC65" s="552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4"/>
      <c r="V75" s="34"/>
      <c r="W75" s="35" t="s">
        <v>68</v>
      </c>
      <c r="X75" s="549">
        <v>75</v>
      </c>
      <c r="Y75" s="550">
        <f>IFERROR(IF(X75="",0,CEILING((X75/$H75),1)*$H75),"")</f>
        <v>75.600000000000009</v>
      </c>
      <c r="Z75" s="36">
        <f>IFERROR(IF(Y75=0,"",ROUNDUP(Y75/H75,0)*0.00651),"")</f>
        <v>0.27342</v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85.249999999999986</v>
      </c>
      <c r="BN75" s="64">
        <f>IFERROR(Y75*I75/H75,"0")</f>
        <v>85.932000000000002</v>
      </c>
      <c r="BO75" s="64">
        <f>IFERROR(1/J75*(X75/H75),"0")</f>
        <v>0.22893772893772893</v>
      </c>
      <c r="BP75" s="64">
        <f>IFERROR(1/J75*(Y75/H75),"0")</f>
        <v>0.23076923076923084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4"/>
      <c r="V77" s="34"/>
      <c r="W77" s="35" t="s">
        <v>68</v>
      </c>
      <c r="X77" s="549">
        <v>90</v>
      </c>
      <c r="Y77" s="550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37" t="s">
        <v>71</v>
      </c>
      <c r="X78" s="551">
        <f>IFERROR(X73/H73,"0")+IFERROR(X74/H74,"0")+IFERROR(X75/H75,"0")+IFERROR(X76/H76,"0")+IFERROR(X77/H77,"0")</f>
        <v>91.666666666666657</v>
      </c>
      <c r="Y78" s="551">
        <f>IFERROR(Y73/H73,"0")+IFERROR(Y74/H74,"0")+IFERROR(Y75/H75,"0")+IFERROR(Y76/H76,"0")+IFERROR(Y77/H77,"0")</f>
        <v>92</v>
      </c>
      <c r="Z78" s="551">
        <f>IFERROR(IF(Z73="",0,Z73),"0")+IFERROR(IF(Z74="",0,Z74),"0")+IFERROR(IF(Z75="",0,Z75),"0")+IFERROR(IF(Z76="",0,Z76),"0")+IFERROR(IF(Z77="",0,Z77),"0")</f>
        <v>0.59892000000000001</v>
      </c>
      <c r="AA78" s="552"/>
      <c r="AB78" s="552"/>
      <c r="AC78" s="552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37" t="s">
        <v>68</v>
      </c>
      <c r="X79" s="551">
        <f>IFERROR(SUM(X73:X77),"0")</f>
        <v>165</v>
      </c>
      <c r="Y79" s="551">
        <f>IFERROR(SUM(Y73:Y77),"0")</f>
        <v>165.60000000000002</v>
      </c>
      <c r="Z79" s="37"/>
      <c r="AA79" s="552"/>
      <c r="AB79" s="552"/>
      <c r="AC79" s="552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4"/>
      <c r="V82" s="34"/>
      <c r="W82" s="35" t="s">
        <v>68</v>
      </c>
      <c r="X82" s="549">
        <v>120</v>
      </c>
      <c r="Y82" s="550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37" t="s">
        <v>71</v>
      </c>
      <c r="X83" s="551">
        <f>IFERROR(X81/H81,"0")+IFERROR(X82/H82,"0")</f>
        <v>50</v>
      </c>
      <c r="Y83" s="551">
        <f>IFERROR(Y81/H81,"0")+IFERROR(Y82/H82,"0")</f>
        <v>50</v>
      </c>
      <c r="Z83" s="551">
        <f>IFERROR(IF(Z81="",0,Z81),"0")+IFERROR(IF(Z82="",0,Z82),"0")</f>
        <v>0.45100000000000001</v>
      </c>
      <c r="AA83" s="552"/>
      <c r="AB83" s="552"/>
      <c r="AC83" s="552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37" t="s">
        <v>68</v>
      </c>
      <c r="X84" s="551">
        <f>IFERROR(SUM(X81:X82),"0")</f>
        <v>120</v>
      </c>
      <c r="Y84" s="551">
        <f>IFERROR(SUM(Y81:Y82),"0")</f>
        <v>120</v>
      </c>
      <c r="Z84" s="37"/>
      <c r="AA84" s="552"/>
      <c r="AB84" s="552"/>
      <c r="AC84" s="552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6" t="s">
        <v>181</v>
      </c>
      <c r="Q93" s="564"/>
      <c r="R93" s="564"/>
      <c r="S93" s="564"/>
      <c r="T93" s="56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4"/>
      <c r="V117" s="34"/>
      <c r="W117" s="35" t="s">
        <v>68</v>
      </c>
      <c r="X117" s="549">
        <v>105</v>
      </c>
      <c r="Y117" s="550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37" t="s">
        <v>71</v>
      </c>
      <c r="X118" s="551">
        <f>IFERROR(X114/H114,"0")+IFERROR(X115/H115,"0")+IFERROR(X116/H116,"0")+IFERROR(X117/H117,"0")</f>
        <v>58.333333333333329</v>
      </c>
      <c r="Y118" s="551">
        <f>IFERROR(Y114/H114,"0")+IFERROR(Y115/H115,"0")+IFERROR(Y116/H116,"0")+IFERROR(Y117/H117,"0")</f>
        <v>59</v>
      </c>
      <c r="Z118" s="551">
        <f>IFERROR(IF(Z114="",0,Z114),"0")+IFERROR(IF(Z115="",0,Z115),"0")+IFERROR(IF(Z116="",0,Z116),"0")+IFERROR(IF(Z117="",0,Z117),"0")</f>
        <v>0.38408999999999999</v>
      </c>
      <c r="AA118" s="552"/>
      <c r="AB118" s="552"/>
      <c r="AC118" s="552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37" t="s">
        <v>68</v>
      </c>
      <c r="X119" s="551">
        <f>IFERROR(SUM(X114:X117),"0")</f>
        <v>105</v>
      </c>
      <c r="Y119" s="551">
        <f>IFERROR(SUM(Y114:Y117),"0")</f>
        <v>106.2</v>
      </c>
      <c r="Z119" s="37"/>
      <c r="AA119" s="552"/>
      <c r="AB119" s="552"/>
      <c r="AC119" s="552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4"/>
      <c r="V122" s="34"/>
      <c r="W122" s="35" t="s">
        <v>68</v>
      </c>
      <c r="X122" s="549">
        <v>125.4</v>
      </c>
      <c r="Y122" s="550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37" t="s">
        <v>71</v>
      </c>
      <c r="X123" s="551">
        <f>IFERROR(X121/H121,"0")+IFERROR(X122/H122,"0")</f>
        <v>63.333333333333336</v>
      </c>
      <c r="Y123" s="551">
        <f>IFERROR(Y121/H121,"0")+IFERROR(Y122/H122,"0")</f>
        <v>64</v>
      </c>
      <c r="Z123" s="551">
        <f>IFERROR(IF(Z121="",0,Z121),"0")+IFERROR(IF(Z122="",0,Z122),"0")</f>
        <v>0.41664000000000001</v>
      </c>
      <c r="AA123" s="552"/>
      <c r="AB123" s="552"/>
      <c r="AC123" s="552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37" t="s">
        <v>68</v>
      </c>
      <c r="X124" s="551">
        <f>IFERROR(SUM(X121:X122),"0")</f>
        <v>125.4</v>
      </c>
      <c r="Y124" s="551">
        <f>IFERROR(SUM(Y121:Y122),"0")</f>
        <v>126.72</v>
      </c>
      <c r="Z124" s="37"/>
      <c r="AA124" s="552"/>
      <c r="AB124" s="552"/>
      <c r="AC124" s="552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96" t="s">
        <v>241</v>
      </c>
      <c r="Q144" s="564"/>
      <c r="R144" s="564"/>
      <c r="S144" s="564"/>
      <c r="T144" s="56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4"/>
      <c r="AB154" s="544"/>
      <c r="AC154" s="544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4"/>
      <c r="AB181" s="544"/>
      <c r="AC181" s="544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5"/>
      <c r="AB203" s="545"/>
      <c r="AC203" s="545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68</v>
      </c>
      <c r="X209" s="549">
        <v>160</v>
      </c>
      <c r="Y209" s="550">
        <f t="shared" si="21"/>
        <v>160.79999999999998</v>
      </c>
      <c r="Z209" s="36">
        <f t="shared" si="26"/>
        <v>0.43617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176.80000000000004</v>
      </c>
      <c r="BN209" s="64">
        <f t="shared" si="23"/>
        <v>177.684</v>
      </c>
      <c r="BO209" s="64">
        <f t="shared" si="24"/>
        <v>0.36630036630036633</v>
      </c>
      <c r="BP209" s="64">
        <f t="shared" si="25"/>
        <v>0.36813186813186816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4"/>
      <c r="V210" s="34"/>
      <c r="W210" s="35" t="s">
        <v>68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125</v>
      </c>
      <c r="Y213" s="551">
        <f>IFERROR(Y204/H204,"0")+IFERROR(Y205/H205,"0")+IFERROR(Y206/H206,"0")+IFERROR(Y207/H207,"0")+IFERROR(Y208/H208,"0")+IFERROR(Y209/H209,"0")+IFERROR(Y210/H210,"0")+IFERROR(Y211/H211,"0")+IFERROR(Y212/H212,"0")</f>
        <v>126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0.82025999999999999</v>
      </c>
      <c r="AA213" s="552"/>
      <c r="AB213" s="552"/>
      <c r="AC213" s="552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37" t="s">
        <v>68</v>
      </c>
      <c r="X214" s="551">
        <f>IFERROR(SUM(X204:X212),"0")</f>
        <v>300</v>
      </c>
      <c r="Y214" s="551">
        <f>IFERROR(SUM(Y204:Y212),"0")</f>
        <v>302.39999999999998</v>
      </c>
      <c r="Z214" s="37"/>
      <c r="AA214" s="552"/>
      <c r="AB214" s="552"/>
      <c r="AC214" s="552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4"/>
      <c r="AB220" s="544"/>
      <c r="AC220" s="544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4"/>
      <c r="V225" s="34"/>
      <c r="W225" s="35" t="s">
        <v>68</v>
      </c>
      <c r="X225" s="549">
        <v>120</v>
      </c>
      <c r="Y225" s="550">
        <f t="shared" si="27"/>
        <v>120</v>
      </c>
      <c r="Z225" s="36">
        <f t="shared" ref="Z225:Z230" si="32">IFERROR(IF(Y225=0,"",ROUNDUP(Y225/H225,0)*0.00902),"")</f>
        <v>0.27060000000000001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5" t="s">
        <v>366</v>
      </c>
      <c r="Q226" s="564"/>
      <c r="R226" s="564"/>
      <c r="S226" s="564"/>
      <c r="T226" s="56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4"/>
      <c r="V229" s="34"/>
      <c r="W229" s="35" t="s">
        <v>68</v>
      </c>
      <c r="X229" s="549">
        <v>180</v>
      </c>
      <c r="Y229" s="550">
        <f t="shared" si="27"/>
        <v>180</v>
      </c>
      <c r="Z229" s="36">
        <f t="shared" si="32"/>
        <v>0.40590000000000004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04" t="s">
        <v>376</v>
      </c>
      <c r="Q230" s="564"/>
      <c r="R230" s="564"/>
      <c r="S230" s="564"/>
      <c r="T230" s="56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75</v>
      </c>
      <c r="Y231" s="551">
        <f>IFERROR(Y222/H222,"0")+IFERROR(Y223/H223,"0")+IFERROR(Y224/H224,"0")+IFERROR(Y225/H225,"0")+IFERROR(Y226/H226,"0")+IFERROR(Y227/H227,"0")+IFERROR(Y228/H228,"0")+IFERROR(Y229/H229,"0")+IFERROR(Y230/H230,"0")</f>
        <v>75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52"/>
      <c r="AB231" s="552"/>
      <c r="AC231" s="552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IFERROR(SUM(X222:X230),"0")</f>
        <v>300</v>
      </c>
      <c r="Y232" s="551">
        <f>IFERROR(SUM(Y222:Y230),"0")</f>
        <v>300</v>
      </c>
      <c r="Z232" s="37"/>
      <c r="AA232" s="552"/>
      <c r="AB232" s="552"/>
      <c r="AC232" s="552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2" t="s">
        <v>383</v>
      </c>
      <c r="Q238" s="564"/>
      <c r="R238" s="564"/>
      <c r="S238" s="564"/>
      <c r="T238" s="56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0" t="s">
        <v>391</v>
      </c>
      <c r="Q243" s="564"/>
      <c r="R243" s="564"/>
      <c r="S243" s="564"/>
      <c r="T243" s="56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4"/>
      <c r="AB249" s="544"/>
      <c r="AC249" s="544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68</v>
      </c>
      <c r="X255" s="549">
        <v>160</v>
      </c>
      <c r="Y255" s="550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37" t="s">
        <v>71</v>
      </c>
      <c r="X256" s="551">
        <f>IFERROR(X251/H251,"0")+IFERROR(X252/H252,"0")+IFERROR(X253/H253,"0")+IFERROR(X254/H254,"0")+IFERROR(X255/H255,"0")</f>
        <v>40</v>
      </c>
      <c r="Y256" s="551">
        <f>IFERROR(Y251/H251,"0")+IFERROR(Y252/H252,"0")+IFERROR(Y253/H253,"0")+IFERROR(Y254/H254,"0")+IFERROR(Y255/H255,"0")</f>
        <v>40</v>
      </c>
      <c r="Z256" s="551">
        <f>IFERROR(IF(Z251="",0,Z251),"0")+IFERROR(IF(Z252="",0,Z252),"0")+IFERROR(IF(Z253="",0,Z253),"0")+IFERROR(IF(Z254="",0,Z254),"0")+IFERROR(IF(Z255="",0,Z255),"0")</f>
        <v>0.36080000000000001</v>
      </c>
      <c r="AA256" s="552"/>
      <c r="AB256" s="552"/>
      <c r="AC256" s="552"/>
    </row>
    <row r="257" spans="1:68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37" t="s">
        <v>68</v>
      </c>
      <c r="X257" s="551">
        <f>IFERROR(SUM(X251:X255),"0")</f>
        <v>160</v>
      </c>
      <c r="Y257" s="551">
        <f>IFERROR(SUM(Y251:Y255),"0")</f>
        <v>160</v>
      </c>
      <c r="Z257" s="37"/>
      <c r="AA257" s="552"/>
      <c r="AB257" s="552"/>
      <c r="AC257" s="552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4"/>
      <c r="AB258" s="544"/>
      <c r="AC258" s="544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878" t="s">
        <v>419</v>
      </c>
      <c r="Q261" s="564"/>
      <c r="R261" s="564"/>
      <c r="S261" s="564"/>
      <c r="T261" s="56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5" t="s">
        <v>426</v>
      </c>
      <c r="Q263" s="564"/>
      <c r="R263" s="564"/>
      <c r="S263" s="564"/>
      <c r="T263" s="565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4"/>
      <c r="AB266" s="544"/>
      <c r="AC266" s="544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68</v>
      </c>
      <c r="X269" s="549">
        <v>120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68</v>
      </c>
      <c r="X270" s="549">
        <v>140</v>
      </c>
      <c r="Y270" s="550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37" t="s">
        <v>71</v>
      </c>
      <c r="X271" s="551">
        <f>IFERROR(X268/H268,"0")+IFERROR(X269/H269,"0")+IFERROR(X270/H270,"0")</f>
        <v>108.33333333333334</v>
      </c>
      <c r="Y271" s="551">
        <f>IFERROR(Y268/H268,"0")+IFERROR(Y269/H269,"0")+IFERROR(Y270/H270,"0")</f>
        <v>109</v>
      </c>
      <c r="Z271" s="551">
        <f>IFERROR(IF(Z268="",0,Z268),"0")+IFERROR(IF(Z269="",0,Z269),"0")+IFERROR(IF(Z270="",0,Z270),"0")</f>
        <v>0.70958999999999994</v>
      </c>
      <c r="AA271" s="552"/>
      <c r="AB271" s="552"/>
      <c r="AC271" s="552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37" t="s">
        <v>68</v>
      </c>
      <c r="X272" s="551">
        <f>IFERROR(SUM(X268:X270),"0")</f>
        <v>260</v>
      </c>
      <c r="Y272" s="551">
        <f>IFERROR(SUM(Y268:Y270),"0")</f>
        <v>261.60000000000002</v>
      </c>
      <c r="Z272" s="37"/>
      <c r="AA272" s="552"/>
      <c r="AB272" s="552"/>
      <c r="AC272" s="552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4"/>
      <c r="AB273" s="544"/>
      <c r="AC273" s="544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68</v>
      </c>
      <c r="X279" s="549">
        <v>168</v>
      </c>
      <c r="Y279" s="550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37" t="s">
        <v>71</v>
      </c>
      <c r="X280" s="551">
        <f>IFERROR(X279/H279,"0")</f>
        <v>46.666666666666664</v>
      </c>
      <c r="Y280" s="551">
        <f>IFERROR(Y279/H279,"0")</f>
        <v>47.000000000000007</v>
      </c>
      <c r="Z280" s="551">
        <f>IFERROR(IF(Z279="",0,Z279),"0")</f>
        <v>0.42393999999999998</v>
      </c>
      <c r="AA280" s="552"/>
      <c r="AB280" s="552"/>
      <c r="AC280" s="552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37" t="s">
        <v>68</v>
      </c>
      <c r="X281" s="551">
        <f>IFERROR(SUM(X279:X279),"0")</f>
        <v>168</v>
      </c>
      <c r="Y281" s="551">
        <f>IFERROR(SUM(Y279:Y279),"0")</f>
        <v>169.20000000000002</v>
      </c>
      <c r="Z281" s="37"/>
      <c r="AA281" s="552"/>
      <c r="AB281" s="552"/>
      <c r="AC281" s="552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4"/>
      <c r="AB282" s="544"/>
      <c r="AC282" s="544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4"/>
      <c r="AB287" s="544"/>
      <c r="AC287" s="544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68</v>
      </c>
      <c r="X294" s="549">
        <v>80</v>
      </c>
      <c r="Y294" s="550">
        <f t="shared" si="33"/>
        <v>80</v>
      </c>
      <c r="Z294" s="36">
        <f>IFERROR(IF(Y294=0,"",ROUNDUP(Y294/H294,0)*0.00902),"")</f>
        <v>0.1804</v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84.2</v>
      </c>
      <c r="BN294" s="64">
        <f t="shared" si="35"/>
        <v>84.2</v>
      </c>
      <c r="BO294" s="64">
        <f t="shared" si="36"/>
        <v>0.15151515151515152</v>
      </c>
      <c r="BP294" s="64">
        <f t="shared" si="37"/>
        <v>0.15151515151515152</v>
      </c>
    </row>
    <row r="295" spans="1:68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37" t="s">
        <v>71</v>
      </c>
      <c r="X295" s="551">
        <f>IFERROR(X289/H289,"0")+IFERROR(X290/H290,"0")+IFERROR(X291/H291,"0")+IFERROR(X292/H292,"0")+IFERROR(X293/H293,"0")+IFERROR(X294/H294,"0")</f>
        <v>20</v>
      </c>
      <c r="Y295" s="551">
        <f>IFERROR(Y289/H289,"0")+IFERROR(Y290/H290,"0")+IFERROR(Y291/H291,"0")+IFERROR(Y292/H292,"0")+IFERROR(Y293/H293,"0")+IFERROR(Y294/H294,"0")</f>
        <v>20</v>
      </c>
      <c r="Z295" s="551">
        <f>IFERROR(IF(Z289="",0,Z289),"0")+IFERROR(IF(Z290="",0,Z290),"0")+IFERROR(IF(Z291="",0,Z291),"0")+IFERROR(IF(Z292="",0,Z292),"0")+IFERROR(IF(Z293="",0,Z293),"0")+IFERROR(IF(Z294="",0,Z294),"0")</f>
        <v>0.1804</v>
      </c>
      <c r="AA295" s="552"/>
      <c r="AB295" s="552"/>
      <c r="AC295" s="552"/>
    </row>
    <row r="296" spans="1:68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37" t="s">
        <v>68</v>
      </c>
      <c r="X296" s="551">
        <f>IFERROR(SUM(X289:X294),"0")</f>
        <v>80</v>
      </c>
      <c r="Y296" s="551">
        <f>IFERROR(SUM(Y289:Y294),"0")</f>
        <v>80</v>
      </c>
      <c r="Z296" s="37"/>
      <c r="AA296" s="552"/>
      <c r="AB296" s="552"/>
      <c r="AC296" s="552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545"/>
      <c r="AB297" s="545"/>
      <c r="AC297" s="545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68</v>
      </c>
      <c r="X302" s="549">
        <v>70</v>
      </c>
      <c r="Y302" s="550">
        <f t="shared" si="38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73.333333333333329</v>
      </c>
      <c r="BN302" s="64">
        <f t="shared" si="40"/>
        <v>74.8</v>
      </c>
      <c r="BO302" s="64">
        <f t="shared" si="41"/>
        <v>0.14245014245014245</v>
      </c>
      <c r="BP302" s="64">
        <f t="shared" si="42"/>
        <v>0.14529914529914531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68</v>
      </c>
      <c r="X304" s="549">
        <v>60</v>
      </c>
      <c r="Y304" s="550">
        <f t="shared" si="38"/>
        <v>61.2</v>
      </c>
      <c r="Z304" s="36">
        <f>IFERROR(IF(Y304=0,"",ROUNDUP(Y304/H304,0)*0.00651),"")</f>
        <v>0.22134000000000001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67.600000000000009</v>
      </c>
      <c r="BN304" s="64">
        <f t="shared" si="40"/>
        <v>68.951999999999998</v>
      </c>
      <c r="BO304" s="64">
        <f t="shared" si="41"/>
        <v>0.18315018315018317</v>
      </c>
      <c r="BP304" s="64">
        <f t="shared" si="42"/>
        <v>0.18681318681318682</v>
      </c>
    </row>
    <row r="305" spans="1:68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37" t="s">
        <v>71</v>
      </c>
      <c r="X305" s="551">
        <f>IFERROR(X298/H298,"0")+IFERROR(X299/H299,"0")+IFERROR(X300/H300,"0")+IFERROR(X301/H301,"0")+IFERROR(X302/H302,"0")+IFERROR(X303/H303,"0")+IFERROR(X304/H304,"0")</f>
        <v>66.666666666666657</v>
      </c>
      <c r="Y305" s="551">
        <f>IFERROR(Y298/H298,"0")+IFERROR(Y299/H299,"0")+IFERROR(Y300/H300,"0")+IFERROR(Y301/H301,"0")+IFERROR(Y302/H302,"0")+IFERROR(Y303/H303,"0")+IFERROR(Y304/H304,"0")</f>
        <v>68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0.39202000000000004</v>
      </c>
      <c r="AA305" s="552"/>
      <c r="AB305" s="552"/>
      <c r="AC305" s="552"/>
    </row>
    <row r="306" spans="1:68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37" t="s">
        <v>68</v>
      </c>
      <c r="X306" s="551">
        <f>IFERROR(SUM(X298:X304),"0")</f>
        <v>130</v>
      </c>
      <c r="Y306" s="551">
        <f>IFERROR(SUM(Y298:Y304),"0")</f>
        <v>132.60000000000002</v>
      </c>
      <c r="Z306" s="37"/>
      <c r="AA306" s="552"/>
      <c r="AB306" s="552"/>
      <c r="AC306" s="552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545"/>
      <c r="AB307" s="545"/>
      <c r="AC307" s="545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hidden="1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hidden="1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545"/>
      <c r="AB321" s="545"/>
      <c r="AC321" s="545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17" t="s">
        <v>513</v>
      </c>
      <c r="Q322" s="564"/>
      <c r="R322" s="564"/>
      <c r="S322" s="564"/>
      <c r="T322" s="56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99" t="s">
        <v>517</v>
      </c>
      <c r="Q323" s="564"/>
      <c r="R323" s="564"/>
      <c r="S323" s="564"/>
      <c r="T323" s="56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68</v>
      </c>
      <c r="X331" s="549">
        <v>38</v>
      </c>
      <c r="Y331" s="550">
        <f>IFERROR(IF(X331="",0,CEILING((X331/$H331),1)*$H331),"")</f>
        <v>38</v>
      </c>
      <c r="Z331" s="36">
        <f>IFERROR(IF(Y331=0,"",ROUNDUP(Y331/H331,0)*0.00474),"")</f>
        <v>9.0060000000000001E-2</v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42.56</v>
      </c>
      <c r="BN331" s="64">
        <f>IFERROR(Y331*I331/H331,"0")</f>
        <v>42.56</v>
      </c>
      <c r="BO331" s="64">
        <f>IFERROR(1/J331*(X331/H331),"0")</f>
        <v>7.9831932773109238E-2</v>
      </c>
      <c r="BP331" s="64">
        <f>IFERROR(1/J331*(Y331/H331),"0")</f>
        <v>7.9831932773109238E-2</v>
      </c>
    </row>
    <row r="332" spans="1:68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37" t="s">
        <v>71</v>
      </c>
      <c r="X332" s="551">
        <f>IFERROR(X329/H329,"0")+IFERROR(X330/H330,"0")+IFERROR(X331/H331,"0")</f>
        <v>19</v>
      </c>
      <c r="Y332" s="551">
        <f>IFERROR(Y329/H329,"0")+IFERROR(Y330/H330,"0")+IFERROR(Y331/H331,"0")</f>
        <v>19</v>
      </c>
      <c r="Z332" s="551">
        <f>IFERROR(IF(Z329="",0,Z329),"0")+IFERROR(IF(Z330="",0,Z330),"0")+IFERROR(IF(Z331="",0,Z331),"0")</f>
        <v>9.0060000000000001E-2</v>
      </c>
      <c r="AA332" s="552"/>
      <c r="AB332" s="552"/>
      <c r="AC332" s="552"/>
    </row>
    <row r="333" spans="1:68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37" t="s">
        <v>68</v>
      </c>
      <c r="X333" s="551">
        <f>IFERROR(SUM(X329:X331),"0")</f>
        <v>38</v>
      </c>
      <c r="Y333" s="551">
        <f>IFERROR(SUM(Y329:Y331),"0")</f>
        <v>38</v>
      </c>
      <c r="Z333" s="37"/>
      <c r="AA333" s="552"/>
      <c r="AB333" s="552"/>
      <c r="AC333" s="552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4"/>
      <c r="AB334" s="544"/>
      <c r="AC334" s="544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68</v>
      </c>
      <c r="X337" s="549">
        <v>140</v>
      </c>
      <c r="Y337" s="550">
        <f>IFERROR(IF(X337="",0,CEILING((X337/$H337),1)*$H337),"")</f>
        <v>140.70000000000002</v>
      </c>
      <c r="Z337" s="36">
        <f>IFERROR(IF(Y337=0,"",ROUNDUP(Y337/H337,0)*0.00651),"")</f>
        <v>0.43617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156.79999999999998</v>
      </c>
      <c r="BN337" s="64">
        <f>IFERROR(Y337*I337/H337,"0")</f>
        <v>157.584</v>
      </c>
      <c r="BO337" s="64">
        <f>IFERROR(1/J337*(X337/H337),"0")</f>
        <v>0.36630036630036628</v>
      </c>
      <c r="BP337" s="64">
        <f>IFERROR(1/J337*(Y337/H337),"0")</f>
        <v>0.36813186813186816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68</v>
      </c>
      <c r="X338" s="549">
        <v>122.5</v>
      </c>
      <c r="Y338" s="550">
        <f>IFERROR(IF(X338="",0,CEILING((X338/$H338),1)*$H338),"")</f>
        <v>123.9</v>
      </c>
      <c r="Z338" s="36">
        <f>IFERROR(IF(Y338=0,"",ROUNDUP(Y338/H338,0)*0.00651),"")</f>
        <v>0.38408999999999999</v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136.49999999999997</v>
      </c>
      <c r="BN338" s="64">
        <f>IFERROR(Y338*I338/H338,"0")</f>
        <v>138.06</v>
      </c>
      <c r="BO338" s="64">
        <f>IFERROR(1/J338*(X338/H338),"0")</f>
        <v>0.32051282051282048</v>
      </c>
      <c r="BP338" s="64">
        <f>IFERROR(1/J338*(Y338/H338),"0")</f>
        <v>0.32417582417582419</v>
      </c>
    </row>
    <row r="339" spans="1:68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37" t="s">
        <v>71</v>
      </c>
      <c r="X339" s="551">
        <f>IFERROR(X336/H336,"0")+IFERROR(X337/H337,"0")+IFERROR(X338/H338,"0")</f>
        <v>124.99999999999999</v>
      </c>
      <c r="Y339" s="551">
        <f>IFERROR(Y336/H336,"0")+IFERROR(Y337/H337,"0")+IFERROR(Y338/H338,"0")</f>
        <v>126</v>
      </c>
      <c r="Z339" s="551">
        <f>IFERROR(IF(Z336="",0,Z336),"0")+IFERROR(IF(Z337="",0,Z337),"0")+IFERROR(IF(Z338="",0,Z338),"0")</f>
        <v>0.82025999999999999</v>
      </c>
      <c r="AA339" s="552"/>
      <c r="AB339" s="552"/>
      <c r="AC339" s="552"/>
    </row>
    <row r="340" spans="1:68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37" t="s">
        <v>68</v>
      </c>
      <c r="X340" s="551">
        <f>IFERROR(SUM(X336:X338),"0")</f>
        <v>262.5</v>
      </c>
      <c r="Y340" s="551">
        <f>IFERROR(SUM(Y336:Y338),"0")</f>
        <v>264.60000000000002</v>
      </c>
      <c r="Z340" s="37"/>
      <c r="AA340" s="552"/>
      <c r="AB340" s="552"/>
      <c r="AC340" s="552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48"/>
      <c r="AB341" s="48"/>
      <c r="AC341" s="48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4"/>
      <c r="AB342" s="544"/>
      <c r="AC342" s="544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545"/>
      <c r="AB343" s="545"/>
      <c r="AC343" s="545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68</v>
      </c>
      <c r="X345" s="549">
        <v>0</v>
      </c>
      <c r="Y345" s="550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68</v>
      </c>
      <c r="X350" s="549">
        <v>100</v>
      </c>
      <c r="Y350" s="550">
        <f t="shared" si="43"/>
        <v>100</v>
      </c>
      <c r="Z350" s="36">
        <f>IFERROR(IF(Y350=0,"",ROUNDUP(Y350/H350,0)*0.00902),"")</f>
        <v>0.1804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104.2</v>
      </c>
      <c r="BN350" s="64">
        <f t="shared" si="45"/>
        <v>104.2</v>
      </c>
      <c r="BO350" s="64">
        <f t="shared" si="46"/>
        <v>0.15151515151515152</v>
      </c>
      <c r="BP350" s="64">
        <f t="shared" si="47"/>
        <v>0.15151515151515152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37" t="s">
        <v>71</v>
      </c>
      <c r="X351" s="551">
        <f>IFERROR(X344/H344,"0")+IFERROR(X345/H345,"0")+IFERROR(X346/H346,"0")+IFERROR(X347/H347,"0")+IFERROR(X348/H348,"0")+IFERROR(X349/H349,"0")+IFERROR(X350/H350,"0")</f>
        <v>20</v>
      </c>
      <c r="Y351" s="551">
        <f>IFERROR(Y344/H344,"0")+IFERROR(Y345/H345,"0")+IFERROR(Y346/H346,"0")+IFERROR(Y347/H347,"0")+IFERROR(Y348/H348,"0")+IFERROR(Y349/H349,"0")+IFERROR(Y350/H350,"0")</f>
        <v>20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0.1804</v>
      </c>
      <c r="AA351" s="552"/>
      <c r="AB351" s="552"/>
      <c r="AC351" s="552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37" t="s">
        <v>68</v>
      </c>
      <c r="X352" s="551">
        <f>IFERROR(SUM(X344:X350),"0")</f>
        <v>100</v>
      </c>
      <c r="Y352" s="551">
        <f>IFERROR(SUM(Y344:Y350),"0")</f>
        <v>100</v>
      </c>
      <c r="Z352" s="37"/>
      <c r="AA352" s="552"/>
      <c r="AB352" s="552"/>
      <c r="AC352" s="552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545"/>
      <c r="AB353" s="545"/>
      <c r="AC353" s="545"/>
    </row>
    <row r="354" spans="1:68" ht="27" hidden="1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68</v>
      </c>
      <c r="X354" s="549">
        <v>0</v>
      </c>
      <c r="Y354" s="55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68</v>
      </c>
      <c r="X355" s="549">
        <v>120</v>
      </c>
      <c r="Y355" s="550">
        <f>IFERROR(IF(X355="",0,CEILING((X355/$H355),1)*$H355),"")</f>
        <v>120</v>
      </c>
      <c r="Z355" s="36">
        <f>IFERROR(IF(Y355=0,"",ROUNDUP(Y355/H355,0)*0.00902),"")</f>
        <v>0.27060000000000001</v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126.3</v>
      </c>
      <c r="BN355" s="64">
        <f>IFERROR(Y355*I355/H355,"0")</f>
        <v>126.3</v>
      </c>
      <c r="BO355" s="64">
        <f>IFERROR(1/J355*(X355/H355),"0")</f>
        <v>0.22727272727272729</v>
      </c>
      <c r="BP355" s="64">
        <f>IFERROR(1/J355*(Y355/H355),"0")</f>
        <v>0.22727272727272729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37" t="s">
        <v>71</v>
      </c>
      <c r="X356" s="551">
        <f>IFERROR(X354/H354,"0")+IFERROR(X355/H355,"0")</f>
        <v>30</v>
      </c>
      <c r="Y356" s="551">
        <f>IFERROR(Y354/H354,"0")+IFERROR(Y355/H355,"0")</f>
        <v>30</v>
      </c>
      <c r="Z356" s="551">
        <f>IFERROR(IF(Z354="",0,Z354),"0")+IFERROR(IF(Z355="",0,Z355),"0")</f>
        <v>0.27060000000000001</v>
      </c>
      <c r="AA356" s="552"/>
      <c r="AB356" s="552"/>
      <c r="AC356" s="552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37" t="s">
        <v>68</v>
      </c>
      <c r="X357" s="551">
        <f>IFERROR(SUM(X354:X355),"0")</f>
        <v>120</v>
      </c>
      <c r="Y357" s="551">
        <f>IFERROR(SUM(Y354:Y355),"0")</f>
        <v>120</v>
      </c>
      <c r="Z357" s="37"/>
      <c r="AA357" s="552"/>
      <c r="AB357" s="552"/>
      <c r="AC357" s="552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18" t="s">
        <v>576</v>
      </c>
      <c r="Q364" s="564"/>
      <c r="R364" s="564"/>
      <c r="S364" s="564"/>
      <c r="T364" s="565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4"/>
      <c r="AB367" s="544"/>
      <c r="AC367" s="544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45"/>
      <c r="AB378" s="545"/>
      <c r="AC378" s="545"/>
    </row>
    <row r="379" spans="1:68" ht="27" hidden="1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hidden="1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48"/>
      <c r="AB387" s="48"/>
      <c r="AC387" s="48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4"/>
      <c r="AB388" s="544"/>
      <c r="AC388" s="544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45"/>
      <c r="AB389" s="545"/>
      <c r="AC389" s="545"/>
    </row>
    <row r="390" spans="1:68" ht="27" hidden="1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4"/>
      <c r="V395" s="34"/>
      <c r="W395" s="35" t="s">
        <v>68</v>
      </c>
      <c r="X395" s="549">
        <v>70</v>
      </c>
      <c r="Y395" s="550">
        <f t="shared" si="48"/>
        <v>71.400000000000006</v>
      </c>
      <c r="Z395" s="36">
        <f t="shared" si="53"/>
        <v>0.17068</v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74.333333333333329</v>
      </c>
      <c r="BN395" s="64">
        <f t="shared" si="50"/>
        <v>75.820000000000007</v>
      </c>
      <c r="BO395" s="64">
        <f t="shared" si="51"/>
        <v>0.14245014245014245</v>
      </c>
      <c r="BP395" s="64">
        <f t="shared" si="52"/>
        <v>0.14529914529914531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68</v>
      </c>
      <c r="X396" s="549">
        <v>105</v>
      </c>
      <c r="Y396" s="550">
        <f t="shared" si="48"/>
        <v>105</v>
      </c>
      <c r="Z396" s="36">
        <f t="shared" si="53"/>
        <v>0.251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111.5</v>
      </c>
      <c r="BN396" s="64">
        <f t="shared" si="50"/>
        <v>111.5</v>
      </c>
      <c r="BO396" s="64">
        <f t="shared" si="51"/>
        <v>0.21367521367521369</v>
      </c>
      <c r="BP396" s="64">
        <f t="shared" si="52"/>
        <v>0.21367521367521369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4"/>
      <c r="V398" s="34"/>
      <c r="W398" s="35" t="s">
        <v>68</v>
      </c>
      <c r="X398" s="549">
        <v>105</v>
      </c>
      <c r="Y398" s="550">
        <f t="shared" si="48"/>
        <v>105</v>
      </c>
      <c r="Z398" s="36">
        <f t="shared" si="53"/>
        <v>0.251</v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4"/>
      <c r="V399" s="34"/>
      <c r="W399" s="35" t="s">
        <v>68</v>
      </c>
      <c r="X399" s="549">
        <v>105</v>
      </c>
      <c r="Y399" s="550">
        <f t="shared" si="48"/>
        <v>105</v>
      </c>
      <c r="Z399" s="36">
        <f t="shared" si="53"/>
        <v>0.251</v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111.5</v>
      </c>
      <c r="BN399" s="64">
        <f t="shared" si="50"/>
        <v>111.5</v>
      </c>
      <c r="BO399" s="64">
        <f t="shared" si="51"/>
        <v>0.21367521367521369</v>
      </c>
      <c r="BP399" s="64">
        <f t="shared" si="52"/>
        <v>0.21367521367521369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183.33333333333331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184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0.92367999999999995</v>
      </c>
      <c r="AA400" s="552"/>
      <c r="AB400" s="552"/>
      <c r="AC400" s="552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37" t="s">
        <v>68</v>
      </c>
      <c r="X401" s="551">
        <f>IFERROR(SUM(X390:X399),"0")</f>
        <v>385</v>
      </c>
      <c r="Y401" s="551">
        <f>IFERROR(SUM(Y390:Y399),"0")</f>
        <v>386.4</v>
      </c>
      <c r="Z401" s="37"/>
      <c r="AA401" s="552"/>
      <c r="AB401" s="552"/>
      <c r="AC401" s="552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4"/>
      <c r="V403" s="34"/>
      <c r="W403" s="35" t="s">
        <v>68</v>
      </c>
      <c r="X403" s="549">
        <v>180</v>
      </c>
      <c r="Y403" s="550">
        <f>IFERROR(IF(X403="",0,CEILING((X403/$H403),1)*$H403),"")</f>
        <v>180</v>
      </c>
      <c r="Z403" s="36">
        <f>IFERROR(IF(Y403=0,"",ROUNDUP(Y403/H403,0)*0.00902),"")</f>
        <v>0.67649999999999999</v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198.45</v>
      </c>
      <c r="BN403" s="64">
        <f>IFERROR(Y403*I403/H403,"0")</f>
        <v>198.45</v>
      </c>
      <c r="BO403" s="64">
        <f>IFERROR(1/J403*(X403/H403),"0")</f>
        <v>0.56818181818181823</v>
      </c>
      <c r="BP403" s="64">
        <f>IFERROR(1/J403*(Y403/H403),"0")</f>
        <v>0.56818181818181823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4"/>
      <c r="V404" s="34"/>
      <c r="W404" s="35" t="s">
        <v>68</v>
      </c>
      <c r="X404" s="549">
        <v>99</v>
      </c>
      <c r="Y404" s="550">
        <f>IFERROR(IF(X404="",0,CEILING((X404/$H404),1)*$H404),"")</f>
        <v>99</v>
      </c>
      <c r="Z404" s="36">
        <f>IFERROR(IF(Y404=0,"",ROUNDUP(Y404/H404,0)*0.00651),"")</f>
        <v>0.32550000000000001</v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111.9</v>
      </c>
      <c r="BN404" s="64">
        <f>IFERROR(Y404*I404/H404,"0")</f>
        <v>111.9</v>
      </c>
      <c r="BO404" s="64">
        <f>IFERROR(1/J404*(X404/H404),"0")</f>
        <v>0.27472527472527475</v>
      </c>
      <c r="BP404" s="64">
        <f>IFERROR(1/J404*(Y404/H404),"0")</f>
        <v>0.27472527472527475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37" t="s">
        <v>71</v>
      </c>
      <c r="X405" s="551">
        <f>IFERROR(X403/H403,"0")+IFERROR(X404/H404,"0")</f>
        <v>125</v>
      </c>
      <c r="Y405" s="551">
        <f>IFERROR(Y403/H403,"0")+IFERROR(Y404/H404,"0")</f>
        <v>125</v>
      </c>
      <c r="Z405" s="551">
        <f>IFERROR(IF(Z403="",0,Z403),"0")+IFERROR(IF(Z404="",0,Z404),"0")</f>
        <v>1.002</v>
      </c>
      <c r="AA405" s="552"/>
      <c r="AB405" s="552"/>
      <c r="AC405" s="552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37" t="s">
        <v>68</v>
      </c>
      <c r="X406" s="551">
        <f>IFERROR(SUM(X403:X404),"0")</f>
        <v>279</v>
      </c>
      <c r="Y406" s="551">
        <f>IFERROR(SUM(Y403:Y404),"0")</f>
        <v>279</v>
      </c>
      <c r="Z406" s="37"/>
      <c r="AA406" s="552"/>
      <c r="AB406" s="552"/>
      <c r="AC406" s="552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4"/>
      <c r="AB407" s="544"/>
      <c r="AC407" s="544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45"/>
      <c r="AB412" s="545"/>
      <c r="AC412" s="545"/>
    </row>
    <row r="413" spans="1:68" ht="27" hidden="1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4"/>
      <c r="AB419" s="544"/>
      <c r="AC419" s="544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4"/>
      <c r="AB424" s="544"/>
      <c r="AC424" s="544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48"/>
      <c r="AB429" s="48"/>
      <c r="AC429" s="48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4"/>
      <c r="AB430" s="544"/>
      <c r="AC430" s="544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545"/>
      <c r="AB431" s="545"/>
      <c r="AC431" s="545"/>
    </row>
    <row r="432" spans="1:68" ht="27" hidden="1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1" t="s">
        <v>666</v>
      </c>
      <c r="Q435" s="564"/>
      <c r="R435" s="564"/>
      <c r="S435" s="564"/>
      <c r="T435" s="565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4"/>
      <c r="V437" s="34"/>
      <c r="W437" s="35" t="s">
        <v>68</v>
      </c>
      <c r="X437" s="549">
        <v>0</v>
      </c>
      <c r="Y437" s="550">
        <f t="shared" si="54"/>
        <v>0</v>
      </c>
      <c r="Z437" s="36" t="str">
        <f t="shared" si="55"/>
        <v/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0" t="s">
        <v>680</v>
      </c>
      <c r="Q440" s="564"/>
      <c r="R440" s="564"/>
      <c r="S440" s="564"/>
      <c r="T440" s="565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4"/>
      <c r="V443" s="34"/>
      <c r="W443" s="35" t="s">
        <v>68</v>
      </c>
      <c r="X443" s="549">
        <v>180</v>
      </c>
      <c r="Y443" s="550">
        <f t="shared" si="54"/>
        <v>182.4</v>
      </c>
      <c r="Z443" s="36">
        <f>IFERROR(IF(Y443=0,"",ROUNDUP(Y443/H443,0)*0.00937),"")</f>
        <v>0.35605999999999999</v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261</v>
      </c>
      <c r="BN443" s="64">
        <f t="shared" si="57"/>
        <v>264.48</v>
      </c>
      <c r="BO443" s="64">
        <f t="shared" si="58"/>
        <v>0.3125</v>
      </c>
      <c r="BP443" s="64">
        <f t="shared" si="59"/>
        <v>0.31666666666666665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0.35605999999999999</v>
      </c>
      <c r="AA444" s="552"/>
      <c r="AB444" s="552"/>
      <c r="AC444" s="552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37" t="s">
        <v>68</v>
      </c>
      <c r="X445" s="551">
        <f>IFERROR(SUM(X432:X443),"0")</f>
        <v>180</v>
      </c>
      <c r="Y445" s="551">
        <f>IFERROR(SUM(Y432:Y443),"0")</f>
        <v>182.4</v>
      </c>
      <c r="Z445" s="37"/>
      <c r="AA445" s="552"/>
      <c r="AB445" s="552"/>
      <c r="AC445" s="552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545"/>
      <c r="AB446" s="545"/>
      <c r="AC446" s="545"/>
    </row>
    <row r="447" spans="1:68" ht="16.5" hidden="1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37" t="s">
        <v>71</v>
      </c>
      <c r="X450" s="551">
        <f>IFERROR(X447/H447,"0")+IFERROR(X448/H448,"0")+IFERROR(X449/H449,"0")</f>
        <v>0</v>
      </c>
      <c r="Y450" s="551">
        <f>IFERROR(Y447/H447,"0")+IFERROR(Y448/H448,"0")+IFERROR(Y449/H449,"0")</f>
        <v>0</v>
      </c>
      <c r="Z450" s="551">
        <f>IFERROR(IF(Z447="",0,Z447),"0")+IFERROR(IF(Z448="",0,Z448),"0")+IFERROR(IF(Z449="",0,Z449),"0")</f>
        <v>0</v>
      </c>
      <c r="AA450" s="552"/>
      <c r="AB450" s="552"/>
      <c r="AC450" s="552"/>
    </row>
    <row r="451" spans="1:68" hidden="1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37" t="s">
        <v>68</v>
      </c>
      <c r="X451" s="551">
        <f>IFERROR(SUM(X447:X449),"0")</f>
        <v>0</v>
      </c>
      <c r="Y451" s="551">
        <f>IFERROR(SUM(Y447:Y449),"0")</f>
        <v>0</v>
      </c>
      <c r="Z451" s="37"/>
      <c r="AA451" s="552"/>
      <c r="AB451" s="552"/>
      <c r="AC451" s="552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545"/>
      <c r="AB452" s="545"/>
      <c r="AC452" s="545"/>
    </row>
    <row r="453" spans="1:68" ht="27" hidden="1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hidden="1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48"/>
      <c r="AB467" s="48"/>
      <c r="AC467" s="48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4"/>
      <c r="AB468" s="544"/>
      <c r="AC468" s="544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1" t="s">
        <v>735</v>
      </c>
      <c r="Q478" s="564"/>
      <c r="R478" s="564"/>
      <c r="S478" s="564"/>
      <c r="T478" s="56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45"/>
      <c r="AB487" s="545"/>
      <c r="AC487" s="545"/>
    </row>
    <row r="488" spans="1:68" ht="27" hidden="1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7" t="s">
        <v>758</v>
      </c>
      <c r="Q498" s="564"/>
      <c r="R498" s="564"/>
      <c r="S498" s="564"/>
      <c r="T498" s="56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3740.4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3760.8199999999997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37" t="s">
        <v>68</v>
      </c>
      <c r="X502" s="551">
        <f>IFERROR(SUM(BM22:BM498),"0")</f>
        <v>4199.916666666667</v>
      </c>
      <c r="Y502" s="551">
        <f>IFERROR(SUM(BN22:BN498),"0")</f>
        <v>4223.482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37" t="s">
        <v>763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37" t="s">
        <v>68</v>
      </c>
      <c r="X504" s="551">
        <f>GrossWeightTotal+PalletQtyTotal*25</f>
        <v>4424.916666666667</v>
      </c>
      <c r="Y504" s="551">
        <f>GrossWeightTotalR+PalletQtyTotalR*25</f>
        <v>4448.482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1488.1666666666665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1497</v>
      </c>
      <c r="Z505" s="37"/>
      <c r="AA505" s="552"/>
      <c r="AB505" s="552"/>
      <c r="AC505" s="552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10.44197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546" t="s">
        <v>654</v>
      </c>
      <c r="AA508" s="576" t="s">
        <v>718</v>
      </c>
      <c r="AB508" s="673"/>
      <c r="AC508" s="52"/>
      <c r="AF508" s="547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547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52"/>
      <c r="AF509" s="547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47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120.60000000000001</v>
      </c>
      <c r="C511" s="46">
        <f>IFERROR(Y41*1,"0")+IFERROR(Y42*1,"0")+IFERROR(Y43*1,"0")+IFERROR(Y47*1,"0")</f>
        <v>186.2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444.90000000000003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302.39999999999998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300</v>
      </c>
      <c r="L511" s="46">
        <f>IFERROR(Y251*1,"0")+IFERROR(Y252*1,"0")+IFERROR(Y253*1,"0")+IFERROR(Y254*1,"0")+IFERROR(Y255*1,"0")</f>
        <v>160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261.60000000000002</v>
      </c>
      <c r="P511" s="46">
        <f>IFERROR(Y275*1,"0")+IFERROR(Y279*1,"0")</f>
        <v>169.20000000000002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250.60000000000002</v>
      </c>
      <c r="S511" s="46">
        <f>IFERROR(Y336*1,"0")+IFERROR(Y337*1,"0")+IFERROR(Y338*1,"0")</f>
        <v>264.60000000000002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220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665.4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182.4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88,17"/>
        <filter val="100,00"/>
        <filter val="105,00"/>
        <filter val="108,33"/>
        <filter val="120,00"/>
        <filter val="122,50"/>
        <filter val="125,00"/>
        <filter val="125,40"/>
        <filter val="130,00"/>
        <filter val="140,00"/>
        <filter val="157,50"/>
        <filter val="160,00"/>
        <filter val="165,00"/>
        <filter val="168,00"/>
        <filter val="180,00"/>
        <filter val="183,33"/>
        <filter val="19,00"/>
        <filter val="20,00"/>
        <filter val="260,00"/>
        <filter val="262,50"/>
        <filter val="279,00"/>
        <filter val="3 740,40"/>
        <filter val="30,00"/>
        <filter val="300,00"/>
        <filter val="37,50"/>
        <filter val="38,00"/>
        <filter val="385,00"/>
        <filter val="4 199,92"/>
        <filter val="4 424,92"/>
        <filter val="40,00"/>
        <filter val="46,67"/>
        <filter val="50,00"/>
        <filter val="58,33"/>
        <filter val="60,00"/>
        <filter val="63,33"/>
        <filter val="66,67"/>
        <filter val="70,00"/>
        <filter val="75,00"/>
        <filter val="80,00"/>
        <filter val="9"/>
        <filter val="90,00"/>
        <filter val="91,67"/>
        <filter val="99,00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