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30F3334-07FE-483E-84EC-469D400EA6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0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2" i="1" s="1"/>
  <c r="BM22" i="1"/>
  <c r="Y22" i="1"/>
  <c r="B510" i="1" s="1"/>
  <c r="P22" i="1"/>
  <c r="H10" i="1"/>
  <c r="A9" i="1"/>
  <c r="F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BP89" i="1"/>
  <c r="BN89" i="1"/>
  <c r="Z89" i="1"/>
  <c r="BP109" i="1"/>
  <c r="BN109" i="1"/>
  <c r="Z109" i="1"/>
  <c r="BP162" i="1"/>
  <c r="BN162" i="1"/>
  <c r="Z162" i="1"/>
  <c r="BP195" i="1"/>
  <c r="BN195" i="1"/>
  <c r="Z195" i="1"/>
  <c r="BP223" i="1"/>
  <c r="BN223" i="1"/>
  <c r="Z223" i="1"/>
  <c r="BP245" i="1"/>
  <c r="BN245" i="1"/>
  <c r="Z245" i="1"/>
  <c r="BP299" i="1"/>
  <c r="BN299" i="1"/>
  <c r="Z299" i="1"/>
  <c r="BP323" i="1"/>
  <c r="BN323" i="1"/>
  <c r="Z323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Z29" i="1"/>
  <c r="BN29" i="1"/>
  <c r="BP68" i="1"/>
  <c r="BN68" i="1"/>
  <c r="Z68" i="1"/>
  <c r="BP94" i="1"/>
  <c r="BN94" i="1"/>
  <c r="Z94" i="1"/>
  <c r="BP128" i="1"/>
  <c r="BN128" i="1"/>
  <c r="Z128" i="1"/>
  <c r="BP132" i="1"/>
  <c r="BN132" i="1"/>
  <c r="Z132" i="1"/>
  <c r="BP172" i="1"/>
  <c r="BN172" i="1"/>
  <c r="Z172" i="1"/>
  <c r="BP207" i="1"/>
  <c r="BN207" i="1"/>
  <c r="Z207" i="1"/>
  <c r="BP228" i="1"/>
  <c r="BN228" i="1"/>
  <c r="Z228" i="1"/>
  <c r="BP270" i="1"/>
  <c r="BN270" i="1"/>
  <c r="Z270" i="1"/>
  <c r="BP309" i="1"/>
  <c r="BN309" i="1"/>
  <c r="Z309" i="1"/>
  <c r="BP346" i="1"/>
  <c r="BN346" i="1"/>
  <c r="Z346" i="1"/>
  <c r="BP402" i="1"/>
  <c r="BN402" i="1"/>
  <c r="Z402" i="1"/>
  <c r="BP434" i="1"/>
  <c r="BN434" i="1"/>
  <c r="Z434" i="1"/>
  <c r="BP461" i="1"/>
  <c r="BN461" i="1"/>
  <c r="Z461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Z360" i="1" s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X501" i="1"/>
  <c r="X504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7" i="1"/>
  <c r="Z90" i="1" s="1"/>
  <c r="BN87" i="1"/>
  <c r="Z96" i="1"/>
  <c r="BN96" i="1"/>
  <c r="Y105" i="1"/>
  <c r="Z103" i="1"/>
  <c r="BN103" i="1"/>
  <c r="Z115" i="1"/>
  <c r="BN115" i="1"/>
  <c r="Z121" i="1"/>
  <c r="BN121" i="1"/>
  <c r="BP121" i="1"/>
  <c r="Z138" i="1"/>
  <c r="BN138" i="1"/>
  <c r="Y152" i="1"/>
  <c r="Z150" i="1"/>
  <c r="BN150" i="1"/>
  <c r="Y151" i="1"/>
  <c r="Z156" i="1"/>
  <c r="Z157" i="1" s="1"/>
  <c r="BN156" i="1"/>
  <c r="BP156" i="1"/>
  <c r="Z160" i="1"/>
  <c r="BN160" i="1"/>
  <c r="Z164" i="1"/>
  <c r="BN164" i="1"/>
  <c r="Z168" i="1"/>
  <c r="BN168" i="1"/>
  <c r="Z174" i="1"/>
  <c r="BN174" i="1"/>
  <c r="Z189" i="1"/>
  <c r="BN189" i="1"/>
  <c r="Z193" i="1"/>
  <c r="BN193" i="1"/>
  <c r="Z197" i="1"/>
  <c r="BN197" i="1"/>
  <c r="Z205" i="1"/>
  <c r="BN205" i="1"/>
  <c r="Z210" i="1"/>
  <c r="BN210" i="1"/>
  <c r="Z216" i="1"/>
  <c r="BN216" i="1"/>
  <c r="BP216" i="1"/>
  <c r="Z225" i="1"/>
  <c r="BN225" i="1"/>
  <c r="Z226" i="1"/>
  <c r="BN226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404" i="1"/>
  <c r="Y465" i="1"/>
  <c r="Y464" i="1"/>
  <c r="H9" i="1"/>
  <c r="A10" i="1"/>
  <c r="X503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BP462" i="1"/>
  <c r="BN462" i="1"/>
  <c r="Z462" i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443" i="1" l="1"/>
  <c r="Z350" i="1"/>
  <c r="Z331" i="1"/>
  <c r="Z325" i="1"/>
  <c r="Z304" i="1"/>
  <c r="Z44" i="1"/>
  <c r="Z134" i="1"/>
  <c r="Z294" i="1"/>
  <c r="Z484" i="1"/>
  <c r="Z479" i="1"/>
  <c r="Z473" i="1"/>
  <c r="Z464" i="1"/>
  <c r="Z416" i="1"/>
  <c r="Z312" i="1"/>
  <c r="Z247" i="1"/>
  <c r="Z169" i="1"/>
  <c r="Z123" i="1"/>
  <c r="Z118" i="1"/>
  <c r="Z105" i="1"/>
  <c r="Z97" i="1"/>
  <c r="Z58" i="1"/>
  <c r="Z201" i="1"/>
  <c r="Z231" i="1"/>
  <c r="Z458" i="1"/>
  <c r="Z399" i="1"/>
  <c r="Z256" i="1"/>
  <c r="Z213" i="1"/>
  <c r="Z32" i="1"/>
  <c r="Y504" i="1"/>
  <c r="Y501" i="1"/>
  <c r="Z338" i="1"/>
  <c r="Z264" i="1"/>
  <c r="Y502" i="1"/>
  <c r="Z111" i="1"/>
  <c r="Z70" i="1"/>
  <c r="Y500" i="1"/>
  <c r="Z505" i="1" l="1"/>
  <c r="Y503" i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<sst xmlns="http://schemas.openxmlformats.org/spreadsheetml/2006/main" count="2204" uniqueCount="805">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</sst>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2" t="s">
        <v>0</v>
      </c>
      <c r="E1" s="582"/>
      <c r="F1" s="582"/>
      <c r="G1" s="12" t="s">
        <v>1</v>
      </c>
      <c r="H1" s="632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8" t="s">
        <v>8</v>
      </c>
      <c r="B5" s="577"/>
      <c r="C5" s="578"/>
      <c r="D5" s="637"/>
      <c r="E5" s="638"/>
      <c r="F5" s="835" t="s">
        <v>9</v>
      </c>
      <c r="G5" s="578"/>
      <c r="H5" s="637" t="s">
        <v>804</v>
      </c>
      <c r="I5" s="775"/>
      <c r="J5" s="775"/>
      <c r="K5" s="775"/>
      <c r="L5" s="775"/>
      <c r="M5" s="638"/>
      <c r="N5" s="58"/>
      <c r="P5" s="24" t="s">
        <v>10</v>
      </c>
      <c r="Q5" s="842">
        <v>45922</v>
      </c>
      <c r="R5" s="662"/>
      <c r="T5" s="707" t="s">
        <v>11</v>
      </c>
      <c r="U5" s="692"/>
      <c r="V5" s="709" t="s">
        <v>12</v>
      </c>
      <c r="W5" s="662"/>
      <c r="AB5" s="51"/>
      <c r="AC5" s="51"/>
      <c r="AD5" s="51"/>
      <c r="AE5" s="51"/>
    </row>
    <row r="6" spans="1:32" s="541" customFormat="1" ht="24" customHeight="1" x14ac:dyDescent="0.2">
      <c r="A6" s="668" t="s">
        <v>13</v>
      </c>
      <c r="B6" s="577"/>
      <c r="C6" s="578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62"/>
      <c r="N6" s="59"/>
      <c r="P6" s="24" t="s">
        <v>15</v>
      </c>
      <c r="Q6" s="845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5" t="s">
        <v>16</v>
      </c>
      <c r="U6" s="692"/>
      <c r="V6" s="781" t="s">
        <v>17</v>
      </c>
      <c r="W6" s="59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0" t="str">
        <f>IFERROR(VLOOKUP(DeliveryAddress,Table,3,0),1)</f>
        <v>4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0"/>
      <c r="U7" s="692"/>
      <c r="V7" s="782"/>
      <c r="W7" s="783"/>
      <c r="AB7" s="51"/>
      <c r="AC7" s="51"/>
      <c r="AD7" s="51"/>
      <c r="AE7" s="51"/>
    </row>
    <row r="8" spans="1:32" s="541" customFormat="1" ht="25.5" customHeight="1" x14ac:dyDescent="0.2">
      <c r="A8" s="846" t="s">
        <v>18</v>
      </c>
      <c r="B8" s="557"/>
      <c r="C8" s="558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74">
        <v>0.45833333333333331</v>
      </c>
      <c r="R8" s="622"/>
      <c r="T8" s="560"/>
      <c r="U8" s="692"/>
      <c r="V8" s="782"/>
      <c r="W8" s="783"/>
      <c r="AB8" s="51"/>
      <c r="AC8" s="51"/>
      <c r="AD8" s="51"/>
      <c r="AE8" s="51"/>
    </row>
    <row r="9" spans="1:32" s="541" customFormat="1" ht="39.950000000000003" customHeight="1" x14ac:dyDescent="0.2">
      <c r="A9" s="6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85"/>
      <c r="E9" s="567"/>
      <c r="F9" s="6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567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7"/>
      <c r="L9" s="567"/>
      <c r="M9" s="567"/>
      <c r="N9" s="539"/>
      <c r="P9" s="26" t="s">
        <v>20</v>
      </c>
      <c r="Q9" s="659"/>
      <c r="R9" s="660"/>
      <c r="T9" s="560"/>
      <c r="U9" s="692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85"/>
      <c r="E10" s="567"/>
      <c r="F10" s="6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67" t="str">
        <f>IFERROR(VLOOKUP($D$10,Proxy,2,FALSE),"")</f>
        <v/>
      </c>
      <c r="I10" s="560"/>
      <c r="J10" s="560"/>
      <c r="K10" s="560"/>
      <c r="L10" s="560"/>
      <c r="M10" s="560"/>
      <c r="N10" s="540"/>
      <c r="P10" s="26" t="s">
        <v>21</v>
      </c>
      <c r="Q10" s="716"/>
      <c r="R10" s="717"/>
      <c r="U10" s="24" t="s">
        <v>22</v>
      </c>
      <c r="V10" s="596" t="s">
        <v>23</v>
      </c>
      <c r="W10" s="59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662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69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74"/>
      <c r="R12" s="622"/>
      <c r="S12" s="23"/>
      <c r="U12" s="24"/>
      <c r="V12" s="582"/>
      <c r="W12" s="560"/>
      <c r="AB12" s="51"/>
      <c r="AC12" s="51"/>
      <c r="AD12" s="51"/>
      <c r="AE12" s="51"/>
    </row>
    <row r="13" spans="1:32" s="541" customFormat="1" ht="23.25" customHeight="1" x14ac:dyDescent="0.2">
      <c r="A13" s="69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69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51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666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7"/>
      <c r="Q16" s="667"/>
      <c r="R16" s="667"/>
      <c r="S16" s="667"/>
      <c r="T16" s="6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2" t="s">
        <v>37</v>
      </c>
      <c r="D17" s="594" t="s">
        <v>38</v>
      </c>
      <c r="E17" s="647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46"/>
      <c r="R17" s="646"/>
      <c r="S17" s="646"/>
      <c r="T17" s="647"/>
      <c r="U17" s="872" t="s">
        <v>50</v>
      </c>
      <c r="V17" s="578"/>
      <c r="W17" s="594" t="s">
        <v>51</v>
      </c>
      <c r="X17" s="594" t="s">
        <v>52</v>
      </c>
      <c r="Y17" s="870" t="s">
        <v>53</v>
      </c>
      <c r="Z17" s="755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48"/>
      <c r="E18" s="650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48"/>
      <c r="Q18" s="649"/>
      <c r="R18" s="649"/>
      <c r="S18" s="649"/>
      <c r="T18" s="650"/>
      <c r="U18" s="67" t="s">
        <v>60</v>
      </c>
      <c r="V18" s="67" t="s">
        <v>61</v>
      </c>
      <c r="W18" s="595"/>
      <c r="X18" s="595"/>
      <c r="Y18" s="871"/>
      <c r="Z18" s="756"/>
      <c r="AA18" s="766"/>
      <c r="AB18" s="766"/>
      <c r="AC18" s="766"/>
      <c r="AD18" s="832"/>
      <c r="AE18" s="833"/>
      <c r="AF18" s="834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579" t="s">
        <v>62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2"/>
      <c r="AB20" s="542"/>
      <c r="AC20" s="542"/>
    </row>
    <row r="21" spans="1:68" ht="14.25" hidden="1" customHeight="1" x14ac:dyDescent="0.25">
      <c r="A21" s="564" t="s">
        <v>63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56" t="s">
        <v>70</v>
      </c>
      <c r="Q23" s="557"/>
      <c r="R23" s="557"/>
      <c r="S23" s="557"/>
      <c r="T23" s="557"/>
      <c r="U23" s="557"/>
      <c r="V23" s="558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56" t="s">
        <v>70</v>
      </c>
      <c r="Q24" s="557"/>
      <c r="R24" s="557"/>
      <c r="S24" s="557"/>
      <c r="T24" s="557"/>
      <c r="U24" s="557"/>
      <c r="V24" s="558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4" t="s">
        <v>72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1">
        <v>4680115886230</v>
      </c>
      <c r="E28" s="55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1">
        <v>4680115886247</v>
      </c>
      <c r="E29" s="55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1">
        <v>4680115885905</v>
      </c>
      <c r="E30" s="55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1">
        <v>4607091388244</v>
      </c>
      <c r="E31" s="55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9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56" t="s">
        <v>70</v>
      </c>
      <c r="Q32" s="557"/>
      <c r="R32" s="557"/>
      <c r="S32" s="557"/>
      <c r="T32" s="557"/>
      <c r="U32" s="557"/>
      <c r="V32" s="558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60"/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1"/>
      <c r="P33" s="556" t="s">
        <v>70</v>
      </c>
      <c r="Q33" s="557"/>
      <c r="R33" s="557"/>
      <c r="S33" s="557"/>
      <c r="T33" s="557"/>
      <c r="U33" s="557"/>
      <c r="V33" s="558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4" t="s">
        <v>94</v>
      </c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Y34" s="560"/>
      <c r="Z34" s="560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9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56" t="s">
        <v>70</v>
      </c>
      <c r="Q36" s="557"/>
      <c r="R36" s="557"/>
      <c r="S36" s="557"/>
      <c r="T36" s="557"/>
      <c r="U36" s="557"/>
      <c r="V36" s="558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60"/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1"/>
      <c r="P37" s="556" t="s">
        <v>70</v>
      </c>
      <c r="Q37" s="557"/>
      <c r="R37" s="557"/>
      <c r="S37" s="557"/>
      <c r="T37" s="557"/>
      <c r="U37" s="557"/>
      <c r="V37" s="558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99" t="s">
        <v>100</v>
      </c>
      <c r="B38" s="700"/>
      <c r="C38" s="700"/>
      <c r="D38" s="700"/>
      <c r="E38" s="700"/>
      <c r="F38" s="700"/>
      <c r="G38" s="700"/>
      <c r="H38" s="700"/>
      <c r="I38" s="700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00"/>
      <c r="X38" s="700"/>
      <c r="Y38" s="700"/>
      <c r="Z38" s="700"/>
      <c r="AA38" s="48"/>
      <c r="AB38" s="48"/>
      <c r="AC38" s="48"/>
    </row>
    <row r="39" spans="1:68" ht="16.5" hidden="1" customHeight="1" x14ac:dyDescent="0.25">
      <c r="A39" s="579" t="s">
        <v>101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2"/>
      <c r="AB39" s="542"/>
      <c r="AC39" s="542"/>
    </row>
    <row r="40" spans="1:68" ht="14.25" hidden="1" customHeight="1" x14ac:dyDescent="0.25">
      <c r="A40" s="564" t="s">
        <v>102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0"/>
      <c r="R40" s="560"/>
      <c r="S40" s="560"/>
      <c r="T40" s="560"/>
      <c r="U40" s="560"/>
      <c r="V40" s="560"/>
      <c r="W40" s="560"/>
      <c r="X40" s="560"/>
      <c r="Y40" s="560"/>
      <c r="Z40" s="560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7">
        <v>42</v>
      </c>
      <c r="Y41" s="54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43.691666666666663</v>
      </c>
      <c r="BN41" s="64">
        <f>IFERROR(Y41*I41/H41,"0")</f>
        <v>44.94</v>
      </c>
      <c r="BO41" s="64">
        <f>IFERROR(1/J41*(X41/H41),"0")</f>
        <v>6.0763888888888888E-2</v>
      </c>
      <c r="BP41" s="64">
        <f>IFERROR(1/J41*(Y41/H41),"0")</f>
        <v>6.25E-2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7">
        <v>19</v>
      </c>
      <c r="Y43" s="548">
        <f>IFERROR(IF(X43="",0,CEILING((X43/$H43),1)*$H43),"")</f>
        <v>22.200000000000003</v>
      </c>
      <c r="Z43" s="36">
        <f>IFERROR(IF(Y43=0,"",ROUNDUP(Y43/H43,0)*0.00902),"")</f>
        <v>5.4120000000000001E-2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20.078378378378378</v>
      </c>
      <c r="BN43" s="64">
        <f>IFERROR(Y43*I43/H43,"0")</f>
        <v>23.460000000000004</v>
      </c>
      <c r="BO43" s="64">
        <f>IFERROR(1/J43*(X43/H43),"0")</f>
        <v>3.8902538902538905E-2</v>
      </c>
      <c r="BP43" s="64">
        <f>IFERROR(1/J43*(Y43/H43),"0")</f>
        <v>4.5454545454545463E-2</v>
      </c>
    </row>
    <row r="44" spans="1:68" x14ac:dyDescent="0.2">
      <c r="A44" s="559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56" t="s">
        <v>70</v>
      </c>
      <c r="Q44" s="557"/>
      <c r="R44" s="557"/>
      <c r="S44" s="557"/>
      <c r="T44" s="557"/>
      <c r="U44" s="557"/>
      <c r="V44" s="558"/>
      <c r="W44" s="37" t="s">
        <v>71</v>
      </c>
      <c r="X44" s="549">
        <f>IFERROR(X41/H41,"0")+IFERROR(X42/H42,"0")+IFERROR(X43/H43,"0")</f>
        <v>9.0240240240240244</v>
      </c>
      <c r="Y44" s="549">
        <f>IFERROR(Y41/H41,"0")+IFERROR(Y42/H42,"0")+IFERROR(Y43/H43,"0")</f>
        <v>10</v>
      </c>
      <c r="Z44" s="549">
        <f>IFERROR(IF(Z41="",0,Z41),"0")+IFERROR(IF(Z42="",0,Z42),"0")+IFERROR(IF(Z43="",0,Z43),"0")</f>
        <v>0.13003999999999999</v>
      </c>
      <c r="AA44" s="550"/>
      <c r="AB44" s="550"/>
      <c r="AC44" s="550"/>
    </row>
    <row r="45" spans="1:68" x14ac:dyDescent="0.2">
      <c r="A45" s="560"/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1"/>
      <c r="P45" s="556" t="s">
        <v>70</v>
      </c>
      <c r="Q45" s="557"/>
      <c r="R45" s="557"/>
      <c r="S45" s="557"/>
      <c r="T45" s="557"/>
      <c r="U45" s="557"/>
      <c r="V45" s="558"/>
      <c r="W45" s="37" t="s">
        <v>68</v>
      </c>
      <c r="X45" s="549">
        <f>IFERROR(SUM(X41:X43),"0")</f>
        <v>61</v>
      </c>
      <c r="Y45" s="549">
        <f>IFERROR(SUM(Y41:Y43),"0")</f>
        <v>65.400000000000006</v>
      </c>
      <c r="Z45" s="37"/>
      <c r="AA45" s="550"/>
      <c r="AB45" s="550"/>
      <c r="AC45" s="550"/>
    </row>
    <row r="46" spans="1:68" ht="14.25" hidden="1" customHeight="1" x14ac:dyDescent="0.25">
      <c r="A46" s="564" t="s">
        <v>72</v>
      </c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9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56" t="s">
        <v>70</v>
      </c>
      <c r="Q48" s="557"/>
      <c r="R48" s="557"/>
      <c r="S48" s="557"/>
      <c r="T48" s="557"/>
      <c r="U48" s="557"/>
      <c r="V48" s="558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60"/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1"/>
      <c r="P49" s="556" t="s">
        <v>70</v>
      </c>
      <c r="Q49" s="557"/>
      <c r="R49" s="557"/>
      <c r="S49" s="557"/>
      <c r="T49" s="557"/>
      <c r="U49" s="557"/>
      <c r="V49" s="558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79" t="s">
        <v>116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2"/>
      <c r="AB50" s="542"/>
      <c r="AC50" s="542"/>
    </row>
    <row r="51" spans="1:68" ht="14.25" hidden="1" customHeight="1" x14ac:dyDescent="0.25">
      <c r="A51" s="564" t="s">
        <v>102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543"/>
      <c r="AB51" s="543"/>
      <c r="AC51" s="54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7">
        <v>43</v>
      </c>
      <c r="Y55" s="548">
        <f t="shared" si="6"/>
        <v>44</v>
      </c>
      <c r="Z55" s="36">
        <f>IFERROR(IF(Y55=0,"",ROUNDUP(Y55/H55,0)*0.00902),"")</f>
        <v>9.9220000000000003E-2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45.2575</v>
      </c>
      <c r="BN55" s="64">
        <f t="shared" si="8"/>
        <v>46.31</v>
      </c>
      <c r="BO55" s="64">
        <f t="shared" si="9"/>
        <v>8.1439393939393936E-2</v>
      </c>
      <c r="BP55" s="64">
        <f t="shared" si="10"/>
        <v>8.3333333333333343E-2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9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56" t="s">
        <v>70</v>
      </c>
      <c r="Q58" s="557"/>
      <c r="R58" s="557"/>
      <c r="S58" s="557"/>
      <c r="T58" s="557"/>
      <c r="U58" s="557"/>
      <c r="V58" s="558"/>
      <c r="W58" s="37" t="s">
        <v>71</v>
      </c>
      <c r="X58" s="549">
        <f>IFERROR(X52/H52,"0")+IFERROR(X53/H53,"0")+IFERROR(X54/H54,"0")+IFERROR(X55/H55,"0")+IFERROR(X56/H56,"0")+IFERROR(X57/H57,"0")</f>
        <v>10.75</v>
      </c>
      <c r="Y58" s="549">
        <f>IFERROR(Y52/H52,"0")+IFERROR(Y53/H53,"0")+IFERROR(Y54/H54,"0")+IFERROR(Y55/H55,"0")+IFERROR(Y56/H56,"0")+IFERROR(Y57/H57,"0")</f>
        <v>11</v>
      </c>
      <c r="Z58" s="549">
        <f>IFERROR(IF(Z52="",0,Z52),"0")+IFERROR(IF(Z53="",0,Z53),"0")+IFERROR(IF(Z54="",0,Z54),"0")+IFERROR(IF(Z55="",0,Z55),"0")+IFERROR(IF(Z56="",0,Z56),"0")+IFERROR(IF(Z57="",0,Z57),"0")</f>
        <v>9.9220000000000003E-2</v>
      </c>
      <c r="AA58" s="550"/>
      <c r="AB58" s="550"/>
      <c r="AC58" s="550"/>
    </row>
    <row r="59" spans="1:68" x14ac:dyDescent="0.2">
      <c r="A59" s="560"/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1"/>
      <c r="P59" s="556" t="s">
        <v>70</v>
      </c>
      <c r="Q59" s="557"/>
      <c r="R59" s="557"/>
      <c r="S59" s="557"/>
      <c r="T59" s="557"/>
      <c r="U59" s="557"/>
      <c r="V59" s="558"/>
      <c r="W59" s="37" t="s">
        <v>68</v>
      </c>
      <c r="X59" s="549">
        <f>IFERROR(SUM(X52:X57),"0")</f>
        <v>43</v>
      </c>
      <c r="Y59" s="549">
        <f>IFERROR(SUM(Y52:Y57),"0")</f>
        <v>44</v>
      </c>
      <c r="Z59" s="37"/>
      <c r="AA59" s="550"/>
      <c r="AB59" s="550"/>
      <c r="AC59" s="550"/>
    </row>
    <row r="60" spans="1:68" ht="14.25" hidden="1" customHeight="1" x14ac:dyDescent="0.25">
      <c r="A60" s="564" t="s">
        <v>134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560"/>
      <c r="O60" s="560"/>
      <c r="P60" s="560"/>
      <c r="Q60" s="560"/>
      <c r="R60" s="560"/>
      <c r="S60" s="560"/>
      <c r="T60" s="560"/>
      <c r="U60" s="560"/>
      <c r="V60" s="560"/>
      <c r="W60" s="560"/>
      <c r="X60" s="560"/>
      <c r="Y60" s="560"/>
      <c r="Z60" s="560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7">
        <v>43</v>
      </c>
      <c r="Y61" s="548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44.731944444444437</v>
      </c>
      <c r="BN61" s="64">
        <f>IFERROR(Y61*I61/H61,"0")</f>
        <v>44.94</v>
      </c>
      <c r="BO61" s="64">
        <f>IFERROR(1/J61*(X61/H61),"0")</f>
        <v>6.2210648148148147E-2</v>
      </c>
      <c r="BP61" s="64">
        <f>IFERROR(1/J61*(Y61/H61),"0")</f>
        <v>6.25E-2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9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56" t="s">
        <v>70</v>
      </c>
      <c r="Q64" s="557"/>
      <c r="R64" s="557"/>
      <c r="S64" s="557"/>
      <c r="T64" s="557"/>
      <c r="U64" s="557"/>
      <c r="V64" s="558"/>
      <c r="W64" s="37" t="s">
        <v>71</v>
      </c>
      <c r="X64" s="549">
        <f>IFERROR(X61/H61,"0")+IFERROR(X62/H62,"0")+IFERROR(X63/H63,"0")</f>
        <v>3.9814814814814814</v>
      </c>
      <c r="Y64" s="549">
        <f>IFERROR(Y61/H61,"0")+IFERROR(Y62/H62,"0")+IFERROR(Y63/H63,"0")</f>
        <v>4</v>
      </c>
      <c r="Z64" s="549">
        <f>IFERROR(IF(Z61="",0,Z61),"0")+IFERROR(IF(Z62="",0,Z62),"0")+IFERROR(IF(Z63="",0,Z63),"0")</f>
        <v>7.5920000000000001E-2</v>
      </c>
      <c r="AA64" s="550"/>
      <c r="AB64" s="550"/>
      <c r="AC64" s="550"/>
    </row>
    <row r="65" spans="1:68" x14ac:dyDescent="0.2">
      <c r="A65" s="560"/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1"/>
      <c r="P65" s="556" t="s">
        <v>70</v>
      </c>
      <c r="Q65" s="557"/>
      <c r="R65" s="557"/>
      <c r="S65" s="557"/>
      <c r="T65" s="557"/>
      <c r="U65" s="557"/>
      <c r="V65" s="558"/>
      <c r="W65" s="37" t="s">
        <v>68</v>
      </c>
      <c r="X65" s="549">
        <f>IFERROR(SUM(X61:X63),"0")</f>
        <v>43</v>
      </c>
      <c r="Y65" s="549">
        <f>IFERROR(SUM(Y61:Y63),"0")</f>
        <v>43.2</v>
      </c>
      <c r="Z65" s="37"/>
      <c r="AA65" s="550"/>
      <c r="AB65" s="550"/>
      <c r="AC65" s="550"/>
    </row>
    <row r="66" spans="1:68" ht="14.25" hidden="1" customHeight="1" x14ac:dyDescent="0.25">
      <c r="A66" s="564" t="s">
        <v>63</v>
      </c>
      <c r="B66" s="560"/>
      <c r="C66" s="560"/>
      <c r="D66" s="560"/>
      <c r="E66" s="560"/>
      <c r="F66" s="560"/>
      <c r="G66" s="560"/>
      <c r="H66" s="560"/>
      <c r="I66" s="560"/>
      <c r="J66" s="560"/>
      <c r="K66" s="560"/>
      <c r="L66" s="560"/>
      <c r="M66" s="560"/>
      <c r="N66" s="560"/>
      <c r="O66" s="560"/>
      <c r="P66" s="560"/>
      <c r="Q66" s="560"/>
      <c r="R66" s="560"/>
      <c r="S66" s="560"/>
      <c r="T66" s="560"/>
      <c r="U66" s="560"/>
      <c r="V66" s="560"/>
      <c r="W66" s="560"/>
      <c r="X66" s="560"/>
      <c r="Y66" s="560"/>
      <c r="Z66" s="560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7">
        <v>9</v>
      </c>
      <c r="Y68" s="548">
        <f>IFERROR(IF(X68="",0,CEILING((X68/$H68),1)*$H68),"")</f>
        <v>9</v>
      </c>
      <c r="Z68" s="36">
        <f>IFERROR(IF(Y68=0,"",ROUNDUP(Y68/H68,0)*0.00502),"")</f>
        <v>2.5100000000000001E-2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9.4999999999999982</v>
      </c>
      <c r="BN68" s="64">
        <f>IFERROR(Y68*I68/H68,"0")</f>
        <v>9.4999999999999982</v>
      </c>
      <c r="BO68" s="64">
        <f>IFERROR(1/J68*(X68/H68),"0")</f>
        <v>2.1367521367521368E-2</v>
      </c>
      <c r="BP68" s="64">
        <f>IFERROR(1/J68*(Y68/H68),"0")</f>
        <v>2.1367521367521368E-2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7">
        <v>10</v>
      </c>
      <c r="Y69" s="548">
        <f>IFERROR(IF(X69="",0,CEILING((X69/$H69),1)*$H69),"")</f>
        <v>10.8</v>
      </c>
      <c r="Z69" s="36">
        <f>IFERROR(IF(Y69=0,"",ROUNDUP(Y69/H69,0)*0.00502),"")</f>
        <v>3.0120000000000001E-2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10.555555555555555</v>
      </c>
      <c r="BN69" s="64">
        <f>IFERROR(Y69*I69/H69,"0")</f>
        <v>11.4</v>
      </c>
      <c r="BO69" s="64">
        <f>IFERROR(1/J69*(X69/H69),"0")</f>
        <v>2.3741690408357077E-2</v>
      </c>
      <c r="BP69" s="64">
        <f>IFERROR(1/J69*(Y69/H69),"0")</f>
        <v>2.5641025641025644E-2</v>
      </c>
    </row>
    <row r="70" spans="1:68" x14ac:dyDescent="0.2">
      <c r="A70" s="559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56" t="s">
        <v>70</v>
      </c>
      <c r="Q70" s="557"/>
      <c r="R70" s="557"/>
      <c r="S70" s="557"/>
      <c r="T70" s="557"/>
      <c r="U70" s="557"/>
      <c r="V70" s="558"/>
      <c r="W70" s="37" t="s">
        <v>71</v>
      </c>
      <c r="X70" s="549">
        <f>IFERROR(X67/H67,"0")+IFERROR(X68/H68,"0")+IFERROR(X69/H69,"0")</f>
        <v>10.555555555555555</v>
      </c>
      <c r="Y70" s="549">
        <f>IFERROR(Y67/H67,"0")+IFERROR(Y68/H68,"0")+IFERROR(Y69/H69,"0")</f>
        <v>11</v>
      </c>
      <c r="Z70" s="549">
        <f>IFERROR(IF(Z67="",0,Z67),"0")+IFERROR(IF(Z68="",0,Z68),"0")+IFERROR(IF(Z69="",0,Z69),"0")</f>
        <v>5.5220000000000005E-2</v>
      </c>
      <c r="AA70" s="550"/>
      <c r="AB70" s="550"/>
      <c r="AC70" s="550"/>
    </row>
    <row r="71" spans="1:68" x14ac:dyDescent="0.2">
      <c r="A71" s="560"/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1"/>
      <c r="P71" s="556" t="s">
        <v>70</v>
      </c>
      <c r="Q71" s="557"/>
      <c r="R71" s="557"/>
      <c r="S71" s="557"/>
      <c r="T71" s="557"/>
      <c r="U71" s="557"/>
      <c r="V71" s="558"/>
      <c r="W71" s="37" t="s">
        <v>68</v>
      </c>
      <c r="X71" s="549">
        <f>IFERROR(SUM(X67:X69),"0")</f>
        <v>19</v>
      </c>
      <c r="Y71" s="549">
        <f>IFERROR(SUM(Y67:Y69),"0")</f>
        <v>19.8</v>
      </c>
      <c r="Z71" s="37"/>
      <c r="AA71" s="550"/>
      <c r="AB71" s="550"/>
      <c r="AC71" s="550"/>
    </row>
    <row r="72" spans="1:68" ht="14.25" hidden="1" customHeight="1" x14ac:dyDescent="0.25">
      <c r="A72" s="564" t="s">
        <v>72</v>
      </c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  <c r="U72" s="560"/>
      <c r="V72" s="560"/>
      <c r="W72" s="560"/>
      <c r="X72" s="560"/>
      <c r="Y72" s="560"/>
      <c r="Z72" s="560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7">
        <v>10</v>
      </c>
      <c r="Y74" s="548">
        <f>IFERROR(IF(X74="",0,CEILING((X74/$H74),1)*$H74),"")</f>
        <v>16.8</v>
      </c>
      <c r="Z74" s="36">
        <f>IFERROR(IF(Y74=0,"",ROUNDUP(Y74/H74,0)*0.01898),"")</f>
        <v>3.7960000000000001E-2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10.517857142857144</v>
      </c>
      <c r="BN74" s="64">
        <f>IFERROR(Y74*I74/H74,"0")</f>
        <v>17.670000000000002</v>
      </c>
      <c r="BO74" s="64">
        <f>IFERROR(1/J74*(X74/H74),"0")</f>
        <v>1.8601190476190476E-2</v>
      </c>
      <c r="BP74" s="64">
        <f>IFERROR(1/J74*(Y74/H74),"0")</f>
        <v>3.125E-2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9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56" t="s">
        <v>70</v>
      </c>
      <c r="Q78" s="557"/>
      <c r="R78" s="557"/>
      <c r="S78" s="557"/>
      <c r="T78" s="557"/>
      <c r="U78" s="557"/>
      <c r="V78" s="558"/>
      <c r="W78" s="37" t="s">
        <v>71</v>
      </c>
      <c r="X78" s="549">
        <f>IFERROR(X73/H73,"0")+IFERROR(X74/H74,"0")+IFERROR(X75/H75,"0")+IFERROR(X76/H76,"0")+IFERROR(X77/H77,"0")</f>
        <v>1.1904761904761905</v>
      </c>
      <c r="Y78" s="549">
        <f>IFERROR(Y73/H73,"0")+IFERROR(Y74/H74,"0")+IFERROR(Y75/H75,"0")+IFERROR(Y76/H76,"0")+IFERROR(Y77/H77,"0")</f>
        <v>2</v>
      </c>
      <c r="Z78" s="549">
        <f>IFERROR(IF(Z73="",0,Z73),"0")+IFERROR(IF(Z74="",0,Z74),"0")+IFERROR(IF(Z75="",0,Z75),"0")+IFERROR(IF(Z76="",0,Z76),"0")+IFERROR(IF(Z77="",0,Z77),"0")</f>
        <v>3.7960000000000001E-2</v>
      </c>
      <c r="AA78" s="550"/>
      <c r="AB78" s="550"/>
      <c r="AC78" s="550"/>
    </row>
    <row r="79" spans="1:68" x14ac:dyDescent="0.2">
      <c r="A79" s="560"/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1"/>
      <c r="P79" s="556" t="s">
        <v>70</v>
      </c>
      <c r="Q79" s="557"/>
      <c r="R79" s="557"/>
      <c r="S79" s="557"/>
      <c r="T79" s="557"/>
      <c r="U79" s="557"/>
      <c r="V79" s="558"/>
      <c r="W79" s="37" t="s">
        <v>68</v>
      </c>
      <c r="X79" s="549">
        <f>IFERROR(SUM(X73:X77),"0")</f>
        <v>10</v>
      </c>
      <c r="Y79" s="549">
        <f>IFERROR(SUM(Y73:Y77),"0")</f>
        <v>16.8</v>
      </c>
      <c r="Z79" s="37"/>
      <c r="AA79" s="550"/>
      <c r="AB79" s="550"/>
      <c r="AC79" s="550"/>
    </row>
    <row r="80" spans="1:68" ht="14.25" hidden="1" customHeight="1" x14ac:dyDescent="0.25">
      <c r="A80" s="564" t="s">
        <v>164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  <c r="U80" s="560"/>
      <c r="V80" s="560"/>
      <c r="W80" s="560"/>
      <c r="X80" s="560"/>
      <c r="Y80" s="560"/>
      <c r="Z80" s="560"/>
      <c r="AA80" s="543"/>
      <c r="AB80" s="543"/>
      <c r="AC80" s="543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9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56" t="s">
        <v>70</v>
      </c>
      <c r="Q83" s="557"/>
      <c r="R83" s="557"/>
      <c r="S83" s="557"/>
      <c r="T83" s="557"/>
      <c r="U83" s="557"/>
      <c r="V83" s="558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60"/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1"/>
      <c r="P84" s="556" t="s">
        <v>70</v>
      </c>
      <c r="Q84" s="557"/>
      <c r="R84" s="557"/>
      <c r="S84" s="557"/>
      <c r="T84" s="557"/>
      <c r="U84" s="557"/>
      <c r="V84" s="558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79" t="s">
        <v>171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2"/>
      <c r="AB85" s="542"/>
      <c r="AC85" s="542"/>
    </row>
    <row r="86" spans="1:68" ht="14.25" hidden="1" customHeight="1" x14ac:dyDescent="0.25">
      <c r="A86" s="564" t="s">
        <v>102</v>
      </c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543"/>
      <c r="AB86" s="543"/>
      <c r="AC86" s="543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5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59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56" t="s">
        <v>70</v>
      </c>
      <c r="Q90" s="557"/>
      <c r="R90" s="557"/>
      <c r="S90" s="557"/>
      <c r="T90" s="557"/>
      <c r="U90" s="557"/>
      <c r="V90" s="558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hidden="1" x14ac:dyDescent="0.2">
      <c r="A91" s="560"/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1"/>
      <c r="P91" s="556" t="s">
        <v>70</v>
      </c>
      <c r="Q91" s="557"/>
      <c r="R91" s="557"/>
      <c r="S91" s="557"/>
      <c r="T91" s="557"/>
      <c r="U91" s="557"/>
      <c r="V91" s="558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hidden="1" customHeight="1" x14ac:dyDescent="0.25">
      <c r="A92" s="564" t="s">
        <v>72</v>
      </c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  <c r="U92" s="560"/>
      <c r="V92" s="560"/>
      <c r="W92" s="560"/>
      <c r="X92" s="560"/>
      <c r="Y92" s="560"/>
      <c r="Z92" s="560"/>
      <c r="AA92" s="543"/>
      <c r="AB92" s="543"/>
      <c r="AC92" s="543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22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7">
        <v>90</v>
      </c>
      <c r="Y95" s="548">
        <f>IFERROR(IF(X95="",0,CEILING((X95/$H95),1)*$H95),"")</f>
        <v>91.800000000000011</v>
      </c>
      <c r="Z95" s="36">
        <f>IFERROR(IF(Y95=0,"",ROUNDUP(Y95/H95,0)*0.00651),"")</f>
        <v>0.22134000000000001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98.399999999999991</v>
      </c>
      <c r="BN95" s="64">
        <f>IFERROR(Y95*I95/H95,"0")</f>
        <v>100.36799999999999</v>
      </c>
      <c r="BO95" s="64">
        <f>IFERROR(1/J95*(X95/H95),"0")</f>
        <v>0.18315018315018314</v>
      </c>
      <c r="BP95" s="64">
        <f>IFERROR(1/J95*(Y95/H95),"0")</f>
        <v>0.18681318681318682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9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56" t="s">
        <v>70</v>
      </c>
      <c r="Q97" s="557"/>
      <c r="R97" s="557"/>
      <c r="S97" s="557"/>
      <c r="T97" s="557"/>
      <c r="U97" s="557"/>
      <c r="V97" s="558"/>
      <c r="W97" s="37" t="s">
        <v>71</v>
      </c>
      <c r="X97" s="549">
        <f>IFERROR(X93/H93,"0")+IFERROR(X94/H94,"0")+IFERROR(X95/H95,"0")+IFERROR(X96/H96,"0")</f>
        <v>33.333333333333329</v>
      </c>
      <c r="Y97" s="549">
        <f>IFERROR(Y93/H93,"0")+IFERROR(Y94/H94,"0")+IFERROR(Y95/H95,"0")+IFERROR(Y96/H96,"0")</f>
        <v>34</v>
      </c>
      <c r="Z97" s="549">
        <f>IFERROR(IF(Z93="",0,Z93),"0")+IFERROR(IF(Z94="",0,Z94),"0")+IFERROR(IF(Z95="",0,Z95),"0")+IFERROR(IF(Z96="",0,Z96),"0")</f>
        <v>0.22134000000000001</v>
      </c>
      <c r="AA97" s="550"/>
      <c r="AB97" s="550"/>
      <c r="AC97" s="550"/>
    </row>
    <row r="98" spans="1:68" x14ac:dyDescent="0.2">
      <c r="A98" s="560"/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1"/>
      <c r="P98" s="556" t="s">
        <v>70</v>
      </c>
      <c r="Q98" s="557"/>
      <c r="R98" s="557"/>
      <c r="S98" s="557"/>
      <c r="T98" s="557"/>
      <c r="U98" s="557"/>
      <c r="V98" s="558"/>
      <c r="W98" s="37" t="s">
        <v>68</v>
      </c>
      <c r="X98" s="549">
        <f>IFERROR(SUM(X93:X96),"0")</f>
        <v>90</v>
      </c>
      <c r="Y98" s="549">
        <f>IFERROR(SUM(Y93:Y96),"0")</f>
        <v>91.800000000000011</v>
      </c>
      <c r="Z98" s="37"/>
      <c r="AA98" s="550"/>
      <c r="AB98" s="550"/>
      <c r="AC98" s="550"/>
    </row>
    <row r="99" spans="1:68" ht="16.5" hidden="1" customHeight="1" x14ac:dyDescent="0.25">
      <c r="A99" s="579" t="s">
        <v>191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2"/>
      <c r="AB99" s="542"/>
      <c r="AC99" s="542"/>
    </row>
    <row r="100" spans="1:68" ht="14.25" hidden="1" customHeight="1" x14ac:dyDescent="0.25">
      <c r="A100" s="564" t="s">
        <v>102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43"/>
      <c r="AB100" s="543"/>
      <c r="AC100" s="543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59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56" t="s">
        <v>70</v>
      </c>
      <c r="Q105" s="557"/>
      <c r="R105" s="557"/>
      <c r="S105" s="557"/>
      <c r="T105" s="557"/>
      <c r="U105" s="557"/>
      <c r="V105" s="558"/>
      <c r="W105" s="37" t="s">
        <v>71</v>
      </c>
      <c r="X105" s="549">
        <f>IFERROR(X101/H101,"0")+IFERROR(X102/H102,"0")+IFERROR(X103/H103,"0")+IFERROR(X104/H104,"0")</f>
        <v>0</v>
      </c>
      <c r="Y105" s="549">
        <f>IFERROR(Y101/H101,"0")+IFERROR(Y102/H102,"0")+IFERROR(Y103/H103,"0")+IFERROR(Y104/H104,"0")</f>
        <v>0</v>
      </c>
      <c r="Z105" s="549">
        <f>IFERROR(IF(Z101="",0,Z101),"0")+IFERROR(IF(Z102="",0,Z102),"0")+IFERROR(IF(Z103="",0,Z103),"0")+IFERROR(IF(Z104="",0,Z104),"0")</f>
        <v>0</v>
      </c>
      <c r="AA105" s="550"/>
      <c r="AB105" s="550"/>
      <c r="AC105" s="550"/>
    </row>
    <row r="106" spans="1:68" hidden="1" x14ac:dyDescent="0.2">
      <c r="A106" s="560"/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1"/>
      <c r="P106" s="556" t="s">
        <v>70</v>
      </c>
      <c r="Q106" s="557"/>
      <c r="R106" s="557"/>
      <c r="S106" s="557"/>
      <c r="T106" s="557"/>
      <c r="U106" s="557"/>
      <c r="V106" s="558"/>
      <c r="W106" s="37" t="s">
        <v>68</v>
      </c>
      <c r="X106" s="549">
        <f>IFERROR(SUM(X101:X104),"0")</f>
        <v>0</v>
      </c>
      <c r="Y106" s="549">
        <f>IFERROR(SUM(Y101:Y104),"0")</f>
        <v>0</v>
      </c>
      <c r="Z106" s="37"/>
      <c r="AA106" s="550"/>
      <c r="AB106" s="550"/>
      <c r="AC106" s="550"/>
    </row>
    <row r="107" spans="1:68" ht="14.25" hidden="1" customHeight="1" x14ac:dyDescent="0.25">
      <c r="A107" s="564" t="s">
        <v>134</v>
      </c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7">
        <v>40</v>
      </c>
      <c r="Y108" s="548">
        <f>IFERROR(IF(X108="",0,CEILING((X108/$H108),1)*$H108),"")</f>
        <v>43.2</v>
      </c>
      <c r="Z108" s="36">
        <f>IFERROR(IF(Y108=0,"",ROUNDUP(Y108/H108,0)*0.01898),"")</f>
        <v>7.5920000000000001E-2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41.611111111111107</v>
      </c>
      <c r="BN108" s="64">
        <f>IFERROR(Y108*I108/H108,"0")</f>
        <v>44.94</v>
      </c>
      <c r="BO108" s="64">
        <f>IFERROR(1/J108*(X108/H108),"0")</f>
        <v>5.7870370370370364E-2</v>
      </c>
      <c r="BP108" s="64">
        <f>IFERROR(1/J108*(Y108/H108),"0")</f>
        <v>6.25E-2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7">
        <v>30</v>
      </c>
      <c r="Y110" s="548">
        <f>IFERROR(IF(X110="",0,CEILING((X110/$H110),1)*$H110),"")</f>
        <v>31.2</v>
      </c>
      <c r="Z110" s="36">
        <f>IFERROR(IF(Y110=0,"",ROUNDUP(Y110/H110,0)*0.00651),"")</f>
        <v>8.4629999999999997E-2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32.250000000000007</v>
      </c>
      <c r="BN110" s="64">
        <f>IFERROR(Y110*I110/H110,"0")</f>
        <v>33.54</v>
      </c>
      <c r="BO110" s="64">
        <f>IFERROR(1/J110*(X110/H110),"0")</f>
        <v>6.8681318681318687E-2</v>
      </c>
      <c r="BP110" s="64">
        <f>IFERROR(1/J110*(Y110/H110),"0")</f>
        <v>7.1428571428571438E-2</v>
      </c>
    </row>
    <row r="111" spans="1:68" x14ac:dyDescent="0.2">
      <c r="A111" s="559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56" t="s">
        <v>70</v>
      </c>
      <c r="Q111" s="557"/>
      <c r="R111" s="557"/>
      <c r="S111" s="557"/>
      <c r="T111" s="557"/>
      <c r="U111" s="557"/>
      <c r="V111" s="558"/>
      <c r="W111" s="37" t="s">
        <v>71</v>
      </c>
      <c r="X111" s="549">
        <f>IFERROR(X108/H108,"0")+IFERROR(X109/H109,"0")+IFERROR(X110/H110,"0")</f>
        <v>16.203703703703702</v>
      </c>
      <c r="Y111" s="549">
        <f>IFERROR(Y108/H108,"0")+IFERROR(Y109/H109,"0")+IFERROR(Y110/H110,"0")</f>
        <v>17</v>
      </c>
      <c r="Z111" s="549">
        <f>IFERROR(IF(Z108="",0,Z108),"0")+IFERROR(IF(Z109="",0,Z109),"0")+IFERROR(IF(Z110="",0,Z110),"0")</f>
        <v>0.16055</v>
      </c>
      <c r="AA111" s="550"/>
      <c r="AB111" s="550"/>
      <c r="AC111" s="550"/>
    </row>
    <row r="112" spans="1:68" x14ac:dyDescent="0.2">
      <c r="A112" s="560"/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1"/>
      <c r="P112" s="556" t="s">
        <v>70</v>
      </c>
      <c r="Q112" s="557"/>
      <c r="R112" s="557"/>
      <c r="S112" s="557"/>
      <c r="T112" s="557"/>
      <c r="U112" s="557"/>
      <c r="V112" s="558"/>
      <c r="W112" s="37" t="s">
        <v>68</v>
      </c>
      <c r="X112" s="549">
        <f>IFERROR(SUM(X108:X110),"0")</f>
        <v>70</v>
      </c>
      <c r="Y112" s="549">
        <f>IFERROR(SUM(Y108:Y110),"0")</f>
        <v>74.400000000000006</v>
      </c>
      <c r="Z112" s="37"/>
      <c r="AA112" s="550"/>
      <c r="AB112" s="550"/>
      <c r="AC112" s="550"/>
    </row>
    <row r="113" spans="1:68" ht="14.25" hidden="1" customHeight="1" x14ac:dyDescent="0.25">
      <c r="A113" s="564" t="s">
        <v>72</v>
      </c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7">
        <v>81</v>
      </c>
      <c r="Y114" s="548">
        <f>IFERROR(IF(X114="",0,CEILING((X114/$H114),1)*$H114),"")</f>
        <v>81</v>
      </c>
      <c r="Z114" s="36">
        <f>IFERROR(IF(Y114=0,"",ROUNDUP(Y114/H114,0)*0.01898),"")</f>
        <v>0.1898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86.13000000000001</v>
      </c>
      <c r="BN114" s="64">
        <f>IFERROR(Y114*I114/H114,"0")</f>
        <v>86.13000000000001</v>
      </c>
      <c r="BO114" s="64">
        <f>IFERROR(1/J114*(X114/H114),"0")</f>
        <v>0.15625</v>
      </c>
      <c r="BP114" s="64">
        <f>IFERROR(1/J114*(Y114/H114),"0")</f>
        <v>0.15625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4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7">
        <v>91</v>
      </c>
      <c r="Y116" s="548">
        <f>IFERROR(IF(X116="",0,CEILING((X116/$H116),1)*$H116),"")</f>
        <v>91.800000000000011</v>
      </c>
      <c r="Z116" s="36">
        <f>IFERROR(IF(Y116=0,"",ROUNDUP(Y116/H116,0)*0.00651),"")</f>
        <v>0.22134000000000001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99.493333333333325</v>
      </c>
      <c r="BN116" s="64">
        <f>IFERROR(Y116*I116/H116,"0")</f>
        <v>100.36799999999999</v>
      </c>
      <c r="BO116" s="64">
        <f>IFERROR(1/J116*(X116/H116),"0")</f>
        <v>0.1851851851851852</v>
      </c>
      <c r="BP116" s="64">
        <f>IFERROR(1/J116*(Y116/H116),"0")</f>
        <v>0.18681318681318682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9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56" t="s">
        <v>70</v>
      </c>
      <c r="Q118" s="557"/>
      <c r="R118" s="557"/>
      <c r="S118" s="557"/>
      <c r="T118" s="557"/>
      <c r="U118" s="557"/>
      <c r="V118" s="558"/>
      <c r="W118" s="37" t="s">
        <v>71</v>
      </c>
      <c r="X118" s="549">
        <f>IFERROR(X114/H114,"0")+IFERROR(X115/H115,"0")+IFERROR(X116/H116,"0")+IFERROR(X117/H117,"0")</f>
        <v>43.703703703703702</v>
      </c>
      <c r="Y118" s="549">
        <f>IFERROR(Y114/H114,"0")+IFERROR(Y115/H115,"0")+IFERROR(Y116/H116,"0")+IFERROR(Y117/H117,"0")</f>
        <v>44</v>
      </c>
      <c r="Z118" s="549">
        <f>IFERROR(IF(Z114="",0,Z114),"0")+IFERROR(IF(Z115="",0,Z115),"0")+IFERROR(IF(Z116="",0,Z116),"0")+IFERROR(IF(Z117="",0,Z117),"0")</f>
        <v>0.41114000000000001</v>
      </c>
      <c r="AA118" s="550"/>
      <c r="AB118" s="550"/>
      <c r="AC118" s="550"/>
    </row>
    <row r="119" spans="1:68" x14ac:dyDescent="0.2">
      <c r="A119" s="560"/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1"/>
      <c r="P119" s="556" t="s">
        <v>70</v>
      </c>
      <c r="Q119" s="557"/>
      <c r="R119" s="557"/>
      <c r="S119" s="557"/>
      <c r="T119" s="557"/>
      <c r="U119" s="557"/>
      <c r="V119" s="558"/>
      <c r="W119" s="37" t="s">
        <v>68</v>
      </c>
      <c r="X119" s="549">
        <f>IFERROR(SUM(X114:X117),"0")</f>
        <v>172</v>
      </c>
      <c r="Y119" s="549">
        <f>IFERROR(SUM(Y114:Y117),"0")</f>
        <v>172.8</v>
      </c>
      <c r="Z119" s="37"/>
      <c r="AA119" s="550"/>
      <c r="AB119" s="550"/>
      <c r="AC119" s="550"/>
    </row>
    <row r="120" spans="1:68" ht="14.25" hidden="1" customHeight="1" x14ac:dyDescent="0.25">
      <c r="A120" s="564" t="s">
        <v>164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1">
        <v>4680115882652</v>
      </c>
      <c r="E121" s="55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1">
        <v>4680115880238</v>
      </c>
      <c r="E122" s="55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9"/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1"/>
      <c r="P123" s="556" t="s">
        <v>70</v>
      </c>
      <c r="Q123" s="557"/>
      <c r="R123" s="557"/>
      <c r="S123" s="557"/>
      <c r="T123" s="557"/>
      <c r="U123" s="557"/>
      <c r="V123" s="558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60"/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1"/>
      <c r="P124" s="556" t="s">
        <v>70</v>
      </c>
      <c r="Q124" s="557"/>
      <c r="R124" s="557"/>
      <c r="S124" s="557"/>
      <c r="T124" s="557"/>
      <c r="U124" s="557"/>
      <c r="V124" s="558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79" t="s">
        <v>224</v>
      </c>
      <c r="B125" s="560"/>
      <c r="C125" s="560"/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42"/>
      <c r="AB125" s="542"/>
      <c r="AC125" s="542"/>
    </row>
    <row r="126" spans="1:68" ht="14.25" hidden="1" customHeight="1" x14ac:dyDescent="0.25">
      <c r="A126" s="564" t="s">
        <v>102</v>
      </c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1">
        <v>4680115882577</v>
      </c>
      <c r="E127" s="55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4"/>
      <c r="R127" s="554"/>
      <c r="S127" s="554"/>
      <c r="T127" s="555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1">
        <v>4680115882577</v>
      </c>
      <c r="E128" s="55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9"/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1"/>
      <c r="P129" s="556" t="s">
        <v>70</v>
      </c>
      <c r="Q129" s="557"/>
      <c r="R129" s="557"/>
      <c r="S129" s="557"/>
      <c r="T129" s="557"/>
      <c r="U129" s="557"/>
      <c r="V129" s="558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60"/>
      <c r="B130" s="560"/>
      <c r="C130" s="560"/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1"/>
      <c r="P130" s="556" t="s">
        <v>70</v>
      </c>
      <c r="Q130" s="557"/>
      <c r="R130" s="557"/>
      <c r="S130" s="557"/>
      <c r="T130" s="557"/>
      <c r="U130" s="557"/>
      <c r="V130" s="558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4" t="s">
        <v>63</v>
      </c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1">
        <v>4680115883444</v>
      </c>
      <c r="E132" s="55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1">
        <v>4680115883444</v>
      </c>
      <c r="E133" s="55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9"/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1"/>
      <c r="P134" s="556" t="s">
        <v>70</v>
      </c>
      <c r="Q134" s="557"/>
      <c r="R134" s="557"/>
      <c r="S134" s="557"/>
      <c r="T134" s="557"/>
      <c r="U134" s="557"/>
      <c r="V134" s="558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60"/>
      <c r="B135" s="560"/>
      <c r="C135" s="560"/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1"/>
      <c r="P135" s="556" t="s">
        <v>70</v>
      </c>
      <c r="Q135" s="557"/>
      <c r="R135" s="557"/>
      <c r="S135" s="557"/>
      <c r="T135" s="557"/>
      <c r="U135" s="557"/>
      <c r="V135" s="558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4" t="s">
        <v>72</v>
      </c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1">
        <v>4680115882584</v>
      </c>
      <c r="E137" s="55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1">
        <v>4680115882584</v>
      </c>
      <c r="E138" s="55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9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1"/>
      <c r="P139" s="556" t="s">
        <v>70</v>
      </c>
      <c r="Q139" s="557"/>
      <c r="R139" s="557"/>
      <c r="S139" s="557"/>
      <c r="T139" s="557"/>
      <c r="U139" s="557"/>
      <c r="V139" s="558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1"/>
      <c r="P140" s="556" t="s">
        <v>70</v>
      </c>
      <c r="Q140" s="557"/>
      <c r="R140" s="557"/>
      <c r="S140" s="557"/>
      <c r="T140" s="557"/>
      <c r="U140" s="557"/>
      <c r="V140" s="558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79" t="s">
        <v>100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42"/>
      <c r="AB141" s="542"/>
      <c r="AC141" s="542"/>
    </row>
    <row r="142" spans="1:68" ht="14.25" hidden="1" customHeight="1" x14ac:dyDescent="0.25">
      <c r="A142" s="564" t="s">
        <v>102</v>
      </c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1">
        <v>4607091384604</v>
      </c>
      <c r="E143" s="55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1">
        <v>4680115886810</v>
      </c>
      <c r="E144" s="55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602" t="s">
        <v>241</v>
      </c>
      <c r="Q144" s="554"/>
      <c r="R144" s="554"/>
      <c r="S144" s="554"/>
      <c r="T144" s="555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9"/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1"/>
      <c r="P145" s="556" t="s">
        <v>70</v>
      </c>
      <c r="Q145" s="557"/>
      <c r="R145" s="557"/>
      <c r="S145" s="557"/>
      <c r="T145" s="557"/>
      <c r="U145" s="557"/>
      <c r="V145" s="558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60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1"/>
      <c r="P146" s="556" t="s">
        <v>70</v>
      </c>
      <c r="Q146" s="557"/>
      <c r="R146" s="557"/>
      <c r="S146" s="557"/>
      <c r="T146" s="557"/>
      <c r="U146" s="557"/>
      <c r="V146" s="558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4" t="s">
        <v>63</v>
      </c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1">
        <v>4607091387667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1">
        <v>4607091387636</v>
      </c>
      <c r="E149" s="55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1">
        <v>4607091382426</v>
      </c>
      <c r="E150" s="55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9"/>
      <c r="B151" s="560"/>
      <c r="C151" s="560"/>
      <c r="D151" s="560"/>
      <c r="E151" s="560"/>
      <c r="F151" s="560"/>
      <c r="G151" s="560"/>
      <c r="H151" s="560"/>
      <c r="I151" s="560"/>
      <c r="J151" s="560"/>
      <c r="K151" s="560"/>
      <c r="L151" s="560"/>
      <c r="M151" s="560"/>
      <c r="N151" s="560"/>
      <c r="O151" s="561"/>
      <c r="P151" s="556" t="s">
        <v>70</v>
      </c>
      <c r="Q151" s="557"/>
      <c r="R151" s="557"/>
      <c r="S151" s="557"/>
      <c r="T151" s="557"/>
      <c r="U151" s="557"/>
      <c r="V151" s="558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60"/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1"/>
      <c r="P152" s="556" t="s">
        <v>70</v>
      </c>
      <c r="Q152" s="557"/>
      <c r="R152" s="557"/>
      <c r="S152" s="557"/>
      <c r="T152" s="557"/>
      <c r="U152" s="557"/>
      <c r="V152" s="558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99" t="s">
        <v>252</v>
      </c>
      <c r="B153" s="700"/>
      <c r="C153" s="700"/>
      <c r="D153" s="700"/>
      <c r="E153" s="700"/>
      <c r="F153" s="700"/>
      <c r="G153" s="700"/>
      <c r="H153" s="700"/>
      <c r="I153" s="700"/>
      <c r="J153" s="700"/>
      <c r="K153" s="700"/>
      <c r="L153" s="700"/>
      <c r="M153" s="700"/>
      <c r="N153" s="700"/>
      <c r="O153" s="700"/>
      <c r="P153" s="700"/>
      <c r="Q153" s="700"/>
      <c r="R153" s="700"/>
      <c r="S153" s="700"/>
      <c r="T153" s="700"/>
      <c r="U153" s="700"/>
      <c r="V153" s="700"/>
      <c r="W153" s="700"/>
      <c r="X153" s="700"/>
      <c r="Y153" s="700"/>
      <c r="Z153" s="700"/>
      <c r="AA153" s="48"/>
      <c r="AB153" s="48"/>
      <c r="AC153" s="48"/>
    </row>
    <row r="154" spans="1:68" ht="16.5" hidden="1" customHeight="1" x14ac:dyDescent="0.25">
      <c r="A154" s="579" t="s">
        <v>253</v>
      </c>
      <c r="B154" s="560"/>
      <c r="C154" s="560"/>
      <c r="D154" s="560"/>
      <c r="E154" s="560"/>
      <c r="F154" s="560"/>
      <c r="G154" s="560"/>
      <c r="H154" s="560"/>
      <c r="I154" s="560"/>
      <c r="J154" s="560"/>
      <c r="K154" s="560"/>
      <c r="L154" s="560"/>
      <c r="M154" s="560"/>
      <c r="N154" s="560"/>
      <c r="O154" s="560"/>
      <c r="P154" s="560"/>
      <c r="Q154" s="560"/>
      <c r="R154" s="560"/>
      <c r="S154" s="560"/>
      <c r="T154" s="560"/>
      <c r="U154" s="560"/>
      <c r="V154" s="560"/>
      <c r="W154" s="560"/>
      <c r="X154" s="560"/>
      <c r="Y154" s="560"/>
      <c r="Z154" s="560"/>
      <c r="AA154" s="542"/>
      <c r="AB154" s="542"/>
      <c r="AC154" s="542"/>
    </row>
    <row r="155" spans="1:68" ht="14.25" hidden="1" customHeight="1" x14ac:dyDescent="0.25">
      <c r="A155" s="564" t="s">
        <v>134</v>
      </c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  <c r="U155" s="560"/>
      <c r="V155" s="560"/>
      <c r="W155" s="560"/>
      <c r="X155" s="560"/>
      <c r="Y155" s="560"/>
      <c r="Z155" s="560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1">
        <v>4680115886223</v>
      </c>
      <c r="E156" s="55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7">
        <v>4</v>
      </c>
      <c r="Y156" s="548">
        <f>IFERROR(IF(X156="",0,CEILING((X156/$H156),1)*$H156),"")</f>
        <v>5.9399999999999995</v>
      </c>
      <c r="Z156" s="36">
        <f>IFERROR(IF(Y156=0,"",ROUNDUP(Y156/H156,0)*0.00502),"")</f>
        <v>1.506E-2</v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4.2020202020202024</v>
      </c>
      <c r="BN156" s="64">
        <f>IFERROR(Y156*I156/H156,"0")</f>
        <v>6.24</v>
      </c>
      <c r="BO156" s="64">
        <f>IFERROR(1/J156*(X156/H156),"0")</f>
        <v>8.6333419666753015E-3</v>
      </c>
      <c r="BP156" s="64">
        <f>IFERROR(1/J156*(Y156/H156),"0")</f>
        <v>1.282051282051282E-2</v>
      </c>
    </row>
    <row r="157" spans="1:68" x14ac:dyDescent="0.2">
      <c r="A157" s="559"/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1"/>
      <c r="P157" s="556" t="s">
        <v>70</v>
      </c>
      <c r="Q157" s="557"/>
      <c r="R157" s="557"/>
      <c r="S157" s="557"/>
      <c r="T157" s="557"/>
      <c r="U157" s="557"/>
      <c r="V157" s="558"/>
      <c r="W157" s="37" t="s">
        <v>71</v>
      </c>
      <c r="X157" s="549">
        <f>IFERROR(X156/H156,"0")</f>
        <v>2.0202020202020203</v>
      </c>
      <c r="Y157" s="549">
        <f>IFERROR(Y156/H156,"0")</f>
        <v>2.9999999999999996</v>
      </c>
      <c r="Z157" s="549">
        <f>IFERROR(IF(Z156="",0,Z156),"0")</f>
        <v>1.506E-2</v>
      </c>
      <c r="AA157" s="550"/>
      <c r="AB157" s="550"/>
      <c r="AC157" s="550"/>
    </row>
    <row r="158" spans="1:68" x14ac:dyDescent="0.2">
      <c r="A158" s="560"/>
      <c r="B158" s="560"/>
      <c r="C158" s="560"/>
      <c r="D158" s="560"/>
      <c r="E158" s="560"/>
      <c r="F158" s="560"/>
      <c r="G158" s="560"/>
      <c r="H158" s="560"/>
      <c r="I158" s="560"/>
      <c r="J158" s="560"/>
      <c r="K158" s="560"/>
      <c r="L158" s="560"/>
      <c r="M158" s="560"/>
      <c r="N158" s="560"/>
      <c r="O158" s="561"/>
      <c r="P158" s="556" t="s">
        <v>70</v>
      </c>
      <c r="Q158" s="557"/>
      <c r="R158" s="557"/>
      <c r="S158" s="557"/>
      <c r="T158" s="557"/>
      <c r="U158" s="557"/>
      <c r="V158" s="558"/>
      <c r="W158" s="37" t="s">
        <v>68</v>
      </c>
      <c r="X158" s="549">
        <f>IFERROR(SUM(X156:X156),"0")</f>
        <v>4</v>
      </c>
      <c r="Y158" s="549">
        <f>IFERROR(SUM(Y156:Y156),"0")</f>
        <v>5.9399999999999995</v>
      </c>
      <c r="Z158" s="37"/>
      <c r="AA158" s="550"/>
      <c r="AB158" s="550"/>
      <c r="AC158" s="550"/>
    </row>
    <row r="159" spans="1:68" ht="14.25" hidden="1" customHeight="1" x14ac:dyDescent="0.25">
      <c r="A159" s="564" t="s">
        <v>63</v>
      </c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  <c r="U159" s="560"/>
      <c r="V159" s="560"/>
      <c r="W159" s="560"/>
      <c r="X159" s="560"/>
      <c r="Y159" s="560"/>
      <c r="Z159" s="560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1">
        <v>4680115880993</v>
      </c>
      <c r="E160" s="55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7">
        <v>40</v>
      </c>
      <c r="Y160" s="548">
        <f t="shared" ref="Y160:Y168" si="11">IFERROR(IF(X160="",0,CEILING((X160/$H160),1)*$H160),"")</f>
        <v>42</v>
      </c>
      <c r="Z160" s="36">
        <f>IFERROR(IF(Y160=0,"",ROUNDUP(Y160/H160,0)*0.00902),"")</f>
        <v>9.0200000000000002E-2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42.571428571428562</v>
      </c>
      <c r="BN160" s="64">
        <f t="shared" ref="BN160:BN168" si="13">IFERROR(Y160*I160/H160,"0")</f>
        <v>44.699999999999996</v>
      </c>
      <c r="BO160" s="64">
        <f t="shared" ref="BO160:BO168" si="14">IFERROR(1/J160*(X160/H160),"0")</f>
        <v>7.2150072150072145E-2</v>
      </c>
      <c r="BP160" s="64">
        <f t="shared" ref="BP160:BP168" si="15">IFERROR(1/J160*(Y160/H160),"0")</f>
        <v>7.575757575757576E-2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1">
        <v>4680115881761</v>
      </c>
      <c r="E161" s="55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1">
        <v>4680115881563</v>
      </c>
      <c r="E162" s="55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7">
        <v>41</v>
      </c>
      <c r="Y162" s="548">
        <f t="shared" si="11"/>
        <v>42</v>
      </c>
      <c r="Z162" s="36">
        <f>IFERROR(IF(Y162=0,"",ROUNDUP(Y162/H162,0)*0.00902),"")</f>
        <v>9.0200000000000002E-2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43.05</v>
      </c>
      <c r="BN162" s="64">
        <f t="shared" si="13"/>
        <v>44.099999999999994</v>
      </c>
      <c r="BO162" s="64">
        <f t="shared" si="14"/>
        <v>7.3953823953823952E-2</v>
      </c>
      <c r="BP162" s="64">
        <f t="shared" si="15"/>
        <v>7.575757575757576E-2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1">
        <v>4680115880986</v>
      </c>
      <c r="E163" s="55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7">
        <v>8</v>
      </c>
      <c r="Y163" s="548">
        <f t="shared" si="11"/>
        <v>8.4</v>
      </c>
      <c r="Z163" s="36">
        <f>IFERROR(IF(Y163=0,"",ROUNDUP(Y163/H163,0)*0.00502),"")</f>
        <v>2.0080000000000001E-2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8.4952380952380953</v>
      </c>
      <c r="BN163" s="64">
        <f t="shared" si="13"/>
        <v>8.92</v>
      </c>
      <c r="BO163" s="64">
        <f t="shared" si="14"/>
        <v>1.6280016280016282E-2</v>
      </c>
      <c r="BP163" s="64">
        <f t="shared" si="15"/>
        <v>1.7094017094017096E-2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1">
        <v>4680115881785</v>
      </c>
      <c r="E164" s="55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1">
        <v>4680115886537</v>
      </c>
      <c r="E165" s="55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1">
        <v>4680115881679</v>
      </c>
      <c r="E166" s="55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7">
        <v>23</v>
      </c>
      <c r="Y166" s="548">
        <f t="shared" si="11"/>
        <v>23.1</v>
      </c>
      <c r="Z166" s="36">
        <f>IFERROR(IF(Y166=0,"",ROUNDUP(Y166/H166,0)*0.00502),"")</f>
        <v>5.5220000000000005E-2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24.095238095238095</v>
      </c>
      <c r="BN166" s="64">
        <f t="shared" si="13"/>
        <v>24.200000000000003</v>
      </c>
      <c r="BO166" s="64">
        <f t="shared" si="14"/>
        <v>4.680504680504681E-2</v>
      </c>
      <c r="BP166" s="64">
        <f t="shared" si="15"/>
        <v>4.7008547008547015E-2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1">
        <v>4680115880191</v>
      </c>
      <c r="E167" s="55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1">
        <v>4680115883963</v>
      </c>
      <c r="E168" s="55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9"/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1"/>
      <c r="P169" s="556" t="s">
        <v>70</v>
      </c>
      <c r="Q169" s="557"/>
      <c r="R169" s="557"/>
      <c r="S169" s="557"/>
      <c r="T169" s="557"/>
      <c r="U169" s="557"/>
      <c r="V169" s="558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34.047619047619051</v>
      </c>
      <c r="Y169" s="549">
        <f>IFERROR(Y160/H160,"0")+IFERROR(Y161/H161,"0")+IFERROR(Y162/H162,"0")+IFERROR(Y163/H163,"0")+IFERROR(Y164/H164,"0")+IFERROR(Y165/H165,"0")+IFERROR(Y166/H166,"0")+IFERROR(Y167/H167,"0")+IFERROR(Y168/H168,"0")</f>
        <v>35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0.25569999999999998</v>
      </c>
      <c r="AA169" s="550"/>
      <c r="AB169" s="550"/>
      <c r="AC169" s="550"/>
    </row>
    <row r="170" spans="1:68" x14ac:dyDescent="0.2">
      <c r="A170" s="560"/>
      <c r="B170" s="560"/>
      <c r="C170" s="560"/>
      <c r="D170" s="560"/>
      <c r="E170" s="560"/>
      <c r="F170" s="560"/>
      <c r="G170" s="560"/>
      <c r="H170" s="560"/>
      <c r="I170" s="560"/>
      <c r="J170" s="560"/>
      <c r="K170" s="560"/>
      <c r="L170" s="560"/>
      <c r="M170" s="560"/>
      <c r="N170" s="560"/>
      <c r="O170" s="561"/>
      <c r="P170" s="556" t="s">
        <v>70</v>
      </c>
      <c r="Q170" s="557"/>
      <c r="R170" s="557"/>
      <c r="S170" s="557"/>
      <c r="T170" s="557"/>
      <c r="U170" s="557"/>
      <c r="V170" s="558"/>
      <c r="W170" s="37" t="s">
        <v>68</v>
      </c>
      <c r="X170" s="549">
        <f>IFERROR(SUM(X160:X168),"0")</f>
        <v>112</v>
      </c>
      <c r="Y170" s="549">
        <f>IFERROR(SUM(Y160:Y168),"0")</f>
        <v>115.5</v>
      </c>
      <c r="Z170" s="37"/>
      <c r="AA170" s="550"/>
      <c r="AB170" s="550"/>
      <c r="AC170" s="550"/>
    </row>
    <row r="171" spans="1:68" ht="14.25" hidden="1" customHeight="1" x14ac:dyDescent="0.25">
      <c r="A171" s="564" t="s">
        <v>94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1">
        <v>4680115886780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1">
        <v>4680115886742</v>
      </c>
      <c r="E173" s="55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7">
        <v>3</v>
      </c>
      <c r="Y173" s="548">
        <f>IFERROR(IF(X173="",0,CEILING((X173/$H173),1)*$H173),"")</f>
        <v>3.7800000000000002</v>
      </c>
      <c r="Z173" s="36">
        <f>IFERROR(IF(Y173=0,"",ROUNDUP(Y173/H173,0)*0.0059),"")</f>
        <v>1.77E-2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3.4523809523809521</v>
      </c>
      <c r="BN173" s="64">
        <f>IFERROR(Y173*I173/H173,"0")</f>
        <v>4.3499999999999996</v>
      </c>
      <c r="BO173" s="64">
        <f>IFERROR(1/J173*(X173/H173),"0")</f>
        <v>1.1022927689594356E-2</v>
      </c>
      <c r="BP173" s="64">
        <f>IFERROR(1/J173*(Y173/H173),"0")</f>
        <v>1.3888888888888888E-2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1">
        <v>4680115886766</v>
      </c>
      <c r="E174" s="55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7">
        <v>3</v>
      </c>
      <c r="Y174" s="548">
        <f>IFERROR(IF(X174="",0,CEILING((X174/$H174),1)*$H174),"")</f>
        <v>3.7800000000000002</v>
      </c>
      <c r="Z174" s="36">
        <f>IFERROR(IF(Y174=0,"",ROUNDUP(Y174/H174,0)*0.0059),"")</f>
        <v>1.77E-2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3.4523809523809521</v>
      </c>
      <c r="BN174" s="64">
        <f>IFERROR(Y174*I174/H174,"0")</f>
        <v>4.3499999999999996</v>
      </c>
      <c r="BO174" s="64">
        <f>IFERROR(1/J174*(X174/H174),"0")</f>
        <v>1.1022927689594356E-2</v>
      </c>
      <c r="BP174" s="64">
        <f>IFERROR(1/J174*(Y174/H174),"0")</f>
        <v>1.3888888888888888E-2</v>
      </c>
    </row>
    <row r="175" spans="1:68" x14ac:dyDescent="0.2">
      <c r="A175" s="559"/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1"/>
      <c r="P175" s="556" t="s">
        <v>70</v>
      </c>
      <c r="Q175" s="557"/>
      <c r="R175" s="557"/>
      <c r="S175" s="557"/>
      <c r="T175" s="557"/>
      <c r="U175" s="557"/>
      <c r="V175" s="558"/>
      <c r="W175" s="37" t="s">
        <v>71</v>
      </c>
      <c r="X175" s="549">
        <f>IFERROR(X172/H172,"0")+IFERROR(X173/H173,"0")+IFERROR(X174/H174,"0")</f>
        <v>4.7619047619047619</v>
      </c>
      <c r="Y175" s="549">
        <f>IFERROR(Y172/H172,"0")+IFERROR(Y173/H173,"0")+IFERROR(Y174/H174,"0")</f>
        <v>6</v>
      </c>
      <c r="Z175" s="549">
        <f>IFERROR(IF(Z172="",0,Z172),"0")+IFERROR(IF(Z173="",0,Z173),"0")+IFERROR(IF(Z174="",0,Z174),"0")</f>
        <v>3.5400000000000001E-2</v>
      </c>
      <c r="AA175" s="550"/>
      <c r="AB175" s="550"/>
      <c r="AC175" s="550"/>
    </row>
    <row r="176" spans="1:68" x14ac:dyDescent="0.2">
      <c r="A176" s="560"/>
      <c r="B176" s="560"/>
      <c r="C176" s="560"/>
      <c r="D176" s="560"/>
      <c r="E176" s="560"/>
      <c r="F176" s="560"/>
      <c r="G176" s="560"/>
      <c r="H176" s="560"/>
      <c r="I176" s="560"/>
      <c r="J176" s="560"/>
      <c r="K176" s="560"/>
      <c r="L176" s="560"/>
      <c r="M176" s="560"/>
      <c r="N176" s="560"/>
      <c r="O176" s="561"/>
      <c r="P176" s="556" t="s">
        <v>70</v>
      </c>
      <c r="Q176" s="557"/>
      <c r="R176" s="557"/>
      <c r="S176" s="557"/>
      <c r="T176" s="557"/>
      <c r="U176" s="557"/>
      <c r="V176" s="558"/>
      <c r="W176" s="37" t="s">
        <v>68</v>
      </c>
      <c r="X176" s="549">
        <f>IFERROR(SUM(X172:X174),"0")</f>
        <v>6</v>
      </c>
      <c r="Y176" s="549">
        <f>IFERROR(SUM(Y172:Y174),"0")</f>
        <v>7.5600000000000005</v>
      </c>
      <c r="Z176" s="37"/>
      <c r="AA176" s="550"/>
      <c r="AB176" s="550"/>
      <c r="AC176" s="550"/>
    </row>
    <row r="177" spans="1:68" ht="14.25" hidden="1" customHeight="1" x14ac:dyDescent="0.25">
      <c r="A177" s="564" t="s">
        <v>290</v>
      </c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  <c r="U177" s="560"/>
      <c r="V177" s="560"/>
      <c r="W177" s="560"/>
      <c r="X177" s="560"/>
      <c r="Y177" s="560"/>
      <c r="Z177" s="560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1">
        <v>4680115886797</v>
      </c>
      <c r="E178" s="55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9"/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1"/>
      <c r="P179" s="556" t="s">
        <v>70</v>
      </c>
      <c r="Q179" s="557"/>
      <c r="R179" s="557"/>
      <c r="S179" s="557"/>
      <c r="T179" s="557"/>
      <c r="U179" s="557"/>
      <c r="V179" s="558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60"/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1"/>
      <c r="P180" s="556" t="s">
        <v>70</v>
      </c>
      <c r="Q180" s="557"/>
      <c r="R180" s="557"/>
      <c r="S180" s="557"/>
      <c r="T180" s="557"/>
      <c r="U180" s="557"/>
      <c r="V180" s="558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79" t="s">
        <v>293</v>
      </c>
      <c r="B181" s="560"/>
      <c r="C181" s="560"/>
      <c r="D181" s="560"/>
      <c r="E181" s="560"/>
      <c r="F181" s="560"/>
      <c r="G181" s="560"/>
      <c r="H181" s="560"/>
      <c r="I181" s="560"/>
      <c r="J181" s="560"/>
      <c r="K181" s="560"/>
      <c r="L181" s="560"/>
      <c r="M181" s="560"/>
      <c r="N181" s="560"/>
      <c r="O181" s="560"/>
      <c r="P181" s="560"/>
      <c r="Q181" s="560"/>
      <c r="R181" s="560"/>
      <c r="S181" s="560"/>
      <c r="T181" s="560"/>
      <c r="U181" s="560"/>
      <c r="V181" s="560"/>
      <c r="W181" s="560"/>
      <c r="X181" s="560"/>
      <c r="Y181" s="560"/>
      <c r="Z181" s="560"/>
      <c r="AA181" s="542"/>
      <c r="AB181" s="542"/>
      <c r="AC181" s="542"/>
    </row>
    <row r="182" spans="1:68" ht="14.25" hidden="1" customHeight="1" x14ac:dyDescent="0.25">
      <c r="A182" s="564" t="s">
        <v>102</v>
      </c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  <c r="U182" s="560"/>
      <c r="V182" s="560"/>
      <c r="W182" s="560"/>
      <c r="X182" s="560"/>
      <c r="Y182" s="560"/>
      <c r="Z182" s="560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1">
        <v>4680115881402</v>
      </c>
      <c r="E183" s="55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1">
        <v>4680115881396</v>
      </c>
      <c r="E184" s="55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9"/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1"/>
      <c r="P185" s="556" t="s">
        <v>70</v>
      </c>
      <c r="Q185" s="557"/>
      <c r="R185" s="557"/>
      <c r="S185" s="557"/>
      <c r="T185" s="557"/>
      <c r="U185" s="557"/>
      <c r="V185" s="558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60"/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  <c r="M186" s="560"/>
      <c r="N186" s="560"/>
      <c r="O186" s="561"/>
      <c r="P186" s="556" t="s">
        <v>70</v>
      </c>
      <c r="Q186" s="557"/>
      <c r="R186" s="557"/>
      <c r="S186" s="557"/>
      <c r="T186" s="557"/>
      <c r="U186" s="557"/>
      <c r="V186" s="558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4" t="s">
        <v>134</v>
      </c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  <c r="U187" s="560"/>
      <c r="V187" s="560"/>
      <c r="W187" s="560"/>
      <c r="X187" s="560"/>
      <c r="Y187" s="560"/>
      <c r="Z187" s="560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1">
        <v>4680115882935</v>
      </c>
      <c r="E188" s="55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1">
        <v>4680115880764</v>
      </c>
      <c r="E189" s="55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9"/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1"/>
      <c r="P190" s="556" t="s">
        <v>70</v>
      </c>
      <c r="Q190" s="557"/>
      <c r="R190" s="557"/>
      <c r="S190" s="557"/>
      <c r="T190" s="557"/>
      <c r="U190" s="557"/>
      <c r="V190" s="558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60"/>
      <c r="B191" s="560"/>
      <c r="C191" s="560"/>
      <c r="D191" s="560"/>
      <c r="E191" s="560"/>
      <c r="F191" s="560"/>
      <c r="G191" s="560"/>
      <c r="H191" s="560"/>
      <c r="I191" s="560"/>
      <c r="J191" s="560"/>
      <c r="K191" s="560"/>
      <c r="L191" s="560"/>
      <c r="M191" s="560"/>
      <c r="N191" s="560"/>
      <c r="O191" s="561"/>
      <c r="P191" s="556" t="s">
        <v>70</v>
      </c>
      <c r="Q191" s="557"/>
      <c r="R191" s="557"/>
      <c r="S191" s="557"/>
      <c r="T191" s="557"/>
      <c r="U191" s="557"/>
      <c r="V191" s="558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4" t="s">
        <v>63</v>
      </c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  <c r="U192" s="560"/>
      <c r="V192" s="560"/>
      <c r="W192" s="560"/>
      <c r="X192" s="560"/>
      <c r="Y192" s="560"/>
      <c r="Z192" s="560"/>
      <c r="AA192" s="543"/>
      <c r="AB192" s="543"/>
      <c r="AC192" s="543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51">
        <v>4680115882683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1">
        <v>4680115882690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7">
        <v>81</v>
      </c>
      <c r="Y194" s="548">
        <f t="shared" si="16"/>
        <v>81</v>
      </c>
      <c r="Z194" s="36">
        <f>IFERROR(IF(Y194=0,"",ROUNDUP(Y194/H194,0)*0.00902),"")</f>
        <v>0.1353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84.15</v>
      </c>
      <c r="BN194" s="64">
        <f t="shared" si="18"/>
        <v>84.15</v>
      </c>
      <c r="BO194" s="64">
        <f t="shared" si="19"/>
        <v>0.11363636363636363</v>
      </c>
      <c r="BP194" s="64">
        <f t="shared" si="20"/>
        <v>0.11363636363636363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1">
        <v>4680115882669</v>
      </c>
      <c r="E195" s="55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1">
        <v>4680115882676</v>
      </c>
      <c r="E196" s="55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7">
        <v>269</v>
      </c>
      <c r="Y196" s="548">
        <f t="shared" si="16"/>
        <v>270</v>
      </c>
      <c r="Z196" s="36">
        <f>IFERROR(IF(Y196=0,"",ROUNDUP(Y196/H196,0)*0.00902),"")</f>
        <v>0.45100000000000001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279.46111111111111</v>
      </c>
      <c r="BN196" s="64">
        <f t="shared" si="18"/>
        <v>280.5</v>
      </c>
      <c r="BO196" s="64">
        <f t="shared" si="19"/>
        <v>0.37738496071829403</v>
      </c>
      <c r="BP196" s="64">
        <f t="shared" si="20"/>
        <v>0.37878787878787878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1">
        <v>4680115884014</v>
      </c>
      <c r="E197" s="55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7">
        <v>42</v>
      </c>
      <c r="Y197" s="548">
        <f t="shared" si="16"/>
        <v>43.2</v>
      </c>
      <c r="Z197" s="36">
        <f>IFERROR(IF(Y197=0,"",ROUNDUP(Y197/H197,0)*0.00502),"")</f>
        <v>0.12048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45.033333333333331</v>
      </c>
      <c r="BN197" s="64">
        <f t="shared" si="18"/>
        <v>46.32</v>
      </c>
      <c r="BO197" s="64">
        <f t="shared" si="19"/>
        <v>9.9715099715099717E-2</v>
      </c>
      <c r="BP197" s="64">
        <f t="shared" si="20"/>
        <v>0.10256410256410257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1">
        <v>4680115884007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1">
        <v>4680115884038</v>
      </c>
      <c r="E199" s="55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1">
        <v>4680115884021</v>
      </c>
      <c r="E200" s="55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7">
        <v>1</v>
      </c>
      <c r="Y200" s="548">
        <f t="shared" si="16"/>
        <v>1.8</v>
      </c>
      <c r="Z200" s="36">
        <f>IFERROR(IF(Y200=0,"",ROUNDUP(Y200/H200,0)*0.00502),"")</f>
        <v>5.0200000000000002E-3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1.0555555555555556</v>
      </c>
      <c r="BN200" s="64">
        <f t="shared" si="18"/>
        <v>1.9</v>
      </c>
      <c r="BO200" s="64">
        <f t="shared" si="19"/>
        <v>2.3741690408357078E-3</v>
      </c>
      <c r="BP200" s="64">
        <f t="shared" si="20"/>
        <v>4.2735042735042739E-3</v>
      </c>
    </row>
    <row r="201" spans="1:68" x14ac:dyDescent="0.2">
      <c r="A201" s="559"/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1"/>
      <c r="P201" s="556" t="s">
        <v>70</v>
      </c>
      <c r="Q201" s="557"/>
      <c r="R201" s="557"/>
      <c r="S201" s="557"/>
      <c r="T201" s="557"/>
      <c r="U201" s="557"/>
      <c r="V201" s="558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88.703703703703695</v>
      </c>
      <c r="Y201" s="549">
        <f>IFERROR(Y193/H193,"0")+IFERROR(Y194/H194,"0")+IFERROR(Y195/H195,"0")+IFERROR(Y196/H196,"0")+IFERROR(Y197/H197,"0")+IFERROR(Y198/H198,"0")+IFERROR(Y199/H199,"0")+IFERROR(Y200/H200,"0")</f>
        <v>90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0.7118000000000001</v>
      </c>
      <c r="AA201" s="550"/>
      <c r="AB201" s="550"/>
      <c r="AC201" s="550"/>
    </row>
    <row r="202" spans="1:68" x14ac:dyDescent="0.2">
      <c r="A202" s="560"/>
      <c r="B202" s="560"/>
      <c r="C202" s="560"/>
      <c r="D202" s="560"/>
      <c r="E202" s="560"/>
      <c r="F202" s="560"/>
      <c r="G202" s="560"/>
      <c r="H202" s="560"/>
      <c r="I202" s="560"/>
      <c r="J202" s="560"/>
      <c r="K202" s="560"/>
      <c r="L202" s="560"/>
      <c r="M202" s="560"/>
      <c r="N202" s="560"/>
      <c r="O202" s="561"/>
      <c r="P202" s="556" t="s">
        <v>70</v>
      </c>
      <c r="Q202" s="557"/>
      <c r="R202" s="557"/>
      <c r="S202" s="557"/>
      <c r="T202" s="557"/>
      <c r="U202" s="557"/>
      <c r="V202" s="558"/>
      <c r="W202" s="37" t="s">
        <v>68</v>
      </c>
      <c r="X202" s="549">
        <f>IFERROR(SUM(X193:X200),"0")</f>
        <v>393</v>
      </c>
      <c r="Y202" s="549">
        <f>IFERROR(SUM(Y193:Y200),"0")</f>
        <v>396</v>
      </c>
      <c r="Z202" s="37"/>
      <c r="AA202" s="550"/>
      <c r="AB202" s="550"/>
      <c r="AC202" s="550"/>
    </row>
    <row r="203" spans="1:68" ht="14.25" hidden="1" customHeight="1" x14ac:dyDescent="0.25">
      <c r="A203" s="564" t="s">
        <v>72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1">
        <v>4680115881594</v>
      </c>
      <c r="E204" s="55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1">
        <v>4680115881617</v>
      </c>
      <c r="E205" s="55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1">
        <v>4680115880573</v>
      </c>
      <c r="E206" s="55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1">
        <v>4680115882195</v>
      </c>
      <c r="E207" s="55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7">
        <v>181</v>
      </c>
      <c r="Y207" s="548">
        <f t="shared" si="21"/>
        <v>182.4</v>
      </c>
      <c r="Z207" s="36">
        <f t="shared" ref="Z207:Z212" si="26">IFERROR(IF(Y207=0,"",ROUNDUP(Y207/H207,0)*0.00651),"")</f>
        <v>0.49476000000000003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201.36250000000001</v>
      </c>
      <c r="BN207" s="64">
        <f t="shared" si="23"/>
        <v>202.92</v>
      </c>
      <c r="BO207" s="64">
        <f t="shared" si="24"/>
        <v>0.41437728937728946</v>
      </c>
      <c r="BP207" s="64">
        <f t="shared" si="25"/>
        <v>0.4175824175824176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1">
        <v>4680115882607</v>
      </c>
      <c r="E208" s="55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1">
        <v>4680115880092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7">
        <v>171</v>
      </c>
      <c r="Y209" s="548">
        <f t="shared" si="21"/>
        <v>172.79999999999998</v>
      </c>
      <c r="Z209" s="36">
        <f t="shared" si="26"/>
        <v>0.46872000000000003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188.95500000000001</v>
      </c>
      <c r="BN209" s="64">
        <f t="shared" si="23"/>
        <v>190.94400000000002</v>
      </c>
      <c r="BO209" s="64">
        <f t="shared" si="24"/>
        <v>0.39148351648351654</v>
      </c>
      <c r="BP209" s="64">
        <f t="shared" si="25"/>
        <v>0.39560439560439564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1">
        <v>4680115880221</v>
      </c>
      <c r="E210" s="55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5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7">
        <v>169</v>
      </c>
      <c r="Y210" s="548">
        <f t="shared" si="21"/>
        <v>170.4</v>
      </c>
      <c r="Z210" s="36">
        <f t="shared" si="26"/>
        <v>0.46221000000000001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186.74500000000003</v>
      </c>
      <c r="BN210" s="64">
        <f t="shared" si="23"/>
        <v>188.29200000000003</v>
      </c>
      <c r="BO210" s="64">
        <f t="shared" si="24"/>
        <v>0.38690476190476197</v>
      </c>
      <c r="BP210" s="64">
        <f t="shared" si="25"/>
        <v>0.39010989010989017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1">
        <v>4680115880504</v>
      </c>
      <c r="E211" s="55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7">
        <v>105</v>
      </c>
      <c r="Y211" s="548">
        <f t="shared" si="21"/>
        <v>105.6</v>
      </c>
      <c r="Z211" s="36">
        <f t="shared" si="26"/>
        <v>0.28644000000000003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116.02500000000002</v>
      </c>
      <c r="BN211" s="64">
        <f t="shared" si="23"/>
        <v>116.688</v>
      </c>
      <c r="BO211" s="64">
        <f t="shared" si="24"/>
        <v>0.24038461538461539</v>
      </c>
      <c r="BP211" s="64">
        <f t="shared" si="25"/>
        <v>0.24175824175824179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1">
        <v>4680115882164</v>
      </c>
      <c r="E212" s="55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7">
        <v>87</v>
      </c>
      <c r="Y212" s="548">
        <f t="shared" si="21"/>
        <v>88.8</v>
      </c>
      <c r="Z212" s="36">
        <f t="shared" si="26"/>
        <v>0.24087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96.352499999999992</v>
      </c>
      <c r="BN212" s="64">
        <f t="shared" si="23"/>
        <v>98.346000000000004</v>
      </c>
      <c r="BO212" s="64">
        <f t="shared" si="24"/>
        <v>0.19917582417582419</v>
      </c>
      <c r="BP212" s="64">
        <f t="shared" si="25"/>
        <v>0.20329670329670332</v>
      </c>
    </row>
    <row r="213" spans="1:68" x14ac:dyDescent="0.2">
      <c r="A213" s="559"/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1"/>
      <c r="P213" s="556" t="s">
        <v>70</v>
      </c>
      <c r="Q213" s="557"/>
      <c r="R213" s="557"/>
      <c r="S213" s="557"/>
      <c r="T213" s="557"/>
      <c r="U213" s="557"/>
      <c r="V213" s="558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297.08333333333337</v>
      </c>
      <c r="Y213" s="549">
        <f>IFERROR(Y204/H204,"0")+IFERROR(Y205/H205,"0")+IFERROR(Y206/H206,"0")+IFERROR(Y207/H207,"0")+IFERROR(Y208/H208,"0")+IFERROR(Y209/H209,"0")+IFERROR(Y210/H210,"0")+IFERROR(Y211/H211,"0")+IFERROR(Y212/H212,"0")</f>
        <v>300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1.9530000000000001</v>
      </c>
      <c r="AA213" s="550"/>
      <c r="AB213" s="550"/>
      <c r="AC213" s="550"/>
    </row>
    <row r="214" spans="1:68" x14ac:dyDescent="0.2">
      <c r="A214" s="560"/>
      <c r="B214" s="560"/>
      <c r="C214" s="560"/>
      <c r="D214" s="560"/>
      <c r="E214" s="560"/>
      <c r="F214" s="560"/>
      <c r="G214" s="560"/>
      <c r="H214" s="560"/>
      <c r="I214" s="560"/>
      <c r="J214" s="560"/>
      <c r="K214" s="560"/>
      <c r="L214" s="560"/>
      <c r="M214" s="560"/>
      <c r="N214" s="560"/>
      <c r="O214" s="561"/>
      <c r="P214" s="556" t="s">
        <v>70</v>
      </c>
      <c r="Q214" s="557"/>
      <c r="R214" s="557"/>
      <c r="S214" s="557"/>
      <c r="T214" s="557"/>
      <c r="U214" s="557"/>
      <c r="V214" s="558"/>
      <c r="W214" s="37" t="s">
        <v>68</v>
      </c>
      <c r="X214" s="549">
        <f>IFERROR(SUM(X204:X212),"0")</f>
        <v>713</v>
      </c>
      <c r="Y214" s="549">
        <f>IFERROR(SUM(Y204:Y212),"0")</f>
        <v>720</v>
      </c>
      <c r="Z214" s="37"/>
      <c r="AA214" s="550"/>
      <c r="AB214" s="550"/>
      <c r="AC214" s="550"/>
    </row>
    <row r="215" spans="1:68" ht="14.25" hidden="1" customHeight="1" x14ac:dyDescent="0.25">
      <c r="A215" s="564" t="s">
        <v>164</v>
      </c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  <c r="U215" s="560"/>
      <c r="V215" s="560"/>
      <c r="W215" s="560"/>
      <c r="X215" s="560"/>
      <c r="Y215" s="560"/>
      <c r="Z215" s="560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1">
        <v>4680115880818</v>
      </c>
      <c r="E216" s="55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7">
        <v>77</v>
      </c>
      <c r="Y216" s="548">
        <f>IFERROR(IF(X216="",0,CEILING((X216/$H216),1)*$H216),"")</f>
        <v>79.2</v>
      </c>
      <c r="Z216" s="36">
        <f>IFERROR(IF(Y216=0,"",ROUNDUP(Y216/H216,0)*0.00651),"")</f>
        <v>0.21482999999999999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85.085000000000008</v>
      </c>
      <c r="BN216" s="64">
        <f>IFERROR(Y216*I216/H216,"0")</f>
        <v>87.51600000000002</v>
      </c>
      <c r="BO216" s="64">
        <f>IFERROR(1/J216*(X216/H216),"0")</f>
        <v>0.17628205128205132</v>
      </c>
      <c r="BP216" s="64">
        <f>IFERROR(1/J216*(Y216/H216),"0")</f>
        <v>0.18131868131868134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1">
        <v>4680115880801</v>
      </c>
      <c r="E217" s="55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7">
        <v>84</v>
      </c>
      <c r="Y217" s="548">
        <f>IFERROR(IF(X217="",0,CEILING((X217/$H217),1)*$H217),"")</f>
        <v>84</v>
      </c>
      <c r="Z217" s="36">
        <f>IFERROR(IF(Y217=0,"",ROUNDUP(Y217/H217,0)*0.00651),"")</f>
        <v>0.22785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92.820000000000007</v>
      </c>
      <c r="BN217" s="64">
        <f>IFERROR(Y217*I217/H217,"0")</f>
        <v>92.820000000000007</v>
      </c>
      <c r="BO217" s="64">
        <f>IFERROR(1/J217*(X217/H217),"0")</f>
        <v>0.19230769230769232</v>
      </c>
      <c r="BP217" s="64">
        <f>IFERROR(1/J217*(Y217/H217),"0")</f>
        <v>0.19230769230769232</v>
      </c>
    </row>
    <row r="218" spans="1:68" x14ac:dyDescent="0.2">
      <c r="A218" s="559"/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1"/>
      <c r="P218" s="556" t="s">
        <v>70</v>
      </c>
      <c r="Q218" s="557"/>
      <c r="R218" s="557"/>
      <c r="S218" s="557"/>
      <c r="T218" s="557"/>
      <c r="U218" s="557"/>
      <c r="V218" s="558"/>
      <c r="W218" s="37" t="s">
        <v>71</v>
      </c>
      <c r="X218" s="549">
        <f>IFERROR(X216/H216,"0")+IFERROR(X217/H217,"0")</f>
        <v>67.083333333333343</v>
      </c>
      <c r="Y218" s="549">
        <f>IFERROR(Y216/H216,"0")+IFERROR(Y217/H217,"0")</f>
        <v>68</v>
      </c>
      <c r="Z218" s="549">
        <f>IFERROR(IF(Z216="",0,Z216),"0")+IFERROR(IF(Z217="",0,Z217),"0")</f>
        <v>0.44267999999999996</v>
      </c>
      <c r="AA218" s="550"/>
      <c r="AB218" s="550"/>
      <c r="AC218" s="550"/>
    </row>
    <row r="219" spans="1:68" x14ac:dyDescent="0.2">
      <c r="A219" s="560"/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1"/>
      <c r="P219" s="556" t="s">
        <v>70</v>
      </c>
      <c r="Q219" s="557"/>
      <c r="R219" s="557"/>
      <c r="S219" s="557"/>
      <c r="T219" s="557"/>
      <c r="U219" s="557"/>
      <c r="V219" s="558"/>
      <c r="W219" s="37" t="s">
        <v>68</v>
      </c>
      <c r="X219" s="549">
        <f>IFERROR(SUM(X216:X217),"0")</f>
        <v>161</v>
      </c>
      <c r="Y219" s="549">
        <f>IFERROR(SUM(Y216:Y217),"0")</f>
        <v>163.19999999999999</v>
      </c>
      <c r="Z219" s="37"/>
      <c r="AA219" s="550"/>
      <c r="AB219" s="550"/>
      <c r="AC219" s="550"/>
    </row>
    <row r="220" spans="1:68" ht="16.5" hidden="1" customHeight="1" x14ac:dyDescent="0.25">
      <c r="A220" s="579" t="s">
        <v>353</v>
      </c>
      <c r="B220" s="560"/>
      <c r="C220" s="560"/>
      <c r="D220" s="560"/>
      <c r="E220" s="560"/>
      <c r="F220" s="560"/>
      <c r="G220" s="560"/>
      <c r="H220" s="560"/>
      <c r="I220" s="560"/>
      <c r="J220" s="560"/>
      <c r="K220" s="560"/>
      <c r="L220" s="560"/>
      <c r="M220" s="560"/>
      <c r="N220" s="560"/>
      <c r="O220" s="560"/>
      <c r="P220" s="560"/>
      <c r="Q220" s="560"/>
      <c r="R220" s="560"/>
      <c r="S220" s="560"/>
      <c r="T220" s="560"/>
      <c r="U220" s="560"/>
      <c r="V220" s="560"/>
      <c r="W220" s="560"/>
      <c r="X220" s="560"/>
      <c r="Y220" s="560"/>
      <c r="Z220" s="560"/>
      <c r="AA220" s="542"/>
      <c r="AB220" s="542"/>
      <c r="AC220" s="542"/>
    </row>
    <row r="221" spans="1:68" ht="14.25" hidden="1" customHeight="1" x14ac:dyDescent="0.25">
      <c r="A221" s="564" t="s">
        <v>102</v>
      </c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  <c r="U221" s="560"/>
      <c r="V221" s="560"/>
      <c r="W221" s="560"/>
      <c r="X221" s="560"/>
      <c r="Y221" s="560"/>
      <c r="Z221" s="560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1">
        <v>4680115884137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1">
        <v>4680115884236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1">
        <v>4680115884175</v>
      </c>
      <c r="E224" s="55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7">
        <v>34</v>
      </c>
      <c r="Y225" s="548">
        <f t="shared" si="27"/>
        <v>36</v>
      </c>
      <c r="Z225" s="36">
        <f t="shared" ref="Z225:Z230" si="32">IFERROR(IF(Y225=0,"",ROUNDUP(Y225/H225,0)*0.00902),"")</f>
        <v>8.1180000000000002E-2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35.784999999999997</v>
      </c>
      <c r="BN225" s="64">
        <f t="shared" si="29"/>
        <v>37.89</v>
      </c>
      <c r="BO225" s="64">
        <f t="shared" si="30"/>
        <v>6.4393939393939392E-2</v>
      </c>
      <c r="BP225" s="64">
        <f t="shared" si="31"/>
        <v>6.8181818181818177E-2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1">
        <v>4680115884144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64" t="s">
        <v>366</v>
      </c>
      <c r="Q226" s="554"/>
      <c r="R226" s="554"/>
      <c r="S226" s="554"/>
      <c r="T226" s="555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1">
        <v>4680115886551</v>
      </c>
      <c r="E227" s="55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1">
        <v>4680115884182</v>
      </c>
      <c r="E228" s="55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1">
        <v>4680115884205</v>
      </c>
      <c r="E230" s="55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14" t="s">
        <v>376</v>
      </c>
      <c r="Q230" s="554"/>
      <c r="R230" s="554"/>
      <c r="S230" s="554"/>
      <c r="T230" s="555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9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56" t="s">
        <v>70</v>
      </c>
      <c r="Q231" s="557"/>
      <c r="R231" s="557"/>
      <c r="S231" s="557"/>
      <c r="T231" s="557"/>
      <c r="U231" s="557"/>
      <c r="V231" s="558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8.5</v>
      </c>
      <c r="Y231" s="549">
        <f>IFERROR(Y222/H222,"0")+IFERROR(Y223/H223,"0")+IFERROR(Y224/H224,"0")+IFERROR(Y225/H225,"0")+IFERROR(Y226/H226,"0")+IFERROR(Y227/H227,"0")+IFERROR(Y228/H228,"0")+IFERROR(Y229/H229,"0")+IFERROR(Y230/H230,"0")</f>
        <v>9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8.1180000000000002E-2</v>
      </c>
      <c r="AA231" s="550"/>
      <c r="AB231" s="550"/>
      <c r="AC231" s="550"/>
    </row>
    <row r="232" spans="1:68" x14ac:dyDescent="0.2">
      <c r="A232" s="560"/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1"/>
      <c r="P232" s="556" t="s">
        <v>70</v>
      </c>
      <c r="Q232" s="557"/>
      <c r="R232" s="557"/>
      <c r="S232" s="557"/>
      <c r="T232" s="557"/>
      <c r="U232" s="557"/>
      <c r="V232" s="558"/>
      <c r="W232" s="37" t="s">
        <v>68</v>
      </c>
      <c r="X232" s="549">
        <f>IFERROR(SUM(X222:X230),"0")</f>
        <v>34</v>
      </c>
      <c r="Y232" s="549">
        <f>IFERROR(SUM(Y222:Y230),"0")</f>
        <v>36</v>
      </c>
      <c r="Z232" s="37"/>
      <c r="AA232" s="550"/>
      <c r="AB232" s="550"/>
      <c r="AC232" s="550"/>
    </row>
    <row r="233" spans="1:68" ht="14.25" hidden="1" customHeight="1" x14ac:dyDescent="0.25">
      <c r="A233" s="564" t="s">
        <v>134</v>
      </c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  <c r="U233" s="560"/>
      <c r="V233" s="560"/>
      <c r="W233" s="560"/>
      <c r="X233" s="560"/>
      <c r="Y233" s="560"/>
      <c r="Z233" s="560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1">
        <v>4680115885981</v>
      </c>
      <c r="E234" s="55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9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56" t="s">
        <v>70</v>
      </c>
      <c r="Q235" s="557"/>
      <c r="R235" s="557"/>
      <c r="S235" s="557"/>
      <c r="T235" s="557"/>
      <c r="U235" s="557"/>
      <c r="V235" s="558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60"/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1"/>
      <c r="P236" s="556" t="s">
        <v>70</v>
      </c>
      <c r="Q236" s="557"/>
      <c r="R236" s="557"/>
      <c r="S236" s="557"/>
      <c r="T236" s="557"/>
      <c r="U236" s="557"/>
      <c r="V236" s="558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4" t="s">
        <v>380</v>
      </c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  <c r="U237" s="560"/>
      <c r="V237" s="560"/>
      <c r="W237" s="560"/>
      <c r="X237" s="560"/>
      <c r="Y237" s="560"/>
      <c r="Z237" s="560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1">
        <v>4680115886803</v>
      </c>
      <c r="E238" s="55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46" t="s">
        <v>383</v>
      </c>
      <c r="Q238" s="554"/>
      <c r="R238" s="554"/>
      <c r="S238" s="554"/>
      <c r="T238" s="555"/>
      <c r="U238" s="34"/>
      <c r="V238" s="34"/>
      <c r="W238" s="35" t="s">
        <v>68</v>
      </c>
      <c r="X238" s="547">
        <v>5</v>
      </c>
      <c r="Y238" s="548">
        <f>IFERROR(IF(X238="",0,CEILING((X238/$H238),1)*$H238),"")</f>
        <v>5.4</v>
      </c>
      <c r="Z238" s="36">
        <f>IFERROR(IF(Y238=0,"",ROUNDUP(Y238/H238,0)*0.0059),"")</f>
        <v>1.77E-2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5.4861111111111107</v>
      </c>
      <c r="BN238" s="64">
        <f>IFERROR(Y238*I238/H238,"0")</f>
        <v>5.9250000000000007</v>
      </c>
      <c r="BO238" s="64">
        <f>IFERROR(1/J238*(X238/H238),"0")</f>
        <v>1.2860082304526748E-2</v>
      </c>
      <c r="BP238" s="64">
        <f>IFERROR(1/J238*(Y238/H238),"0")</f>
        <v>1.3888888888888888E-2</v>
      </c>
    </row>
    <row r="239" spans="1:68" x14ac:dyDescent="0.2">
      <c r="A239" s="559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56" t="s">
        <v>70</v>
      </c>
      <c r="Q239" s="557"/>
      <c r="R239" s="557"/>
      <c r="S239" s="557"/>
      <c r="T239" s="557"/>
      <c r="U239" s="557"/>
      <c r="V239" s="558"/>
      <c r="W239" s="37" t="s">
        <v>71</v>
      </c>
      <c r="X239" s="549">
        <f>IFERROR(X238/H238,"0")</f>
        <v>2.7777777777777777</v>
      </c>
      <c r="Y239" s="549">
        <f>IFERROR(Y238/H238,"0")</f>
        <v>3</v>
      </c>
      <c r="Z239" s="549">
        <f>IFERROR(IF(Z238="",0,Z238),"0")</f>
        <v>1.77E-2</v>
      </c>
      <c r="AA239" s="550"/>
      <c r="AB239" s="550"/>
      <c r="AC239" s="550"/>
    </row>
    <row r="240" spans="1:68" x14ac:dyDescent="0.2">
      <c r="A240" s="560"/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1"/>
      <c r="P240" s="556" t="s">
        <v>70</v>
      </c>
      <c r="Q240" s="557"/>
      <c r="R240" s="557"/>
      <c r="S240" s="557"/>
      <c r="T240" s="557"/>
      <c r="U240" s="557"/>
      <c r="V240" s="558"/>
      <c r="W240" s="37" t="s">
        <v>68</v>
      </c>
      <c r="X240" s="549">
        <f>IFERROR(SUM(X238:X238),"0")</f>
        <v>5</v>
      </c>
      <c r="Y240" s="549">
        <f>IFERROR(SUM(Y238:Y238),"0")</f>
        <v>5.4</v>
      </c>
      <c r="Z240" s="37"/>
      <c r="AA240" s="550"/>
      <c r="AB240" s="550"/>
      <c r="AC240" s="550"/>
    </row>
    <row r="241" spans="1:68" ht="14.25" hidden="1" customHeight="1" x14ac:dyDescent="0.25">
      <c r="A241" s="564" t="s">
        <v>385</v>
      </c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  <c r="U241" s="560"/>
      <c r="V241" s="560"/>
      <c r="W241" s="560"/>
      <c r="X241" s="560"/>
      <c r="Y241" s="560"/>
      <c r="Z241" s="560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1">
        <v>4680115886704</v>
      </c>
      <c r="E242" s="55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1">
        <v>4680115886681</v>
      </c>
      <c r="E243" s="55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1" t="s">
        <v>391</v>
      </c>
      <c r="Q243" s="554"/>
      <c r="R243" s="554"/>
      <c r="S243" s="554"/>
      <c r="T243" s="555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1">
        <v>4680115886735</v>
      </c>
      <c r="E244" s="55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1">
        <v>4680115886728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1">
        <v>4680115886711</v>
      </c>
      <c r="E246" s="55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4"/>
      <c r="R246" s="554"/>
      <c r="S246" s="554"/>
      <c r="T246" s="555"/>
      <c r="U246" s="34"/>
      <c r="V246" s="34"/>
      <c r="W246" s="35" t="s">
        <v>68</v>
      </c>
      <c r="X246" s="547">
        <v>2</v>
      </c>
      <c r="Y246" s="548">
        <f>IFERROR(IF(X246="",0,CEILING((X246/$H246),1)*$H246),"")</f>
        <v>2.9699999999999998</v>
      </c>
      <c r="Z246" s="36">
        <f>IFERROR(IF(Y246=0,"",ROUNDUP(Y246/H246,0)*0.0059),"")</f>
        <v>1.77E-2</v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2.3838383838383836</v>
      </c>
      <c r="BN246" s="64">
        <f>IFERROR(Y246*I246/H246,"0")</f>
        <v>3.5399999999999996</v>
      </c>
      <c r="BO246" s="64">
        <f>IFERROR(1/J246*(X246/H246),"0")</f>
        <v>9.3527871305649091E-3</v>
      </c>
      <c r="BP246" s="64">
        <f>IFERROR(1/J246*(Y246/H246),"0")</f>
        <v>1.3888888888888886E-2</v>
      </c>
    </row>
    <row r="247" spans="1:68" x14ac:dyDescent="0.2">
      <c r="A247" s="559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56" t="s">
        <v>70</v>
      </c>
      <c r="Q247" s="557"/>
      <c r="R247" s="557"/>
      <c r="S247" s="557"/>
      <c r="T247" s="557"/>
      <c r="U247" s="557"/>
      <c r="V247" s="558"/>
      <c r="W247" s="37" t="s">
        <v>71</v>
      </c>
      <c r="X247" s="549">
        <f>IFERROR(X242/H242,"0")+IFERROR(X243/H243,"0")+IFERROR(X244/H244,"0")+IFERROR(X245/H245,"0")+IFERROR(X246/H246,"0")</f>
        <v>2.0202020202020203</v>
      </c>
      <c r="Y247" s="549">
        <f>IFERROR(Y242/H242,"0")+IFERROR(Y243/H243,"0")+IFERROR(Y244/H244,"0")+IFERROR(Y245/H245,"0")+IFERROR(Y246/H246,"0")</f>
        <v>2.9999999999999996</v>
      </c>
      <c r="Z247" s="549">
        <f>IFERROR(IF(Z242="",0,Z242),"0")+IFERROR(IF(Z243="",0,Z243),"0")+IFERROR(IF(Z244="",0,Z244),"0")+IFERROR(IF(Z245="",0,Z245),"0")+IFERROR(IF(Z246="",0,Z246),"0")</f>
        <v>1.77E-2</v>
      </c>
      <c r="AA247" s="550"/>
      <c r="AB247" s="550"/>
      <c r="AC247" s="550"/>
    </row>
    <row r="248" spans="1:68" x14ac:dyDescent="0.2">
      <c r="A248" s="560"/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1"/>
      <c r="P248" s="556" t="s">
        <v>70</v>
      </c>
      <c r="Q248" s="557"/>
      <c r="R248" s="557"/>
      <c r="S248" s="557"/>
      <c r="T248" s="557"/>
      <c r="U248" s="557"/>
      <c r="V248" s="558"/>
      <c r="W248" s="37" t="s">
        <v>68</v>
      </c>
      <c r="X248" s="549">
        <f>IFERROR(SUM(X242:X246),"0")</f>
        <v>2</v>
      </c>
      <c r="Y248" s="549">
        <f>IFERROR(SUM(Y242:Y246),"0")</f>
        <v>2.9699999999999998</v>
      </c>
      <c r="Z248" s="37"/>
      <c r="AA248" s="550"/>
      <c r="AB248" s="550"/>
      <c r="AC248" s="550"/>
    </row>
    <row r="249" spans="1:68" ht="16.5" hidden="1" customHeight="1" x14ac:dyDescent="0.25">
      <c r="A249" s="579" t="s">
        <v>398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2"/>
      <c r="AB249" s="542"/>
      <c r="AC249" s="542"/>
    </row>
    <row r="250" spans="1:68" ht="14.25" hidden="1" customHeight="1" x14ac:dyDescent="0.25">
      <c r="A250" s="564" t="s">
        <v>102</v>
      </c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1">
        <v>4680115885837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1">
        <v>4680115885851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1">
        <v>4680115885806</v>
      </c>
      <c r="E253" s="55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1">
        <v>4680115885844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1">
        <v>4680115885820</v>
      </c>
      <c r="E255" s="55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4"/>
      <c r="R255" s="554"/>
      <c r="S255" s="554"/>
      <c r="T255" s="555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9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56" t="s">
        <v>70</v>
      </c>
      <c r="Q256" s="557"/>
      <c r="R256" s="557"/>
      <c r="S256" s="557"/>
      <c r="T256" s="557"/>
      <c r="U256" s="557"/>
      <c r="V256" s="558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60"/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1"/>
      <c r="P257" s="556" t="s">
        <v>70</v>
      </c>
      <c r="Q257" s="557"/>
      <c r="R257" s="557"/>
      <c r="S257" s="557"/>
      <c r="T257" s="557"/>
      <c r="U257" s="557"/>
      <c r="V257" s="558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79" t="s">
        <v>414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2"/>
      <c r="AB258" s="542"/>
      <c r="AC258" s="542"/>
    </row>
    <row r="259" spans="1:68" ht="14.25" hidden="1" customHeight="1" x14ac:dyDescent="0.25">
      <c r="A259" s="564" t="s">
        <v>102</v>
      </c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  <c r="U259" s="560"/>
      <c r="V259" s="560"/>
      <c r="W259" s="560"/>
      <c r="X259" s="560"/>
      <c r="Y259" s="560"/>
      <c r="Z259" s="560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1">
        <v>4607091383423</v>
      </c>
      <c r="E260" s="55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4"/>
      <c r="R260" s="554"/>
      <c r="S260" s="554"/>
      <c r="T260" s="555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1">
        <v>4680115886957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7" t="s">
        <v>419</v>
      </c>
      <c r="Q261" s="554"/>
      <c r="R261" s="554"/>
      <c r="S261" s="554"/>
      <c r="T261" s="555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1">
        <v>4680115885660</v>
      </c>
      <c r="E262" s="55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4"/>
      <c r="R262" s="554"/>
      <c r="S262" s="554"/>
      <c r="T262" s="555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1">
        <v>4680115886773</v>
      </c>
      <c r="E263" s="55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7" t="s">
        <v>426</v>
      </c>
      <c r="Q263" s="554"/>
      <c r="R263" s="554"/>
      <c r="S263" s="554"/>
      <c r="T263" s="555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9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56" t="s">
        <v>70</v>
      </c>
      <c r="Q264" s="557"/>
      <c r="R264" s="557"/>
      <c r="S264" s="557"/>
      <c r="T264" s="557"/>
      <c r="U264" s="557"/>
      <c r="V264" s="558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60"/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1"/>
      <c r="P265" s="556" t="s">
        <v>70</v>
      </c>
      <c r="Q265" s="557"/>
      <c r="R265" s="557"/>
      <c r="S265" s="557"/>
      <c r="T265" s="557"/>
      <c r="U265" s="557"/>
      <c r="V265" s="558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79" t="s">
        <v>428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2"/>
      <c r="AB266" s="542"/>
      <c r="AC266" s="542"/>
    </row>
    <row r="267" spans="1:68" ht="14.25" hidden="1" customHeight="1" x14ac:dyDescent="0.25">
      <c r="A267" s="564" t="s">
        <v>72</v>
      </c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  <c r="U267" s="560"/>
      <c r="V267" s="560"/>
      <c r="W267" s="560"/>
      <c r="X267" s="560"/>
      <c r="Y267" s="560"/>
      <c r="Z267" s="560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1">
        <v>4680115886186</v>
      </c>
      <c r="E268" s="55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1">
        <v>4680115881228</v>
      </c>
      <c r="E269" s="55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4"/>
      <c r="R269" s="554"/>
      <c r="S269" s="554"/>
      <c r="T269" s="555"/>
      <c r="U269" s="34"/>
      <c r="V269" s="34"/>
      <c r="W269" s="35" t="s">
        <v>68</v>
      </c>
      <c r="X269" s="547">
        <v>60</v>
      </c>
      <c r="Y269" s="548">
        <f>IFERROR(IF(X269="",0,CEILING((X269/$H269),1)*$H269),"")</f>
        <v>60</v>
      </c>
      <c r="Z269" s="36">
        <f>IFERROR(IF(Y269=0,"",ROUNDUP(Y269/H269,0)*0.00651),"")</f>
        <v>0.16275000000000001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66.300000000000011</v>
      </c>
      <c r="BN269" s="64">
        <f>IFERROR(Y269*I269/H269,"0")</f>
        <v>66.300000000000011</v>
      </c>
      <c r="BO269" s="64">
        <f>IFERROR(1/J269*(X269/H269),"0")</f>
        <v>0.13736263736263737</v>
      </c>
      <c r="BP269" s="64">
        <f>IFERROR(1/J269*(Y269/H269),"0")</f>
        <v>0.13736263736263737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1">
        <v>4680115881211</v>
      </c>
      <c r="E270" s="55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5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4"/>
      <c r="R270" s="554"/>
      <c r="S270" s="554"/>
      <c r="T270" s="555"/>
      <c r="U270" s="34"/>
      <c r="V270" s="34"/>
      <c r="W270" s="35" t="s">
        <v>68</v>
      </c>
      <c r="X270" s="547">
        <v>27</v>
      </c>
      <c r="Y270" s="548">
        <f>IFERROR(IF(X270="",0,CEILING((X270/$H270),1)*$H270),"")</f>
        <v>28.799999999999997</v>
      </c>
      <c r="Z270" s="36">
        <f>IFERROR(IF(Y270=0,"",ROUNDUP(Y270/H270,0)*0.00651),"")</f>
        <v>7.8119999999999995E-2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29.024999999999999</v>
      </c>
      <c r="BN270" s="64">
        <f>IFERROR(Y270*I270/H270,"0")</f>
        <v>30.959999999999997</v>
      </c>
      <c r="BO270" s="64">
        <f>IFERROR(1/J270*(X270/H270),"0")</f>
        <v>6.1813186813186816E-2</v>
      </c>
      <c r="BP270" s="64">
        <f>IFERROR(1/J270*(Y270/H270),"0")</f>
        <v>6.5934065934065936E-2</v>
      </c>
    </row>
    <row r="271" spans="1:68" x14ac:dyDescent="0.2">
      <c r="A271" s="559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56" t="s">
        <v>70</v>
      </c>
      <c r="Q271" s="557"/>
      <c r="R271" s="557"/>
      <c r="S271" s="557"/>
      <c r="T271" s="557"/>
      <c r="U271" s="557"/>
      <c r="V271" s="558"/>
      <c r="W271" s="37" t="s">
        <v>71</v>
      </c>
      <c r="X271" s="549">
        <f>IFERROR(X268/H268,"0")+IFERROR(X269/H269,"0")+IFERROR(X270/H270,"0")</f>
        <v>36.25</v>
      </c>
      <c r="Y271" s="549">
        <f>IFERROR(Y268/H268,"0")+IFERROR(Y269/H269,"0")+IFERROR(Y270/H270,"0")</f>
        <v>37</v>
      </c>
      <c r="Z271" s="549">
        <f>IFERROR(IF(Z268="",0,Z268),"0")+IFERROR(IF(Z269="",0,Z269),"0")+IFERROR(IF(Z270="",0,Z270),"0")</f>
        <v>0.24087</v>
      </c>
      <c r="AA271" s="550"/>
      <c r="AB271" s="550"/>
      <c r="AC271" s="550"/>
    </row>
    <row r="272" spans="1:68" x14ac:dyDescent="0.2">
      <c r="A272" s="560"/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1"/>
      <c r="P272" s="556" t="s">
        <v>70</v>
      </c>
      <c r="Q272" s="557"/>
      <c r="R272" s="557"/>
      <c r="S272" s="557"/>
      <c r="T272" s="557"/>
      <c r="U272" s="557"/>
      <c r="V272" s="558"/>
      <c r="W272" s="37" t="s">
        <v>68</v>
      </c>
      <c r="X272" s="549">
        <f>IFERROR(SUM(X268:X270),"0")</f>
        <v>87</v>
      </c>
      <c r="Y272" s="549">
        <f>IFERROR(SUM(Y268:Y270),"0")</f>
        <v>88.8</v>
      </c>
      <c r="Z272" s="37"/>
      <c r="AA272" s="550"/>
      <c r="AB272" s="550"/>
      <c r="AC272" s="550"/>
    </row>
    <row r="273" spans="1:68" ht="16.5" hidden="1" customHeight="1" x14ac:dyDescent="0.25">
      <c r="A273" s="579" t="s">
        <v>438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2"/>
      <c r="AB273" s="542"/>
      <c r="AC273" s="542"/>
    </row>
    <row r="274" spans="1:68" ht="14.25" hidden="1" customHeight="1" x14ac:dyDescent="0.25">
      <c r="A274" s="564" t="s">
        <v>63</v>
      </c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  <c r="U274" s="560"/>
      <c r="V274" s="560"/>
      <c r="W274" s="560"/>
      <c r="X274" s="560"/>
      <c r="Y274" s="560"/>
      <c r="Z274" s="560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1">
        <v>4680115880344</v>
      </c>
      <c r="E275" s="55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4"/>
      <c r="R275" s="554"/>
      <c r="S275" s="554"/>
      <c r="T275" s="555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9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56" t="s">
        <v>70</v>
      </c>
      <c r="Q276" s="557"/>
      <c r="R276" s="557"/>
      <c r="S276" s="557"/>
      <c r="T276" s="557"/>
      <c r="U276" s="557"/>
      <c r="V276" s="558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60"/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1"/>
      <c r="P277" s="556" t="s">
        <v>70</v>
      </c>
      <c r="Q277" s="557"/>
      <c r="R277" s="557"/>
      <c r="S277" s="557"/>
      <c r="T277" s="557"/>
      <c r="U277" s="557"/>
      <c r="V277" s="558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4" t="s">
        <v>72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  <c r="U278" s="560"/>
      <c r="V278" s="560"/>
      <c r="W278" s="560"/>
      <c r="X278" s="560"/>
      <c r="Y278" s="560"/>
      <c r="Z278" s="560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1">
        <v>4680115884618</v>
      </c>
      <c r="E279" s="55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4"/>
      <c r="R279" s="554"/>
      <c r="S279" s="554"/>
      <c r="T279" s="555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9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56" t="s">
        <v>70</v>
      </c>
      <c r="Q280" s="557"/>
      <c r="R280" s="557"/>
      <c r="S280" s="557"/>
      <c r="T280" s="557"/>
      <c r="U280" s="557"/>
      <c r="V280" s="558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60"/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1"/>
      <c r="P281" s="556" t="s">
        <v>70</v>
      </c>
      <c r="Q281" s="557"/>
      <c r="R281" s="557"/>
      <c r="S281" s="557"/>
      <c r="T281" s="557"/>
      <c r="U281" s="557"/>
      <c r="V281" s="558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79" t="s">
        <v>445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2"/>
      <c r="AB282" s="542"/>
      <c r="AC282" s="542"/>
    </row>
    <row r="283" spans="1:68" ht="14.25" hidden="1" customHeight="1" x14ac:dyDescent="0.25">
      <c r="A283" s="564" t="s">
        <v>102</v>
      </c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  <c r="U283" s="560"/>
      <c r="V283" s="560"/>
      <c r="W283" s="560"/>
      <c r="X283" s="560"/>
      <c r="Y283" s="560"/>
      <c r="Z283" s="560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1">
        <v>4680115883703</v>
      </c>
      <c r="E284" s="55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4"/>
      <c r="R284" s="554"/>
      <c r="S284" s="554"/>
      <c r="T284" s="555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9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56" t="s">
        <v>70</v>
      </c>
      <c r="Q285" s="557"/>
      <c r="R285" s="557"/>
      <c r="S285" s="557"/>
      <c r="T285" s="557"/>
      <c r="U285" s="557"/>
      <c r="V285" s="558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60"/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1"/>
      <c r="P286" s="556" t="s">
        <v>70</v>
      </c>
      <c r="Q286" s="557"/>
      <c r="R286" s="557"/>
      <c r="S286" s="557"/>
      <c r="T286" s="557"/>
      <c r="U286" s="557"/>
      <c r="V286" s="558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79" t="s">
        <v>450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2"/>
      <c r="AB287" s="542"/>
      <c r="AC287" s="542"/>
    </row>
    <row r="288" spans="1:68" ht="14.25" hidden="1" customHeight="1" x14ac:dyDescent="0.25">
      <c r="A288" s="564" t="s">
        <v>102</v>
      </c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  <c r="U288" s="560"/>
      <c r="V288" s="560"/>
      <c r="W288" s="560"/>
      <c r="X288" s="560"/>
      <c r="Y288" s="560"/>
      <c r="Z288" s="560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9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56" t="s">
        <v>70</v>
      </c>
      <c r="Q294" s="557"/>
      <c r="R294" s="557"/>
      <c r="S294" s="557"/>
      <c r="T294" s="557"/>
      <c r="U294" s="557"/>
      <c r="V294" s="558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0"/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1"/>
      <c r="P295" s="556" t="s">
        <v>70</v>
      </c>
      <c r="Q295" s="557"/>
      <c r="R295" s="557"/>
      <c r="S295" s="557"/>
      <c r="T295" s="557"/>
      <c r="U295" s="557"/>
      <c r="V295" s="558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4" t="s">
        <v>63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hidden="1" x14ac:dyDescent="0.2">
      <c r="A304" s="559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56" t="s">
        <v>70</v>
      </c>
      <c r="Q304" s="557"/>
      <c r="R304" s="557"/>
      <c r="S304" s="557"/>
      <c r="T304" s="557"/>
      <c r="U304" s="557"/>
      <c r="V304" s="558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60"/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1"/>
      <c r="P305" s="556" t="s">
        <v>70</v>
      </c>
      <c r="Q305" s="557"/>
      <c r="R305" s="557"/>
      <c r="S305" s="557"/>
      <c r="T305" s="557"/>
      <c r="U305" s="557"/>
      <c r="V305" s="558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64" t="s">
        <v>72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9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56" t="s">
        <v>70</v>
      </c>
      <c r="Q312" s="557"/>
      <c r="R312" s="557"/>
      <c r="S312" s="557"/>
      <c r="T312" s="557"/>
      <c r="U312" s="557"/>
      <c r="V312" s="558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0"/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1"/>
      <c r="P313" s="556" t="s">
        <v>70</v>
      </c>
      <c r="Q313" s="557"/>
      <c r="R313" s="557"/>
      <c r="S313" s="557"/>
      <c r="T313" s="557"/>
      <c r="U313" s="557"/>
      <c r="V313" s="558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4" t="s">
        <v>164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7">
        <v>29</v>
      </c>
      <c r="Y315" s="548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30.791785714285716</v>
      </c>
      <c r="BN315" s="64">
        <f>IFERROR(Y315*I315/H315,"0")</f>
        <v>35.676000000000002</v>
      </c>
      <c r="BO315" s="64">
        <f>IFERROR(1/J315*(X315/H315),"0")</f>
        <v>5.3943452380952377E-2</v>
      </c>
      <c r="BP315" s="64">
        <f>IFERROR(1/J315*(Y315/H315),"0")</f>
        <v>6.25E-2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7">
        <v>34</v>
      </c>
      <c r="Y316" s="548">
        <f>IFERROR(IF(X316="",0,CEILING((X316/$H316),1)*$H316),"")</f>
        <v>39</v>
      </c>
      <c r="Z316" s="36">
        <f>IFERROR(IF(Y316=0,"",ROUNDUP(Y316/H316,0)*0.01898),"")</f>
        <v>9.4899999999999998E-2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36.262307692307694</v>
      </c>
      <c r="BN316" s="64">
        <f>IFERROR(Y316*I316/H316,"0")</f>
        <v>41.595000000000006</v>
      </c>
      <c r="BO316" s="64">
        <f>IFERROR(1/J316*(X316/H316),"0")</f>
        <v>6.8108974358974367E-2</v>
      </c>
      <c r="BP316" s="64">
        <f>IFERROR(1/J316*(Y316/H316),"0")</f>
        <v>7.8125E-2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68</v>
      </c>
      <c r="X317" s="547">
        <v>8</v>
      </c>
      <c r="Y317" s="548">
        <f>IFERROR(IF(X317="",0,CEILING((X317/$H317),1)*$H317),"")</f>
        <v>8.4</v>
      </c>
      <c r="Z317" s="36">
        <f>IFERROR(IF(Y317=0,"",ROUNDUP(Y317/H317,0)*0.01898),"")</f>
        <v>1.898E-2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8.4942857142857147</v>
      </c>
      <c r="BN317" s="64">
        <f>IFERROR(Y317*I317/H317,"0")</f>
        <v>8.9190000000000005</v>
      </c>
      <c r="BO317" s="64">
        <f>IFERROR(1/J317*(X317/H317),"0")</f>
        <v>1.488095238095238E-2</v>
      </c>
      <c r="BP317" s="64">
        <f>IFERROR(1/J317*(Y317/H317),"0")</f>
        <v>1.5625E-2</v>
      </c>
    </row>
    <row r="318" spans="1:68" x14ac:dyDescent="0.2">
      <c r="A318" s="559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56" t="s">
        <v>70</v>
      </c>
      <c r="Q318" s="557"/>
      <c r="R318" s="557"/>
      <c r="S318" s="557"/>
      <c r="T318" s="557"/>
      <c r="U318" s="557"/>
      <c r="V318" s="558"/>
      <c r="W318" s="37" t="s">
        <v>71</v>
      </c>
      <c r="X318" s="549">
        <f>IFERROR(X315/H315,"0")+IFERROR(X316/H316,"0")+IFERROR(X317/H317,"0")</f>
        <v>8.7637362637362646</v>
      </c>
      <c r="Y318" s="549">
        <f>IFERROR(Y315/H315,"0")+IFERROR(Y316/H316,"0")+IFERROR(Y317/H317,"0")</f>
        <v>10</v>
      </c>
      <c r="Z318" s="549">
        <f>IFERROR(IF(Z315="",0,Z315),"0")+IFERROR(IF(Z316="",0,Z316),"0")+IFERROR(IF(Z317="",0,Z317),"0")</f>
        <v>0.1898</v>
      </c>
      <c r="AA318" s="550"/>
      <c r="AB318" s="550"/>
      <c r="AC318" s="550"/>
    </row>
    <row r="319" spans="1:68" x14ac:dyDescent="0.2">
      <c r="A319" s="560"/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1"/>
      <c r="P319" s="556" t="s">
        <v>70</v>
      </c>
      <c r="Q319" s="557"/>
      <c r="R319" s="557"/>
      <c r="S319" s="557"/>
      <c r="T319" s="557"/>
      <c r="U319" s="557"/>
      <c r="V319" s="558"/>
      <c r="W319" s="37" t="s">
        <v>68</v>
      </c>
      <c r="X319" s="549">
        <f>IFERROR(SUM(X315:X317),"0")</f>
        <v>71</v>
      </c>
      <c r="Y319" s="549">
        <f>IFERROR(SUM(Y315:Y317),"0")</f>
        <v>81</v>
      </c>
      <c r="Z319" s="37"/>
      <c r="AA319" s="550"/>
      <c r="AB319" s="550"/>
      <c r="AC319" s="550"/>
    </row>
    <row r="320" spans="1:68" ht="14.25" hidden="1" customHeight="1" x14ac:dyDescent="0.25">
      <c r="A320" s="564" t="s">
        <v>94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8" t="s">
        <v>514</v>
      </c>
      <c r="Q322" s="554"/>
      <c r="R322" s="554"/>
      <c r="S322" s="554"/>
      <c r="T322" s="555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68</v>
      </c>
      <c r="X324" s="547">
        <v>1</v>
      </c>
      <c r="Y324" s="548">
        <f>IFERROR(IF(X324="",0,CEILING((X324/$H324),1)*$H324),"")</f>
        <v>2.5499999999999998</v>
      </c>
      <c r="Z324" s="36">
        <f>IFERROR(IF(Y324=0,"",ROUNDUP(Y324/H324,0)*0.00651),"")</f>
        <v>6.5100000000000002E-3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1.1294117647058823</v>
      </c>
      <c r="BN324" s="64">
        <f>IFERROR(Y324*I324/H324,"0")</f>
        <v>2.88</v>
      </c>
      <c r="BO324" s="64">
        <f>IFERROR(1/J324*(X324/H324),"0")</f>
        <v>2.1547080370609788E-3</v>
      </c>
      <c r="BP324" s="64">
        <f>IFERROR(1/J324*(Y324/H324),"0")</f>
        <v>5.4945054945054949E-3</v>
      </c>
    </row>
    <row r="325" spans="1:68" x14ac:dyDescent="0.2">
      <c r="A325" s="559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56" t="s">
        <v>70</v>
      </c>
      <c r="Q325" s="557"/>
      <c r="R325" s="557"/>
      <c r="S325" s="557"/>
      <c r="T325" s="557"/>
      <c r="U325" s="557"/>
      <c r="V325" s="558"/>
      <c r="W325" s="37" t="s">
        <v>71</v>
      </c>
      <c r="X325" s="549">
        <f>IFERROR(X321/H321,"0")+IFERROR(X322/H322,"0")+IFERROR(X323/H323,"0")+IFERROR(X324/H324,"0")</f>
        <v>0.39215686274509809</v>
      </c>
      <c r="Y325" s="549">
        <f>IFERROR(Y321/H321,"0")+IFERROR(Y322/H322,"0")+IFERROR(Y323/H323,"0")+IFERROR(Y324/H324,"0")</f>
        <v>1</v>
      </c>
      <c r="Z325" s="549">
        <f>IFERROR(IF(Z321="",0,Z321),"0")+IFERROR(IF(Z322="",0,Z322),"0")+IFERROR(IF(Z323="",0,Z323),"0")+IFERROR(IF(Z324="",0,Z324),"0")</f>
        <v>6.5100000000000002E-3</v>
      </c>
      <c r="AA325" s="550"/>
      <c r="AB325" s="550"/>
      <c r="AC325" s="550"/>
    </row>
    <row r="326" spans="1:68" x14ac:dyDescent="0.2">
      <c r="A326" s="560"/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1"/>
      <c r="P326" s="556" t="s">
        <v>70</v>
      </c>
      <c r="Q326" s="557"/>
      <c r="R326" s="557"/>
      <c r="S326" s="557"/>
      <c r="T326" s="557"/>
      <c r="U326" s="557"/>
      <c r="V326" s="558"/>
      <c r="W326" s="37" t="s">
        <v>68</v>
      </c>
      <c r="X326" s="549">
        <f>IFERROR(SUM(X321:X324),"0")</f>
        <v>1</v>
      </c>
      <c r="Y326" s="549">
        <f>IFERROR(SUM(Y321:Y324),"0")</f>
        <v>2.5499999999999998</v>
      </c>
      <c r="Z326" s="37"/>
      <c r="AA326" s="550"/>
      <c r="AB326" s="550"/>
      <c r="AC326" s="550"/>
    </row>
    <row r="327" spans="1:68" ht="14.25" hidden="1" customHeight="1" x14ac:dyDescent="0.25">
      <c r="A327" s="564" t="s">
        <v>520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9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56" t="s">
        <v>70</v>
      </c>
      <c r="Q331" s="557"/>
      <c r="R331" s="557"/>
      <c r="S331" s="557"/>
      <c r="T331" s="557"/>
      <c r="U331" s="557"/>
      <c r="V331" s="558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0"/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1"/>
      <c r="P332" s="556" t="s">
        <v>70</v>
      </c>
      <c r="Q332" s="557"/>
      <c r="R332" s="557"/>
      <c r="S332" s="557"/>
      <c r="T332" s="557"/>
      <c r="U332" s="557"/>
      <c r="V332" s="558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79" t="s">
        <v>529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2"/>
      <c r="AB333" s="542"/>
      <c r="AC333" s="542"/>
    </row>
    <row r="334" spans="1:68" ht="14.25" hidden="1" customHeight="1" x14ac:dyDescent="0.25">
      <c r="A334" s="564" t="s">
        <v>72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9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56" t="s">
        <v>70</v>
      </c>
      <c r="Q338" s="557"/>
      <c r="R338" s="557"/>
      <c r="S338" s="557"/>
      <c r="T338" s="557"/>
      <c r="U338" s="557"/>
      <c r="V338" s="558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0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560"/>
      <c r="O339" s="561"/>
      <c r="P339" s="556" t="s">
        <v>70</v>
      </c>
      <c r="Q339" s="557"/>
      <c r="R339" s="557"/>
      <c r="S339" s="557"/>
      <c r="T339" s="557"/>
      <c r="U339" s="557"/>
      <c r="V339" s="558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699" t="s">
        <v>539</v>
      </c>
      <c r="B340" s="700"/>
      <c r="C340" s="700"/>
      <c r="D340" s="700"/>
      <c r="E340" s="700"/>
      <c r="F340" s="700"/>
      <c r="G340" s="700"/>
      <c r="H340" s="700"/>
      <c r="I340" s="700"/>
      <c r="J340" s="700"/>
      <c r="K340" s="700"/>
      <c r="L340" s="700"/>
      <c r="M340" s="700"/>
      <c r="N340" s="700"/>
      <c r="O340" s="700"/>
      <c r="P340" s="700"/>
      <c r="Q340" s="700"/>
      <c r="R340" s="700"/>
      <c r="S340" s="700"/>
      <c r="T340" s="700"/>
      <c r="U340" s="700"/>
      <c r="V340" s="700"/>
      <c r="W340" s="700"/>
      <c r="X340" s="700"/>
      <c r="Y340" s="700"/>
      <c r="Z340" s="700"/>
      <c r="AA340" s="48"/>
      <c r="AB340" s="48"/>
      <c r="AC340" s="48"/>
    </row>
    <row r="341" spans="1:68" ht="16.5" hidden="1" customHeight="1" x14ac:dyDescent="0.25">
      <c r="A341" s="579" t="s">
        <v>540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2"/>
      <c r="AB341" s="542"/>
      <c r="AC341" s="542"/>
    </row>
    <row r="342" spans="1:68" ht="14.25" hidden="1" customHeight="1" x14ac:dyDescent="0.25">
      <c r="A342" s="564" t="s">
        <v>102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68</v>
      </c>
      <c r="X343" s="547">
        <v>754</v>
      </c>
      <c r="Y343" s="548">
        <f t="shared" ref="Y343:Y349" si="38">IFERROR(IF(X343="",0,CEILING((X343/$H343),1)*$H343),"")</f>
        <v>765</v>
      </c>
      <c r="Z343" s="36">
        <f>IFERROR(IF(Y343=0,"",ROUNDUP(Y343/H343,0)*0.02175),"")</f>
        <v>1.1092499999999998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778.12800000000004</v>
      </c>
      <c r="BN343" s="64">
        <f t="shared" ref="BN343:BN349" si="40">IFERROR(Y343*I343/H343,"0")</f>
        <v>789.48</v>
      </c>
      <c r="BO343" s="64">
        <f t="shared" ref="BO343:BO349" si="41">IFERROR(1/J343*(X343/H343),"0")</f>
        <v>1.0472222222222221</v>
      </c>
      <c r="BP343" s="64">
        <f t="shared" ref="BP343:BP349" si="42">IFERROR(1/J343*(Y343/H343),"0")</f>
        <v>1.0625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7">
        <v>553</v>
      </c>
      <c r="Y345" s="548">
        <f t="shared" si="38"/>
        <v>555</v>
      </c>
      <c r="Z345" s="36">
        <f>IFERROR(IF(Y345=0,"",ROUNDUP(Y345/H345,0)*0.02175),"")</f>
        <v>0.80474999999999997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570.69600000000003</v>
      </c>
      <c r="BN345" s="64">
        <f t="shared" si="40"/>
        <v>572.76</v>
      </c>
      <c r="BO345" s="64">
        <f t="shared" si="41"/>
        <v>0.76805555555555549</v>
      </c>
      <c r="BP345" s="64">
        <f t="shared" si="42"/>
        <v>0.77083333333333326</v>
      </c>
    </row>
    <row r="346" spans="1:68" ht="37.5" hidden="1" customHeight="1" x14ac:dyDescent="0.25">
      <c r="A346" s="54" t="s">
        <v>550</v>
      </c>
      <c r="B346" s="54" t="s">
        <v>551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68</v>
      </c>
      <c r="X346" s="547">
        <v>0</v>
      </c>
      <c r="Y346" s="548">
        <f t="shared" si="38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9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56" t="s">
        <v>70</v>
      </c>
      <c r="Q350" s="557"/>
      <c r="R350" s="557"/>
      <c r="S350" s="557"/>
      <c r="T350" s="557"/>
      <c r="U350" s="557"/>
      <c r="V350" s="558"/>
      <c r="W350" s="37" t="s">
        <v>71</v>
      </c>
      <c r="X350" s="549">
        <f>IFERROR(X343/H343,"0")+IFERROR(X344/H344,"0")+IFERROR(X345/H345,"0")+IFERROR(X346/H346,"0")+IFERROR(X347/H347,"0")+IFERROR(X348/H348,"0")+IFERROR(X349/H349,"0")</f>
        <v>87.133333333333326</v>
      </c>
      <c r="Y350" s="549">
        <f>IFERROR(Y343/H343,"0")+IFERROR(Y344/H344,"0")+IFERROR(Y345/H345,"0")+IFERROR(Y346/H346,"0")+IFERROR(Y347/H347,"0")+IFERROR(Y348/H348,"0")+IFERROR(Y349/H349,"0")</f>
        <v>88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1.9139999999999997</v>
      </c>
      <c r="AA350" s="550"/>
      <c r="AB350" s="550"/>
      <c r="AC350" s="550"/>
    </row>
    <row r="351" spans="1:68" x14ac:dyDescent="0.2">
      <c r="A351" s="560"/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1"/>
      <c r="P351" s="556" t="s">
        <v>70</v>
      </c>
      <c r="Q351" s="557"/>
      <c r="R351" s="557"/>
      <c r="S351" s="557"/>
      <c r="T351" s="557"/>
      <c r="U351" s="557"/>
      <c r="V351" s="558"/>
      <c r="W351" s="37" t="s">
        <v>68</v>
      </c>
      <c r="X351" s="549">
        <f>IFERROR(SUM(X343:X349),"0")</f>
        <v>1307</v>
      </c>
      <c r="Y351" s="549">
        <f>IFERROR(SUM(Y343:Y349),"0")</f>
        <v>1320</v>
      </c>
      <c r="Z351" s="37"/>
      <c r="AA351" s="550"/>
      <c r="AB351" s="550"/>
      <c r="AC351" s="550"/>
    </row>
    <row r="352" spans="1:68" ht="14.25" hidden="1" customHeight="1" x14ac:dyDescent="0.25">
      <c r="A352" s="564" t="s">
        <v>134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68</v>
      </c>
      <c r="X353" s="547">
        <v>272</v>
      </c>
      <c r="Y353" s="548">
        <f>IFERROR(IF(X353="",0,CEILING((X353/$H353),1)*$H353),"")</f>
        <v>285</v>
      </c>
      <c r="Z353" s="36">
        <f>IFERROR(IF(Y353=0,"",ROUNDUP(Y353/H353,0)*0.02175),"")</f>
        <v>0.41324999999999995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280.70400000000001</v>
      </c>
      <c r="BN353" s="64">
        <f>IFERROR(Y353*I353/H353,"0")</f>
        <v>294.12</v>
      </c>
      <c r="BO353" s="64">
        <f>IFERROR(1/J353*(X353/H353),"0")</f>
        <v>0.37777777777777777</v>
      </c>
      <c r="BP353" s="64">
        <f>IFERROR(1/J353*(Y353/H353),"0")</f>
        <v>0.39583333333333331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9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56" t="s">
        <v>70</v>
      </c>
      <c r="Q355" s="557"/>
      <c r="R355" s="557"/>
      <c r="S355" s="557"/>
      <c r="T355" s="557"/>
      <c r="U355" s="557"/>
      <c r="V355" s="558"/>
      <c r="W355" s="37" t="s">
        <v>71</v>
      </c>
      <c r="X355" s="549">
        <f>IFERROR(X353/H353,"0")+IFERROR(X354/H354,"0")</f>
        <v>18.133333333333333</v>
      </c>
      <c r="Y355" s="549">
        <f>IFERROR(Y353/H353,"0")+IFERROR(Y354/H354,"0")</f>
        <v>19</v>
      </c>
      <c r="Z355" s="549">
        <f>IFERROR(IF(Z353="",0,Z353),"0")+IFERROR(IF(Z354="",0,Z354),"0")</f>
        <v>0.41324999999999995</v>
      </c>
      <c r="AA355" s="550"/>
      <c r="AB355" s="550"/>
      <c r="AC355" s="550"/>
    </row>
    <row r="356" spans="1:68" x14ac:dyDescent="0.2">
      <c r="A356" s="560"/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1"/>
      <c r="P356" s="556" t="s">
        <v>70</v>
      </c>
      <c r="Q356" s="557"/>
      <c r="R356" s="557"/>
      <c r="S356" s="557"/>
      <c r="T356" s="557"/>
      <c r="U356" s="557"/>
      <c r="V356" s="558"/>
      <c r="W356" s="37" t="s">
        <v>68</v>
      </c>
      <c r="X356" s="549">
        <f>IFERROR(SUM(X353:X354),"0")</f>
        <v>272</v>
      </c>
      <c r="Y356" s="549">
        <f>IFERROR(SUM(Y353:Y354),"0")</f>
        <v>285</v>
      </c>
      <c r="Z356" s="37"/>
      <c r="AA356" s="550"/>
      <c r="AB356" s="550"/>
      <c r="AC356" s="550"/>
    </row>
    <row r="357" spans="1:68" ht="14.25" hidden="1" customHeight="1" x14ac:dyDescent="0.25">
      <c r="A357" s="564" t="s">
        <v>72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68</v>
      </c>
      <c r="X359" s="547">
        <v>91</v>
      </c>
      <c r="Y359" s="548">
        <f>IFERROR(IF(X359="",0,CEILING((X359/$H359),1)*$H359),"")</f>
        <v>99</v>
      </c>
      <c r="Z359" s="36">
        <f>IFERROR(IF(Y359=0,"",ROUNDUP(Y359/H359,0)*0.01898),"")</f>
        <v>0.20877999999999999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96.247666666666674</v>
      </c>
      <c r="BN359" s="64">
        <f>IFERROR(Y359*I359/H359,"0")</f>
        <v>104.709</v>
      </c>
      <c r="BO359" s="64">
        <f>IFERROR(1/J359*(X359/H359),"0")</f>
        <v>0.1579861111111111</v>
      </c>
      <c r="BP359" s="64">
        <f>IFERROR(1/J359*(Y359/H359),"0")</f>
        <v>0.171875</v>
      </c>
    </row>
    <row r="360" spans="1:68" x14ac:dyDescent="0.2">
      <c r="A360" s="559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56" t="s">
        <v>70</v>
      </c>
      <c r="Q360" s="557"/>
      <c r="R360" s="557"/>
      <c r="S360" s="557"/>
      <c r="T360" s="557"/>
      <c r="U360" s="557"/>
      <c r="V360" s="558"/>
      <c r="W360" s="37" t="s">
        <v>71</v>
      </c>
      <c r="X360" s="549">
        <f>IFERROR(X358/H358,"0")+IFERROR(X359/H359,"0")</f>
        <v>10.111111111111111</v>
      </c>
      <c r="Y360" s="549">
        <f>IFERROR(Y358/H358,"0")+IFERROR(Y359/H359,"0")</f>
        <v>11</v>
      </c>
      <c r="Z360" s="549">
        <f>IFERROR(IF(Z358="",0,Z358),"0")+IFERROR(IF(Z359="",0,Z359),"0")</f>
        <v>0.20877999999999999</v>
      </c>
      <c r="AA360" s="550"/>
      <c r="AB360" s="550"/>
      <c r="AC360" s="550"/>
    </row>
    <row r="361" spans="1:68" x14ac:dyDescent="0.2">
      <c r="A361" s="560"/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1"/>
      <c r="P361" s="556" t="s">
        <v>70</v>
      </c>
      <c r="Q361" s="557"/>
      <c r="R361" s="557"/>
      <c r="S361" s="557"/>
      <c r="T361" s="557"/>
      <c r="U361" s="557"/>
      <c r="V361" s="558"/>
      <c r="W361" s="37" t="s">
        <v>68</v>
      </c>
      <c r="X361" s="549">
        <f>IFERROR(SUM(X358:X359),"0")</f>
        <v>91</v>
      </c>
      <c r="Y361" s="549">
        <f>IFERROR(SUM(Y358:Y359),"0")</f>
        <v>99</v>
      </c>
      <c r="Z361" s="37"/>
      <c r="AA361" s="550"/>
      <c r="AB361" s="550"/>
      <c r="AC361" s="550"/>
    </row>
    <row r="362" spans="1:68" ht="14.25" hidden="1" customHeight="1" x14ac:dyDescent="0.25">
      <c r="A362" s="564" t="s">
        <v>164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64" t="s">
        <v>573</v>
      </c>
      <c r="Q363" s="554"/>
      <c r="R363" s="554"/>
      <c r="S363" s="554"/>
      <c r="T363" s="555"/>
      <c r="U363" s="34"/>
      <c r="V363" s="34"/>
      <c r="W363" s="35" t="s">
        <v>68</v>
      </c>
      <c r="X363" s="547">
        <v>9</v>
      </c>
      <c r="Y363" s="548">
        <f>IFERROR(IF(X363="",0,CEILING((X363/$H363),1)*$H363),"")</f>
        <v>9</v>
      </c>
      <c r="Z363" s="36">
        <f>IFERROR(IF(Y363=0,"",ROUNDUP(Y363/H363,0)*0.01898),"")</f>
        <v>1.898E-2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9.5190000000000001</v>
      </c>
      <c r="BN363" s="64">
        <f>IFERROR(Y363*I363/H363,"0")</f>
        <v>9.5190000000000001</v>
      </c>
      <c r="BO363" s="64">
        <f>IFERROR(1/J363*(X363/H363),"0")</f>
        <v>1.5625E-2</v>
      </c>
      <c r="BP363" s="64">
        <f>IFERROR(1/J363*(Y363/H363),"0")</f>
        <v>1.5625E-2</v>
      </c>
    </row>
    <row r="364" spans="1:68" x14ac:dyDescent="0.2">
      <c r="A364" s="559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56" t="s">
        <v>70</v>
      </c>
      <c r="Q364" s="557"/>
      <c r="R364" s="557"/>
      <c r="S364" s="557"/>
      <c r="T364" s="557"/>
      <c r="U364" s="557"/>
      <c r="V364" s="558"/>
      <c r="W364" s="37" t="s">
        <v>71</v>
      </c>
      <c r="X364" s="549">
        <f>IFERROR(X363/H363,"0")</f>
        <v>1</v>
      </c>
      <c r="Y364" s="549">
        <f>IFERROR(Y363/H363,"0")</f>
        <v>1</v>
      </c>
      <c r="Z364" s="549">
        <f>IFERROR(IF(Z363="",0,Z363),"0")</f>
        <v>1.898E-2</v>
      </c>
      <c r="AA364" s="550"/>
      <c r="AB364" s="550"/>
      <c r="AC364" s="550"/>
    </row>
    <row r="365" spans="1:68" x14ac:dyDescent="0.2">
      <c r="A365" s="560"/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1"/>
      <c r="P365" s="556" t="s">
        <v>70</v>
      </c>
      <c r="Q365" s="557"/>
      <c r="R365" s="557"/>
      <c r="S365" s="557"/>
      <c r="T365" s="557"/>
      <c r="U365" s="557"/>
      <c r="V365" s="558"/>
      <c r="W365" s="37" t="s">
        <v>68</v>
      </c>
      <c r="X365" s="549">
        <f>IFERROR(SUM(X363:X363),"0")</f>
        <v>9</v>
      </c>
      <c r="Y365" s="549">
        <f>IFERROR(SUM(Y363:Y363),"0")</f>
        <v>9</v>
      </c>
      <c r="Z365" s="37"/>
      <c r="AA365" s="550"/>
      <c r="AB365" s="550"/>
      <c r="AC365" s="550"/>
    </row>
    <row r="366" spans="1:68" ht="16.5" hidden="1" customHeight="1" x14ac:dyDescent="0.25">
      <c r="A366" s="579" t="s">
        <v>575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2"/>
      <c r="AB366" s="542"/>
      <c r="AC366" s="542"/>
    </row>
    <row r="367" spans="1:68" ht="14.25" hidden="1" customHeight="1" x14ac:dyDescent="0.25">
      <c r="A367" s="564" t="s">
        <v>102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68</v>
      </c>
      <c r="X368" s="547">
        <v>39</v>
      </c>
      <c r="Y368" s="548">
        <f>IFERROR(IF(X368="",0,CEILING((X368/$H368),1)*$H368),"")</f>
        <v>43.2</v>
      </c>
      <c r="Z368" s="36">
        <f>IFERROR(IF(Y368=0,"",ROUNDUP(Y368/H368,0)*0.01898),"")</f>
        <v>7.5920000000000001E-2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40.570833333333326</v>
      </c>
      <c r="BN368" s="64">
        <f>IFERROR(Y368*I368/H368,"0")</f>
        <v>44.94</v>
      </c>
      <c r="BO368" s="64">
        <f>IFERROR(1/J368*(X368/H368),"0")</f>
        <v>5.6423611111111105E-2</v>
      </c>
      <c r="BP368" s="64">
        <f>IFERROR(1/J368*(Y368/H368),"0")</f>
        <v>6.25E-2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9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56" t="s">
        <v>70</v>
      </c>
      <c r="Q371" s="557"/>
      <c r="R371" s="557"/>
      <c r="S371" s="557"/>
      <c r="T371" s="557"/>
      <c r="U371" s="557"/>
      <c r="V371" s="558"/>
      <c r="W371" s="37" t="s">
        <v>71</v>
      </c>
      <c r="X371" s="549">
        <f>IFERROR(X368/H368,"0")+IFERROR(X369/H369,"0")+IFERROR(X370/H370,"0")</f>
        <v>3.6111111111111107</v>
      </c>
      <c r="Y371" s="549">
        <f>IFERROR(Y368/H368,"0")+IFERROR(Y369/H369,"0")+IFERROR(Y370/H370,"0")</f>
        <v>4</v>
      </c>
      <c r="Z371" s="549">
        <f>IFERROR(IF(Z368="",0,Z368),"0")+IFERROR(IF(Z369="",0,Z369),"0")+IFERROR(IF(Z370="",0,Z370),"0")</f>
        <v>7.5920000000000001E-2</v>
      </c>
      <c r="AA371" s="550"/>
      <c r="AB371" s="550"/>
      <c r="AC371" s="550"/>
    </row>
    <row r="372" spans="1:68" x14ac:dyDescent="0.2">
      <c r="A372" s="560"/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1"/>
      <c r="P372" s="556" t="s">
        <v>70</v>
      </c>
      <c r="Q372" s="557"/>
      <c r="R372" s="557"/>
      <c r="S372" s="557"/>
      <c r="T372" s="557"/>
      <c r="U372" s="557"/>
      <c r="V372" s="558"/>
      <c r="W372" s="37" t="s">
        <v>68</v>
      </c>
      <c r="X372" s="549">
        <f>IFERROR(SUM(X368:X370),"0")</f>
        <v>39</v>
      </c>
      <c r="Y372" s="549">
        <f>IFERROR(SUM(Y368:Y370),"0")</f>
        <v>43.2</v>
      </c>
      <c r="Z372" s="37"/>
      <c r="AA372" s="550"/>
      <c r="AB372" s="550"/>
      <c r="AC372" s="550"/>
    </row>
    <row r="373" spans="1:68" ht="14.25" hidden="1" customHeight="1" x14ac:dyDescent="0.25">
      <c r="A373" s="564" t="s">
        <v>63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56" t="s">
        <v>70</v>
      </c>
      <c r="Q375" s="557"/>
      <c r="R375" s="557"/>
      <c r="S375" s="557"/>
      <c r="T375" s="557"/>
      <c r="U375" s="557"/>
      <c r="V375" s="558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56" t="s">
        <v>70</v>
      </c>
      <c r="Q376" s="557"/>
      <c r="R376" s="557"/>
      <c r="S376" s="557"/>
      <c r="T376" s="557"/>
      <c r="U376" s="557"/>
      <c r="V376" s="558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4" t="s">
        <v>72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1">
        <v>4607091384246</v>
      </c>
      <c r="E378" s="55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7">
        <v>138</v>
      </c>
      <c r="Y378" s="548">
        <f>IFERROR(IF(X378="",0,CEILING((X378/$H378),1)*$H378),"")</f>
        <v>144</v>
      </c>
      <c r="Z378" s="36">
        <f>IFERROR(IF(Y378=0,"",ROUNDUP(Y378/H378,0)*0.01898),"")</f>
        <v>0.30368000000000001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145.958</v>
      </c>
      <c r="BN378" s="64">
        <f>IFERROR(Y378*I378/H378,"0")</f>
        <v>152.304</v>
      </c>
      <c r="BO378" s="64">
        <f>IFERROR(1/J378*(X378/H378),"0")</f>
        <v>0.23958333333333334</v>
      </c>
      <c r="BP378" s="64">
        <f>IFERROR(1/J378*(Y378/H378),"0")</f>
        <v>0.25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1">
        <v>4607091384253</v>
      </c>
      <c r="E379" s="55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4"/>
      <c r="R379" s="554"/>
      <c r="S379" s="554"/>
      <c r="T379" s="555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56" t="s">
        <v>70</v>
      </c>
      <c r="Q380" s="557"/>
      <c r="R380" s="557"/>
      <c r="S380" s="557"/>
      <c r="T380" s="557"/>
      <c r="U380" s="557"/>
      <c r="V380" s="558"/>
      <c r="W380" s="37" t="s">
        <v>71</v>
      </c>
      <c r="X380" s="549">
        <f>IFERROR(X378/H378,"0")+IFERROR(X379/H379,"0")</f>
        <v>15.333333333333334</v>
      </c>
      <c r="Y380" s="549">
        <f>IFERROR(Y378/H378,"0")+IFERROR(Y379/H379,"0")</f>
        <v>16</v>
      </c>
      <c r="Z380" s="549">
        <f>IFERROR(IF(Z378="",0,Z378),"0")+IFERROR(IF(Z379="",0,Z379),"0")</f>
        <v>0.30368000000000001</v>
      </c>
      <c r="AA380" s="550"/>
      <c r="AB380" s="550"/>
      <c r="AC380" s="550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56" t="s">
        <v>70</v>
      </c>
      <c r="Q381" s="557"/>
      <c r="R381" s="557"/>
      <c r="S381" s="557"/>
      <c r="T381" s="557"/>
      <c r="U381" s="557"/>
      <c r="V381" s="558"/>
      <c r="W381" s="37" t="s">
        <v>68</v>
      </c>
      <c r="X381" s="549">
        <f>IFERROR(SUM(X378:X379),"0")</f>
        <v>138</v>
      </c>
      <c r="Y381" s="549">
        <f>IFERROR(SUM(Y378:Y379),"0")</f>
        <v>144</v>
      </c>
      <c r="Z381" s="37"/>
      <c r="AA381" s="550"/>
      <c r="AB381" s="550"/>
      <c r="AC381" s="550"/>
    </row>
    <row r="382" spans="1:68" ht="14.25" hidden="1" customHeight="1" x14ac:dyDescent="0.25">
      <c r="A382" s="564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1">
        <v>4607091389357</v>
      </c>
      <c r="E383" s="55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4"/>
      <c r="R383" s="554"/>
      <c r="S383" s="554"/>
      <c r="T383" s="555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56" t="s">
        <v>70</v>
      </c>
      <c r="Q384" s="557"/>
      <c r="R384" s="557"/>
      <c r="S384" s="557"/>
      <c r="T384" s="557"/>
      <c r="U384" s="557"/>
      <c r="V384" s="558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56" t="s">
        <v>70</v>
      </c>
      <c r="Q385" s="557"/>
      <c r="R385" s="557"/>
      <c r="S385" s="557"/>
      <c r="T385" s="557"/>
      <c r="U385" s="557"/>
      <c r="V385" s="558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99" t="s">
        <v>595</v>
      </c>
      <c r="B386" s="700"/>
      <c r="C386" s="700"/>
      <c r="D386" s="700"/>
      <c r="E386" s="700"/>
      <c r="F386" s="700"/>
      <c r="G386" s="700"/>
      <c r="H386" s="700"/>
      <c r="I386" s="700"/>
      <c r="J386" s="700"/>
      <c r="K386" s="700"/>
      <c r="L386" s="700"/>
      <c r="M386" s="700"/>
      <c r="N386" s="700"/>
      <c r="O386" s="700"/>
      <c r="P386" s="700"/>
      <c r="Q386" s="700"/>
      <c r="R386" s="700"/>
      <c r="S386" s="700"/>
      <c r="T386" s="700"/>
      <c r="U386" s="700"/>
      <c r="V386" s="700"/>
      <c r="W386" s="700"/>
      <c r="X386" s="700"/>
      <c r="Y386" s="700"/>
      <c r="Z386" s="700"/>
      <c r="AA386" s="48"/>
      <c r="AB386" s="48"/>
      <c r="AC386" s="48"/>
    </row>
    <row r="387" spans="1:68" ht="16.5" hidden="1" customHeight="1" x14ac:dyDescent="0.25">
      <c r="A387" s="579" t="s">
        <v>596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2"/>
      <c r="AB387" s="542"/>
      <c r="AC387" s="542"/>
    </row>
    <row r="388" spans="1:68" ht="14.25" hidden="1" customHeight="1" x14ac:dyDescent="0.25">
      <c r="A388" s="564" t="s">
        <v>63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1">
        <v>4680115886100</v>
      </c>
      <c r="E389" s="55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1">
        <v>4680115886117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1">
        <v>4680115886124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1">
        <v>4680115883147</v>
      </c>
      <c r="E393" s="55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4"/>
      <c r="R393" s="554"/>
      <c r="S393" s="554"/>
      <c r="T393" s="555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1">
        <v>4607091384338</v>
      </c>
      <c r="E394" s="55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1">
        <v>4607091389524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1">
        <v>4680115883161</v>
      </c>
      <c r="E396" s="55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4"/>
      <c r="R396" s="554"/>
      <c r="S396" s="554"/>
      <c r="T396" s="555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1">
        <v>4607091389531</v>
      </c>
      <c r="E397" s="55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7">
        <v>20</v>
      </c>
      <c r="Y397" s="548">
        <f t="shared" si="43"/>
        <v>21</v>
      </c>
      <c r="Z397" s="36">
        <f t="shared" si="48"/>
        <v>5.0200000000000002E-2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21.238095238095237</v>
      </c>
      <c r="BN397" s="64">
        <f t="shared" si="45"/>
        <v>22.299999999999997</v>
      </c>
      <c r="BO397" s="64">
        <f t="shared" si="46"/>
        <v>4.0700040700040706E-2</v>
      </c>
      <c r="BP397" s="64">
        <f t="shared" si="47"/>
        <v>4.2735042735042736E-2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1">
        <v>4607091384345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4"/>
      <c r="R398" s="554"/>
      <c r="S398" s="554"/>
      <c r="T398" s="555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56" t="s">
        <v>70</v>
      </c>
      <c r="Q399" s="557"/>
      <c r="R399" s="557"/>
      <c r="S399" s="557"/>
      <c r="T399" s="557"/>
      <c r="U399" s="557"/>
      <c r="V399" s="558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9.5238095238095237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10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5.0200000000000002E-2</v>
      </c>
      <c r="AA399" s="550"/>
      <c r="AB399" s="550"/>
      <c r="AC399" s="550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56" t="s">
        <v>70</v>
      </c>
      <c r="Q400" s="557"/>
      <c r="R400" s="557"/>
      <c r="S400" s="557"/>
      <c r="T400" s="557"/>
      <c r="U400" s="557"/>
      <c r="V400" s="558"/>
      <c r="W400" s="37" t="s">
        <v>68</v>
      </c>
      <c r="X400" s="549">
        <f>IFERROR(SUM(X389:X398),"0")</f>
        <v>20</v>
      </c>
      <c r="Y400" s="549">
        <f>IFERROR(SUM(Y389:Y398),"0")</f>
        <v>21</v>
      </c>
      <c r="Z400" s="37"/>
      <c r="AA400" s="550"/>
      <c r="AB400" s="550"/>
      <c r="AC400" s="550"/>
    </row>
    <row r="401" spans="1:68" ht="14.25" hidden="1" customHeight="1" x14ac:dyDescent="0.25">
      <c r="A401" s="564" t="s">
        <v>72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1">
        <v>4607091384352</v>
      </c>
      <c r="E402" s="55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1">
        <v>4607091389654</v>
      </c>
      <c r="E403" s="55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4"/>
      <c r="R403" s="554"/>
      <c r="S403" s="554"/>
      <c r="T403" s="555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56" t="s">
        <v>70</v>
      </c>
      <c r="Q404" s="557"/>
      <c r="R404" s="557"/>
      <c r="S404" s="557"/>
      <c r="T404" s="557"/>
      <c r="U404" s="557"/>
      <c r="V404" s="558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56" t="s">
        <v>70</v>
      </c>
      <c r="Q405" s="557"/>
      <c r="R405" s="557"/>
      <c r="S405" s="557"/>
      <c r="T405" s="557"/>
      <c r="U405" s="557"/>
      <c r="V405" s="558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79" t="s">
        <v>628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2"/>
      <c r="AB406" s="542"/>
      <c r="AC406" s="542"/>
    </row>
    <row r="407" spans="1:68" ht="14.25" hidden="1" customHeight="1" x14ac:dyDescent="0.25">
      <c r="A407" s="564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1">
        <v>4680115885240</v>
      </c>
      <c r="E408" s="55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4"/>
      <c r="R408" s="554"/>
      <c r="S408" s="554"/>
      <c r="T408" s="555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56" t="s">
        <v>70</v>
      </c>
      <c r="Q409" s="557"/>
      <c r="R409" s="557"/>
      <c r="S409" s="557"/>
      <c r="T409" s="557"/>
      <c r="U409" s="557"/>
      <c r="V409" s="558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56" t="s">
        <v>70</v>
      </c>
      <c r="Q410" s="557"/>
      <c r="R410" s="557"/>
      <c r="S410" s="557"/>
      <c r="T410" s="557"/>
      <c r="U410" s="557"/>
      <c r="V410" s="558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4" t="s">
        <v>63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1">
        <v>4680115886094</v>
      </c>
      <c r="E412" s="55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7">
        <v>44</v>
      </c>
      <c r="Y412" s="548">
        <f>IFERROR(IF(X412="",0,CEILING((X412/$H412),1)*$H412),"")</f>
        <v>48.6</v>
      </c>
      <c r="Z412" s="36">
        <f>IFERROR(IF(Y412=0,"",ROUNDUP(Y412/H412,0)*0.00902),"")</f>
        <v>8.1180000000000002E-2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45.711111111111109</v>
      </c>
      <c r="BN412" s="64">
        <f>IFERROR(Y412*I412/H412,"0")</f>
        <v>50.49</v>
      </c>
      <c r="BO412" s="64">
        <f>IFERROR(1/J412*(X412/H412),"0")</f>
        <v>6.1728395061728392E-2</v>
      </c>
      <c r="BP412" s="64">
        <f>IFERROR(1/J412*(Y412/H412),"0")</f>
        <v>6.8181818181818177E-2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1">
        <v>4607091389425</v>
      </c>
      <c r="E413" s="55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4"/>
      <c r="R413" s="554"/>
      <c r="S413" s="554"/>
      <c r="T413" s="555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1">
        <v>4680115880771</v>
      </c>
      <c r="E414" s="55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1">
        <v>4607091389500</v>
      </c>
      <c r="E415" s="55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4"/>
      <c r="R415" s="554"/>
      <c r="S415" s="554"/>
      <c r="T415" s="555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56" t="s">
        <v>70</v>
      </c>
      <c r="Q416" s="557"/>
      <c r="R416" s="557"/>
      <c r="S416" s="557"/>
      <c r="T416" s="557"/>
      <c r="U416" s="557"/>
      <c r="V416" s="558"/>
      <c r="W416" s="37" t="s">
        <v>71</v>
      </c>
      <c r="X416" s="549">
        <f>IFERROR(X412/H412,"0")+IFERROR(X413/H413,"0")+IFERROR(X414/H414,"0")+IFERROR(X415/H415,"0")</f>
        <v>8.148148148148147</v>
      </c>
      <c r="Y416" s="549">
        <f>IFERROR(Y412/H412,"0")+IFERROR(Y413/H413,"0")+IFERROR(Y414/H414,"0")+IFERROR(Y415/H415,"0")</f>
        <v>9</v>
      </c>
      <c r="Z416" s="549">
        <f>IFERROR(IF(Z412="",0,Z412),"0")+IFERROR(IF(Z413="",0,Z413),"0")+IFERROR(IF(Z414="",0,Z414),"0")+IFERROR(IF(Z415="",0,Z415),"0")</f>
        <v>8.1180000000000002E-2</v>
      </c>
      <c r="AA416" s="550"/>
      <c r="AB416" s="550"/>
      <c r="AC416" s="550"/>
    </row>
    <row r="417" spans="1:68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56" t="s">
        <v>70</v>
      </c>
      <c r="Q417" s="557"/>
      <c r="R417" s="557"/>
      <c r="S417" s="557"/>
      <c r="T417" s="557"/>
      <c r="U417" s="557"/>
      <c r="V417" s="558"/>
      <c r="W417" s="37" t="s">
        <v>68</v>
      </c>
      <c r="X417" s="549">
        <f>IFERROR(SUM(X412:X415),"0")</f>
        <v>44</v>
      </c>
      <c r="Y417" s="549">
        <f>IFERROR(SUM(Y412:Y415),"0")</f>
        <v>48.6</v>
      </c>
      <c r="Z417" s="37"/>
      <c r="AA417" s="550"/>
      <c r="AB417" s="550"/>
      <c r="AC417" s="550"/>
    </row>
    <row r="418" spans="1:68" ht="16.5" hidden="1" customHeight="1" x14ac:dyDescent="0.25">
      <c r="A418" s="579" t="s">
        <v>643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2"/>
      <c r="AB418" s="542"/>
      <c r="AC418" s="542"/>
    </row>
    <row r="419" spans="1:68" ht="14.25" hidden="1" customHeight="1" x14ac:dyDescent="0.25">
      <c r="A419" s="564" t="s">
        <v>63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1">
        <v>4680115885110</v>
      </c>
      <c r="E420" s="55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4"/>
      <c r="R420" s="554"/>
      <c r="S420" s="554"/>
      <c r="T420" s="555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56" t="s">
        <v>70</v>
      </c>
      <c r="Q421" s="557"/>
      <c r="R421" s="557"/>
      <c r="S421" s="557"/>
      <c r="T421" s="557"/>
      <c r="U421" s="557"/>
      <c r="V421" s="558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56" t="s">
        <v>70</v>
      </c>
      <c r="Q422" s="557"/>
      <c r="R422" s="557"/>
      <c r="S422" s="557"/>
      <c r="T422" s="557"/>
      <c r="U422" s="557"/>
      <c r="V422" s="558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79" t="s">
        <v>647</v>
      </c>
      <c r="B423" s="560"/>
      <c r="C423" s="560"/>
      <c r="D423" s="560"/>
      <c r="E423" s="560"/>
      <c r="F423" s="560"/>
      <c r="G423" s="560"/>
      <c r="H423" s="560"/>
      <c r="I423" s="560"/>
      <c r="J423" s="560"/>
      <c r="K423" s="560"/>
      <c r="L423" s="560"/>
      <c r="M423" s="560"/>
      <c r="N423" s="560"/>
      <c r="O423" s="560"/>
      <c r="P423" s="560"/>
      <c r="Q423" s="560"/>
      <c r="R423" s="560"/>
      <c r="S423" s="560"/>
      <c r="T423" s="560"/>
      <c r="U423" s="560"/>
      <c r="V423" s="560"/>
      <c r="W423" s="560"/>
      <c r="X423" s="560"/>
      <c r="Y423" s="560"/>
      <c r="Z423" s="560"/>
      <c r="AA423" s="542"/>
      <c r="AB423" s="542"/>
      <c r="AC423" s="542"/>
    </row>
    <row r="424" spans="1:68" ht="14.25" hidden="1" customHeight="1" x14ac:dyDescent="0.25">
      <c r="A424" s="564" t="s">
        <v>63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1">
        <v>4680115885103</v>
      </c>
      <c r="E425" s="55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4"/>
      <c r="R425" s="554"/>
      <c r="S425" s="554"/>
      <c r="T425" s="555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9"/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1"/>
      <c r="P426" s="556" t="s">
        <v>70</v>
      </c>
      <c r="Q426" s="557"/>
      <c r="R426" s="557"/>
      <c r="S426" s="557"/>
      <c r="T426" s="557"/>
      <c r="U426" s="557"/>
      <c r="V426" s="558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60"/>
      <c r="B427" s="560"/>
      <c r="C427" s="560"/>
      <c r="D427" s="560"/>
      <c r="E427" s="560"/>
      <c r="F427" s="560"/>
      <c r="G427" s="560"/>
      <c r="H427" s="560"/>
      <c r="I427" s="560"/>
      <c r="J427" s="560"/>
      <c r="K427" s="560"/>
      <c r="L427" s="560"/>
      <c r="M427" s="560"/>
      <c r="N427" s="560"/>
      <c r="O427" s="561"/>
      <c r="P427" s="556" t="s">
        <v>70</v>
      </c>
      <c r="Q427" s="557"/>
      <c r="R427" s="557"/>
      <c r="S427" s="557"/>
      <c r="T427" s="557"/>
      <c r="U427" s="557"/>
      <c r="V427" s="558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99" t="s">
        <v>651</v>
      </c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0"/>
      <c r="P428" s="700"/>
      <c r="Q428" s="700"/>
      <c r="R428" s="700"/>
      <c r="S428" s="700"/>
      <c r="T428" s="700"/>
      <c r="U428" s="700"/>
      <c r="V428" s="700"/>
      <c r="W428" s="700"/>
      <c r="X428" s="700"/>
      <c r="Y428" s="700"/>
      <c r="Z428" s="700"/>
      <c r="AA428" s="48"/>
      <c r="AB428" s="48"/>
      <c r="AC428" s="48"/>
    </row>
    <row r="429" spans="1:68" ht="16.5" hidden="1" customHeight="1" x14ac:dyDescent="0.25">
      <c r="A429" s="579" t="s">
        <v>651</v>
      </c>
      <c r="B429" s="560"/>
      <c r="C429" s="560"/>
      <c r="D429" s="560"/>
      <c r="E429" s="560"/>
      <c r="F429" s="560"/>
      <c r="G429" s="560"/>
      <c r="H429" s="560"/>
      <c r="I429" s="560"/>
      <c r="J429" s="560"/>
      <c r="K429" s="560"/>
      <c r="L429" s="560"/>
      <c r="M429" s="560"/>
      <c r="N429" s="560"/>
      <c r="O429" s="560"/>
      <c r="P429" s="560"/>
      <c r="Q429" s="560"/>
      <c r="R429" s="560"/>
      <c r="S429" s="560"/>
      <c r="T429" s="560"/>
      <c r="U429" s="560"/>
      <c r="V429" s="560"/>
      <c r="W429" s="560"/>
      <c r="X429" s="560"/>
      <c r="Y429" s="560"/>
      <c r="Z429" s="560"/>
      <c r="AA429" s="542"/>
      <c r="AB429" s="542"/>
      <c r="AC429" s="542"/>
    </row>
    <row r="430" spans="1:68" ht="14.25" hidden="1" customHeight="1" x14ac:dyDescent="0.25">
      <c r="A430" s="564" t="s">
        <v>102</v>
      </c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  <c r="U430" s="560"/>
      <c r="V430" s="560"/>
      <c r="W430" s="560"/>
      <c r="X430" s="560"/>
      <c r="Y430" s="560"/>
      <c r="Z430" s="560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1">
        <v>4607091389067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4"/>
      <c r="R431" s="554"/>
      <c r="S431" s="554"/>
      <c r="T431" s="555"/>
      <c r="U431" s="34"/>
      <c r="V431" s="34"/>
      <c r="W431" s="35" t="s">
        <v>68</v>
      </c>
      <c r="X431" s="547">
        <v>157</v>
      </c>
      <c r="Y431" s="548">
        <f t="shared" ref="Y431:Y442" si="49">IFERROR(IF(X431="",0,CEILING((X431/$H431),1)*$H431),"")</f>
        <v>158.4</v>
      </c>
      <c r="Z431" s="36">
        <f t="shared" ref="Z431:Z436" si="50">IFERROR(IF(Y431=0,"",ROUNDUP(Y431/H431,0)*0.01196),"")</f>
        <v>0.35880000000000001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167.70454545454544</v>
      </c>
      <c r="BN431" s="64">
        <f t="shared" ref="BN431:BN442" si="52">IFERROR(Y431*I431/H431,"0")</f>
        <v>169.2</v>
      </c>
      <c r="BO431" s="64">
        <f t="shared" ref="BO431:BO442" si="53">IFERROR(1/J431*(X431/H431),"0")</f>
        <v>0.28591200466200467</v>
      </c>
      <c r="BP431" s="64">
        <f t="shared" ref="BP431:BP442" si="54">IFERROR(1/J431*(Y431/H431),"0")</f>
        <v>0.28846153846153849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1">
        <v>4680115885271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1">
        <v>4680115885226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7">
        <v>159</v>
      </c>
      <c r="Y433" s="548">
        <f t="shared" si="49"/>
        <v>163.68</v>
      </c>
      <c r="Z433" s="36">
        <f t="shared" si="50"/>
        <v>0.37075999999999998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169.84090909090909</v>
      </c>
      <c r="BN433" s="64">
        <f t="shared" si="52"/>
        <v>174.84</v>
      </c>
      <c r="BO433" s="64">
        <f t="shared" si="53"/>
        <v>0.28955419580419584</v>
      </c>
      <c r="BP433" s="64">
        <f t="shared" si="54"/>
        <v>0.29807692307692307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1">
        <v>4607091383522</v>
      </c>
      <c r="E434" s="55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">
        <v>663</v>
      </c>
      <c r="Q434" s="554"/>
      <c r="R434" s="554"/>
      <c r="S434" s="554"/>
      <c r="T434" s="555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1">
        <v>4680115884502</v>
      </c>
      <c r="E435" s="55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1">
        <v>4607091389104</v>
      </c>
      <c r="E436" s="55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7">
        <v>183</v>
      </c>
      <c r="Y436" s="548">
        <f t="shared" si="49"/>
        <v>184.8</v>
      </c>
      <c r="Z436" s="36">
        <f t="shared" si="50"/>
        <v>0.41860000000000003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195.47727272727269</v>
      </c>
      <c r="BN436" s="64">
        <f t="shared" si="52"/>
        <v>197.39999999999998</v>
      </c>
      <c r="BO436" s="64">
        <f t="shared" si="53"/>
        <v>0.33326048951048948</v>
      </c>
      <c r="BP436" s="64">
        <f t="shared" si="54"/>
        <v>0.33653846153846156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1">
        <v>4680115886391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6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1">
        <v>4680115880603</v>
      </c>
      <c r="E438" s="55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1">
        <v>4607091389999</v>
      </c>
      <c r="E439" s="55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1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1">
        <v>4680115882782</v>
      </c>
      <c r="E440" s="55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1">
        <v>4680115885479</v>
      </c>
      <c r="E441" s="55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1">
        <v>4607091389982</v>
      </c>
      <c r="E442" s="55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9"/>
      <c r="B443" s="560"/>
      <c r="C443" s="560"/>
      <c r="D443" s="560"/>
      <c r="E443" s="560"/>
      <c r="F443" s="560"/>
      <c r="G443" s="560"/>
      <c r="H443" s="560"/>
      <c r="I443" s="560"/>
      <c r="J443" s="560"/>
      <c r="K443" s="560"/>
      <c r="L443" s="560"/>
      <c r="M443" s="560"/>
      <c r="N443" s="560"/>
      <c r="O443" s="561"/>
      <c r="P443" s="556" t="s">
        <v>70</v>
      </c>
      <c r="Q443" s="557"/>
      <c r="R443" s="557"/>
      <c r="S443" s="557"/>
      <c r="T443" s="557"/>
      <c r="U443" s="557"/>
      <c r="V443" s="558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94.507575757575751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96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1.1481600000000001</v>
      </c>
      <c r="AA443" s="550"/>
      <c r="AB443" s="550"/>
      <c r="AC443" s="550"/>
    </row>
    <row r="444" spans="1:68" x14ac:dyDescent="0.2">
      <c r="A444" s="560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56" t="s">
        <v>70</v>
      </c>
      <c r="Q444" s="557"/>
      <c r="R444" s="557"/>
      <c r="S444" s="557"/>
      <c r="T444" s="557"/>
      <c r="U444" s="557"/>
      <c r="V444" s="558"/>
      <c r="W444" s="37" t="s">
        <v>68</v>
      </c>
      <c r="X444" s="549">
        <f>IFERROR(SUM(X431:X442),"0")</f>
        <v>499</v>
      </c>
      <c r="Y444" s="549">
        <f>IFERROR(SUM(Y431:Y442),"0")</f>
        <v>506.88000000000005</v>
      </c>
      <c r="Z444" s="37"/>
      <c r="AA444" s="550"/>
      <c r="AB444" s="550"/>
      <c r="AC444" s="550"/>
    </row>
    <row r="445" spans="1:68" ht="14.25" hidden="1" customHeight="1" x14ac:dyDescent="0.25">
      <c r="A445" s="564" t="s">
        <v>134</v>
      </c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  <c r="U445" s="560"/>
      <c r="V445" s="560"/>
      <c r="W445" s="560"/>
      <c r="X445" s="560"/>
      <c r="Y445" s="560"/>
      <c r="Z445" s="560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1">
        <v>4607091388930</v>
      </c>
      <c r="E446" s="55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7">
        <v>136</v>
      </c>
      <c r="Y446" s="548">
        <f>IFERROR(IF(X446="",0,CEILING((X446/$H446),1)*$H446),"")</f>
        <v>137.28</v>
      </c>
      <c r="Z446" s="36">
        <f>IFERROR(IF(Y446=0,"",ROUNDUP(Y446/H446,0)*0.01196),"")</f>
        <v>0.31096000000000001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145.27272727272725</v>
      </c>
      <c r="BN446" s="64">
        <f>IFERROR(Y446*I446/H446,"0")</f>
        <v>146.63999999999999</v>
      </c>
      <c r="BO446" s="64">
        <f>IFERROR(1/J446*(X446/H446),"0")</f>
        <v>0.24766899766899769</v>
      </c>
      <c r="BP446" s="64">
        <f>IFERROR(1/J446*(Y446/H446),"0")</f>
        <v>0.25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1">
        <v>4680115886407</v>
      </c>
      <c r="E447" s="55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1">
        <v>4680115880054</v>
      </c>
      <c r="E448" s="55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9"/>
      <c r="B449" s="560"/>
      <c r="C449" s="560"/>
      <c r="D449" s="560"/>
      <c r="E449" s="560"/>
      <c r="F449" s="560"/>
      <c r="G449" s="560"/>
      <c r="H449" s="560"/>
      <c r="I449" s="560"/>
      <c r="J449" s="560"/>
      <c r="K449" s="560"/>
      <c r="L449" s="560"/>
      <c r="M449" s="560"/>
      <c r="N449" s="560"/>
      <c r="O449" s="561"/>
      <c r="P449" s="556" t="s">
        <v>70</v>
      </c>
      <c r="Q449" s="557"/>
      <c r="R449" s="557"/>
      <c r="S449" s="557"/>
      <c r="T449" s="557"/>
      <c r="U449" s="557"/>
      <c r="V449" s="558"/>
      <c r="W449" s="37" t="s">
        <v>71</v>
      </c>
      <c r="X449" s="549">
        <f>IFERROR(X446/H446,"0")+IFERROR(X447/H447,"0")+IFERROR(X448/H448,"0")</f>
        <v>25.757575757575758</v>
      </c>
      <c r="Y449" s="549">
        <f>IFERROR(Y446/H446,"0")+IFERROR(Y447/H447,"0")+IFERROR(Y448/H448,"0")</f>
        <v>26</v>
      </c>
      <c r="Z449" s="549">
        <f>IFERROR(IF(Z446="",0,Z446),"0")+IFERROR(IF(Z447="",0,Z447),"0")+IFERROR(IF(Z448="",0,Z448),"0")</f>
        <v>0.31096000000000001</v>
      </c>
      <c r="AA449" s="550"/>
      <c r="AB449" s="550"/>
      <c r="AC449" s="550"/>
    </row>
    <row r="450" spans="1:68" x14ac:dyDescent="0.2">
      <c r="A450" s="560"/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  <c r="L450" s="560"/>
      <c r="M450" s="560"/>
      <c r="N450" s="560"/>
      <c r="O450" s="561"/>
      <c r="P450" s="556" t="s">
        <v>70</v>
      </c>
      <c r="Q450" s="557"/>
      <c r="R450" s="557"/>
      <c r="S450" s="557"/>
      <c r="T450" s="557"/>
      <c r="U450" s="557"/>
      <c r="V450" s="558"/>
      <c r="W450" s="37" t="s">
        <v>68</v>
      </c>
      <c r="X450" s="549">
        <f>IFERROR(SUM(X446:X448),"0")</f>
        <v>136</v>
      </c>
      <c r="Y450" s="549">
        <f>IFERROR(SUM(Y446:Y448),"0")</f>
        <v>137.28</v>
      </c>
      <c r="Z450" s="37"/>
      <c r="AA450" s="550"/>
      <c r="AB450" s="550"/>
      <c r="AC450" s="550"/>
    </row>
    <row r="451" spans="1:68" ht="14.25" hidden="1" customHeight="1" x14ac:dyDescent="0.25">
      <c r="A451" s="564" t="s">
        <v>63</v>
      </c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  <c r="U451" s="560"/>
      <c r="V451" s="560"/>
      <c r="W451" s="560"/>
      <c r="X451" s="560"/>
      <c r="Y451" s="560"/>
      <c r="Z451" s="560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1">
        <v>4680115883116</v>
      </c>
      <c r="E452" s="55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7">
        <v>55</v>
      </c>
      <c r="Y452" s="548">
        <f t="shared" ref="Y452:Y457" si="55">IFERROR(IF(X452="",0,CEILING((X452/$H452),1)*$H452),"")</f>
        <v>58.080000000000005</v>
      </c>
      <c r="Z452" s="36">
        <f>IFERROR(IF(Y452=0,"",ROUNDUP(Y452/H452,0)*0.01196),"")</f>
        <v>0.13156000000000001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58.749999999999993</v>
      </c>
      <c r="BN452" s="64">
        <f t="shared" ref="BN452:BN457" si="57">IFERROR(Y452*I452/H452,"0")</f>
        <v>62.040000000000006</v>
      </c>
      <c r="BO452" s="64">
        <f t="shared" ref="BO452:BO457" si="58">IFERROR(1/J452*(X452/H452),"0")</f>
        <v>0.10016025641025642</v>
      </c>
      <c r="BP452" s="64">
        <f t="shared" ref="BP452:BP457" si="59">IFERROR(1/J452*(Y452/H452),"0")</f>
        <v>0.10576923076923078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1">
        <v>4680115883093</v>
      </c>
      <c r="E453" s="55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7">
        <v>12</v>
      </c>
      <c r="Y453" s="548">
        <f t="shared" si="55"/>
        <v>15.84</v>
      </c>
      <c r="Z453" s="36">
        <f>IFERROR(IF(Y453=0,"",ROUNDUP(Y453/H453,0)*0.01196),"")</f>
        <v>3.5880000000000002E-2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12.818181818181817</v>
      </c>
      <c r="BN453" s="64">
        <f t="shared" si="57"/>
        <v>16.919999999999998</v>
      </c>
      <c r="BO453" s="64">
        <f t="shared" si="58"/>
        <v>2.1853146853146852E-2</v>
      </c>
      <c r="BP453" s="64">
        <f t="shared" si="59"/>
        <v>2.8846153846153848E-2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51">
        <v>4680115883109</v>
      </c>
      <c r="E454" s="55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7">
        <v>0</v>
      </c>
      <c r="Y454" s="548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1">
        <v>4680115882072</v>
      </c>
      <c r="E455" s="55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1">
        <v>4680115882102</v>
      </c>
      <c r="E456" s="55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1">
        <v>4680115882096</v>
      </c>
      <c r="E457" s="55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9"/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1"/>
      <c r="P458" s="556" t="s">
        <v>70</v>
      </c>
      <c r="Q458" s="557"/>
      <c r="R458" s="557"/>
      <c r="S458" s="557"/>
      <c r="T458" s="557"/>
      <c r="U458" s="557"/>
      <c r="V458" s="558"/>
      <c r="W458" s="37" t="s">
        <v>71</v>
      </c>
      <c r="X458" s="549">
        <f>IFERROR(X452/H452,"0")+IFERROR(X453/H453,"0")+IFERROR(X454/H454,"0")+IFERROR(X455/H455,"0")+IFERROR(X456/H456,"0")+IFERROR(X457/H457,"0")</f>
        <v>12.689393939393938</v>
      </c>
      <c r="Y458" s="549">
        <f>IFERROR(Y452/H452,"0")+IFERROR(Y453/H453,"0")+IFERROR(Y454/H454,"0")+IFERROR(Y455/H455,"0")+IFERROR(Y456/H456,"0")+IFERROR(Y457/H457,"0")</f>
        <v>14</v>
      </c>
      <c r="Z458" s="549">
        <f>IFERROR(IF(Z452="",0,Z452),"0")+IFERROR(IF(Z453="",0,Z453),"0")+IFERROR(IF(Z454="",0,Z454),"0")+IFERROR(IF(Z455="",0,Z455),"0")+IFERROR(IF(Z456="",0,Z456),"0")+IFERROR(IF(Z457="",0,Z457),"0")</f>
        <v>0.16744000000000001</v>
      </c>
      <c r="AA458" s="550"/>
      <c r="AB458" s="550"/>
      <c r="AC458" s="550"/>
    </row>
    <row r="459" spans="1:68" x14ac:dyDescent="0.2">
      <c r="A459" s="560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56" t="s">
        <v>70</v>
      </c>
      <c r="Q459" s="557"/>
      <c r="R459" s="557"/>
      <c r="S459" s="557"/>
      <c r="T459" s="557"/>
      <c r="U459" s="557"/>
      <c r="V459" s="558"/>
      <c r="W459" s="37" t="s">
        <v>68</v>
      </c>
      <c r="X459" s="549">
        <f>IFERROR(SUM(X452:X457),"0")</f>
        <v>67</v>
      </c>
      <c r="Y459" s="549">
        <f>IFERROR(SUM(Y452:Y457),"0")</f>
        <v>73.92</v>
      </c>
      <c r="Z459" s="37"/>
      <c r="AA459" s="550"/>
      <c r="AB459" s="550"/>
      <c r="AC459" s="550"/>
    </row>
    <row r="460" spans="1:68" ht="14.25" hidden="1" customHeight="1" x14ac:dyDescent="0.25">
      <c r="A460" s="564" t="s">
        <v>72</v>
      </c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  <c r="U460" s="560"/>
      <c r="V460" s="560"/>
      <c r="W460" s="560"/>
      <c r="X460" s="560"/>
      <c r="Y460" s="560"/>
      <c r="Z460" s="560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1">
        <v>4607091383409</v>
      </c>
      <c r="E461" s="55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1">
        <v>4607091383416</v>
      </c>
      <c r="E462" s="55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1">
        <v>4680115883536</v>
      </c>
      <c r="E463" s="55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9"/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1"/>
      <c r="P464" s="556" t="s">
        <v>70</v>
      </c>
      <c r="Q464" s="557"/>
      <c r="R464" s="557"/>
      <c r="S464" s="557"/>
      <c r="T464" s="557"/>
      <c r="U464" s="557"/>
      <c r="V464" s="558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60"/>
      <c r="B465" s="560"/>
      <c r="C465" s="560"/>
      <c r="D465" s="560"/>
      <c r="E465" s="560"/>
      <c r="F465" s="560"/>
      <c r="G465" s="560"/>
      <c r="H465" s="560"/>
      <c r="I465" s="560"/>
      <c r="J465" s="560"/>
      <c r="K465" s="560"/>
      <c r="L465" s="560"/>
      <c r="M465" s="560"/>
      <c r="N465" s="560"/>
      <c r="O465" s="561"/>
      <c r="P465" s="556" t="s">
        <v>70</v>
      </c>
      <c r="Q465" s="557"/>
      <c r="R465" s="557"/>
      <c r="S465" s="557"/>
      <c r="T465" s="557"/>
      <c r="U465" s="557"/>
      <c r="V465" s="558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99" t="s">
        <v>715</v>
      </c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0"/>
      <c r="P466" s="700"/>
      <c r="Q466" s="700"/>
      <c r="R466" s="700"/>
      <c r="S466" s="700"/>
      <c r="T466" s="700"/>
      <c r="U466" s="700"/>
      <c r="V466" s="700"/>
      <c r="W466" s="700"/>
      <c r="X466" s="700"/>
      <c r="Y466" s="700"/>
      <c r="Z466" s="700"/>
      <c r="AA466" s="48"/>
      <c r="AB466" s="48"/>
      <c r="AC466" s="48"/>
    </row>
    <row r="467" spans="1:68" ht="16.5" hidden="1" customHeight="1" x14ac:dyDescent="0.25">
      <c r="A467" s="579" t="s">
        <v>715</v>
      </c>
      <c r="B467" s="560"/>
      <c r="C467" s="560"/>
      <c r="D467" s="560"/>
      <c r="E467" s="560"/>
      <c r="F467" s="560"/>
      <c r="G467" s="560"/>
      <c r="H467" s="560"/>
      <c r="I467" s="560"/>
      <c r="J467" s="560"/>
      <c r="K467" s="560"/>
      <c r="L467" s="560"/>
      <c r="M467" s="560"/>
      <c r="N467" s="560"/>
      <c r="O467" s="560"/>
      <c r="P467" s="560"/>
      <c r="Q467" s="560"/>
      <c r="R467" s="560"/>
      <c r="S467" s="560"/>
      <c r="T467" s="560"/>
      <c r="U467" s="560"/>
      <c r="V467" s="560"/>
      <c r="W467" s="560"/>
      <c r="X467" s="560"/>
      <c r="Y467" s="560"/>
      <c r="Z467" s="560"/>
      <c r="AA467" s="542"/>
      <c r="AB467" s="542"/>
      <c r="AC467" s="542"/>
    </row>
    <row r="468" spans="1:68" ht="14.25" hidden="1" customHeight="1" x14ac:dyDescent="0.25">
      <c r="A468" s="564" t="s">
        <v>102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560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1">
        <v>4640242181011</v>
      </c>
      <c r="E469" s="55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5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1">
        <v>4640242180441</v>
      </c>
      <c r="E470" s="55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1">
        <v>4640242180564</v>
      </c>
      <c r="E471" s="55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1">
        <v>4640242181189</v>
      </c>
      <c r="E472" s="55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9"/>
      <c r="B473" s="560"/>
      <c r="C473" s="560"/>
      <c r="D473" s="560"/>
      <c r="E473" s="560"/>
      <c r="F473" s="560"/>
      <c r="G473" s="560"/>
      <c r="H473" s="560"/>
      <c r="I473" s="560"/>
      <c r="J473" s="560"/>
      <c r="K473" s="560"/>
      <c r="L473" s="560"/>
      <c r="M473" s="560"/>
      <c r="N473" s="560"/>
      <c r="O473" s="561"/>
      <c r="P473" s="556" t="s">
        <v>70</v>
      </c>
      <c r="Q473" s="557"/>
      <c r="R473" s="557"/>
      <c r="S473" s="557"/>
      <c r="T473" s="557"/>
      <c r="U473" s="557"/>
      <c r="V473" s="558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60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56" t="s">
        <v>70</v>
      </c>
      <c r="Q474" s="557"/>
      <c r="R474" s="557"/>
      <c r="S474" s="557"/>
      <c r="T474" s="557"/>
      <c r="U474" s="557"/>
      <c r="V474" s="558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4" t="s">
        <v>134</v>
      </c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  <c r="U475" s="560"/>
      <c r="V475" s="560"/>
      <c r="W475" s="560"/>
      <c r="X475" s="560"/>
      <c r="Y475" s="560"/>
      <c r="Z475" s="560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1">
        <v>4640242180519</v>
      </c>
      <c r="E476" s="55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1">
        <v>4640242180526</v>
      </c>
      <c r="E477" s="55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4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1">
        <v>4640242181363</v>
      </c>
      <c r="E478" s="55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56" t="s">
        <v>70</v>
      </c>
      <c r="Q479" s="557"/>
      <c r="R479" s="557"/>
      <c r="S479" s="557"/>
      <c r="T479" s="557"/>
      <c r="U479" s="557"/>
      <c r="V479" s="558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56" t="s">
        <v>70</v>
      </c>
      <c r="Q480" s="557"/>
      <c r="R480" s="557"/>
      <c r="S480" s="557"/>
      <c r="T480" s="557"/>
      <c r="U480" s="557"/>
      <c r="V480" s="558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4" t="s">
        <v>63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1">
        <v>4640242180816</v>
      </c>
      <c r="E482" s="55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1">
        <v>4640242180595</v>
      </c>
      <c r="E483" s="55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9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56" t="s">
        <v>70</v>
      </c>
      <c r="Q484" s="557"/>
      <c r="R484" s="557"/>
      <c r="S484" s="557"/>
      <c r="T484" s="557"/>
      <c r="U484" s="557"/>
      <c r="V484" s="558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60"/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1"/>
      <c r="P485" s="556" t="s">
        <v>70</v>
      </c>
      <c r="Q485" s="557"/>
      <c r="R485" s="557"/>
      <c r="S485" s="557"/>
      <c r="T485" s="557"/>
      <c r="U485" s="557"/>
      <c r="V485" s="558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4" t="s">
        <v>72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1">
        <v>4640242180533</v>
      </c>
      <c r="E487" s="55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7">
        <v>121</v>
      </c>
      <c r="Y487" s="548">
        <f>IFERROR(IF(X487="",0,CEILING((X487/$H487),1)*$H487),"")</f>
        <v>126</v>
      </c>
      <c r="Z487" s="36">
        <f>IFERROR(IF(Y487=0,"",ROUNDUP(Y487/H487,0)*0.01898),"")</f>
        <v>0.26572000000000001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127.97766666666666</v>
      </c>
      <c r="BN487" s="64">
        <f>IFERROR(Y487*I487/H487,"0")</f>
        <v>133.26599999999999</v>
      </c>
      <c r="BO487" s="64">
        <f>IFERROR(1/J487*(X487/H487),"0")</f>
        <v>0.21006944444444445</v>
      </c>
      <c r="BP487" s="64">
        <f>IFERROR(1/J487*(Y487/H487),"0")</f>
        <v>0.21875</v>
      </c>
    </row>
    <row r="488" spans="1:68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56" t="s">
        <v>70</v>
      </c>
      <c r="Q488" s="557"/>
      <c r="R488" s="557"/>
      <c r="S488" s="557"/>
      <c r="T488" s="557"/>
      <c r="U488" s="557"/>
      <c r="V488" s="558"/>
      <c r="W488" s="37" t="s">
        <v>71</v>
      </c>
      <c r="X488" s="549">
        <f>IFERROR(X487/H487,"0")</f>
        <v>13.444444444444445</v>
      </c>
      <c r="Y488" s="549">
        <f>IFERROR(Y487/H487,"0")</f>
        <v>14</v>
      </c>
      <c r="Z488" s="549">
        <f>IFERROR(IF(Z487="",0,Z487),"0")</f>
        <v>0.26572000000000001</v>
      </c>
      <c r="AA488" s="550"/>
      <c r="AB488" s="550"/>
      <c r="AC488" s="550"/>
    </row>
    <row r="489" spans="1:68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56" t="s">
        <v>70</v>
      </c>
      <c r="Q489" s="557"/>
      <c r="R489" s="557"/>
      <c r="S489" s="557"/>
      <c r="T489" s="557"/>
      <c r="U489" s="557"/>
      <c r="V489" s="558"/>
      <c r="W489" s="37" t="s">
        <v>68</v>
      </c>
      <c r="X489" s="549">
        <f>IFERROR(SUM(X487:X487),"0")</f>
        <v>121</v>
      </c>
      <c r="Y489" s="549">
        <f>IFERROR(SUM(Y487:Y487),"0")</f>
        <v>126</v>
      </c>
      <c r="Z489" s="37"/>
      <c r="AA489" s="550"/>
      <c r="AB489" s="550"/>
      <c r="AC489" s="550"/>
    </row>
    <row r="490" spans="1:68" ht="14.25" hidden="1" customHeight="1" x14ac:dyDescent="0.25">
      <c r="A490" s="564" t="s">
        <v>164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1">
        <v>4640242180120</v>
      </c>
      <c r="E491" s="55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4"/>
      <c r="R491" s="554"/>
      <c r="S491" s="554"/>
      <c r="T491" s="555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1">
        <v>4640242180137</v>
      </c>
      <c r="E492" s="55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56" t="s">
        <v>70</v>
      </c>
      <c r="Q493" s="557"/>
      <c r="R493" s="557"/>
      <c r="S493" s="557"/>
      <c r="T493" s="557"/>
      <c r="U493" s="557"/>
      <c r="V493" s="558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56" t="s">
        <v>70</v>
      </c>
      <c r="Q494" s="557"/>
      <c r="R494" s="557"/>
      <c r="S494" s="557"/>
      <c r="T494" s="557"/>
      <c r="U494" s="557"/>
      <c r="V494" s="558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79" t="s">
        <v>752</v>
      </c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560"/>
      <c r="P495" s="560"/>
      <c r="Q495" s="560"/>
      <c r="R495" s="560"/>
      <c r="S495" s="560"/>
      <c r="T495" s="560"/>
      <c r="U495" s="560"/>
      <c r="V495" s="560"/>
      <c r="W495" s="560"/>
      <c r="X495" s="560"/>
      <c r="Y495" s="560"/>
      <c r="Z495" s="560"/>
      <c r="AA495" s="542"/>
      <c r="AB495" s="542"/>
      <c r="AC495" s="542"/>
    </row>
    <row r="496" spans="1:68" ht="14.25" hidden="1" customHeight="1" x14ac:dyDescent="0.25">
      <c r="A496" s="564" t="s">
        <v>134</v>
      </c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560"/>
      <c r="P496" s="560"/>
      <c r="Q496" s="560"/>
      <c r="R496" s="560"/>
      <c r="S496" s="560"/>
      <c r="T496" s="560"/>
      <c r="U496" s="560"/>
      <c r="V496" s="560"/>
      <c r="W496" s="560"/>
      <c r="X496" s="560"/>
      <c r="Y496" s="560"/>
      <c r="Z496" s="560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1">
        <v>4640242180090</v>
      </c>
      <c r="E497" s="55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2" t="s">
        <v>755</v>
      </c>
      <c r="Q497" s="554"/>
      <c r="R497" s="554"/>
      <c r="S497" s="554"/>
      <c r="T497" s="555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9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561"/>
      <c r="P498" s="556" t="s">
        <v>70</v>
      </c>
      <c r="Q498" s="557"/>
      <c r="R498" s="557"/>
      <c r="S498" s="557"/>
      <c r="T498" s="557"/>
      <c r="U498" s="557"/>
      <c r="V498" s="558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1"/>
      <c r="P499" s="556" t="s">
        <v>70</v>
      </c>
      <c r="Q499" s="557"/>
      <c r="R499" s="557"/>
      <c r="S499" s="557"/>
      <c r="T499" s="557"/>
      <c r="U499" s="557"/>
      <c r="V499" s="558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1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692"/>
      <c r="P500" s="576" t="s">
        <v>757</v>
      </c>
      <c r="Q500" s="577"/>
      <c r="R500" s="577"/>
      <c r="S500" s="577"/>
      <c r="T500" s="577"/>
      <c r="U500" s="577"/>
      <c r="V500" s="578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4840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4967</v>
      </c>
      <c r="Z500" s="37"/>
      <c r="AA500" s="550"/>
      <c r="AB500" s="550"/>
      <c r="AC500" s="550"/>
    </row>
    <row r="501" spans="1:68" x14ac:dyDescent="0.2">
      <c r="A501" s="560"/>
      <c r="B501" s="560"/>
      <c r="C501" s="560"/>
      <c r="D501" s="560"/>
      <c r="E501" s="560"/>
      <c r="F501" s="560"/>
      <c r="G501" s="560"/>
      <c r="H501" s="560"/>
      <c r="I501" s="560"/>
      <c r="J501" s="560"/>
      <c r="K501" s="560"/>
      <c r="L501" s="560"/>
      <c r="M501" s="560"/>
      <c r="N501" s="560"/>
      <c r="O501" s="692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49">
        <f>IFERROR(SUM(BM22:BM497),"0")</f>
        <v>5130.8527832610771</v>
      </c>
      <c r="Y501" s="549">
        <f>IFERROR(SUM(BN22:BN497),"0")</f>
        <v>5265.4349999999995</v>
      </c>
      <c r="Z501" s="37"/>
      <c r="AA501" s="550"/>
      <c r="AB501" s="550"/>
      <c r="AC501" s="550"/>
    </row>
    <row r="502" spans="1:68" x14ac:dyDescent="0.2">
      <c r="A502" s="560"/>
      <c r="B502" s="560"/>
      <c r="C502" s="560"/>
      <c r="D502" s="560"/>
      <c r="E502" s="560"/>
      <c r="F502" s="560"/>
      <c r="G502" s="560"/>
      <c r="H502" s="560"/>
      <c r="I502" s="560"/>
      <c r="J502" s="560"/>
      <c r="K502" s="560"/>
      <c r="L502" s="560"/>
      <c r="M502" s="560"/>
      <c r="N502" s="560"/>
      <c r="O502" s="692"/>
      <c r="P502" s="576" t="s">
        <v>759</v>
      </c>
      <c r="Q502" s="577"/>
      <c r="R502" s="577"/>
      <c r="S502" s="577"/>
      <c r="T502" s="577"/>
      <c r="U502" s="577"/>
      <c r="V502" s="578"/>
      <c r="W502" s="37" t="s">
        <v>760</v>
      </c>
      <c r="X502" s="38">
        <f>ROUNDUP(SUM(BO22:BO497),0)</f>
        <v>9</v>
      </c>
      <c r="Y502" s="38">
        <f>ROUNDUP(SUM(BP22:BP497),0)</f>
        <v>9</v>
      </c>
      <c r="Z502" s="37"/>
      <c r="AA502" s="550"/>
      <c r="AB502" s="550"/>
      <c r="AC502" s="550"/>
    </row>
    <row r="503" spans="1:68" x14ac:dyDescent="0.2">
      <c r="A503" s="560"/>
      <c r="B503" s="560"/>
      <c r="C503" s="560"/>
      <c r="D503" s="560"/>
      <c r="E503" s="560"/>
      <c r="F503" s="560"/>
      <c r="G503" s="560"/>
      <c r="H503" s="560"/>
      <c r="I503" s="560"/>
      <c r="J503" s="560"/>
      <c r="K503" s="560"/>
      <c r="L503" s="560"/>
      <c r="M503" s="560"/>
      <c r="N503" s="560"/>
      <c r="O503" s="692"/>
      <c r="P503" s="576" t="s">
        <v>761</v>
      </c>
      <c r="Q503" s="577"/>
      <c r="R503" s="577"/>
      <c r="S503" s="577"/>
      <c r="T503" s="577"/>
      <c r="U503" s="577"/>
      <c r="V503" s="578"/>
      <c r="W503" s="37" t="s">
        <v>68</v>
      </c>
      <c r="X503" s="549">
        <f>GrossWeightTotal+PalletQtyTotal*25</f>
        <v>5355.8527832610771</v>
      </c>
      <c r="Y503" s="549">
        <f>GrossWeightTotalR+PalletQtyTotalR*25</f>
        <v>5490.4349999999995</v>
      </c>
      <c r="Z503" s="37"/>
      <c r="AA503" s="550"/>
      <c r="AB503" s="550"/>
      <c r="AC503" s="550"/>
    </row>
    <row r="504" spans="1:68" x14ac:dyDescent="0.2">
      <c r="A504" s="560"/>
      <c r="B504" s="560"/>
      <c r="C504" s="560"/>
      <c r="D504" s="560"/>
      <c r="E504" s="560"/>
      <c r="F504" s="560"/>
      <c r="G504" s="560"/>
      <c r="H504" s="560"/>
      <c r="I504" s="560"/>
      <c r="J504" s="560"/>
      <c r="K504" s="560"/>
      <c r="L504" s="560"/>
      <c r="M504" s="560"/>
      <c r="N504" s="560"/>
      <c r="O504" s="692"/>
      <c r="P504" s="576" t="s">
        <v>762</v>
      </c>
      <c r="Q504" s="577"/>
      <c r="R504" s="577"/>
      <c r="S504" s="577"/>
      <c r="T504" s="577"/>
      <c r="U504" s="577"/>
      <c r="V504" s="578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980.53941691000512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1006</v>
      </c>
      <c r="Z504" s="37"/>
      <c r="AA504" s="550"/>
      <c r="AB504" s="550"/>
      <c r="AC504" s="550"/>
    </row>
    <row r="505" spans="1:68" ht="14.25" hidden="1" customHeight="1" x14ac:dyDescent="0.2">
      <c r="A505" s="560"/>
      <c r="B505" s="560"/>
      <c r="C505" s="560"/>
      <c r="D505" s="560"/>
      <c r="E505" s="560"/>
      <c r="F505" s="560"/>
      <c r="G505" s="560"/>
      <c r="H505" s="560"/>
      <c r="I505" s="560"/>
      <c r="J505" s="560"/>
      <c r="K505" s="560"/>
      <c r="L505" s="560"/>
      <c r="M505" s="560"/>
      <c r="N505" s="560"/>
      <c r="O505" s="692"/>
      <c r="P505" s="576" t="s">
        <v>763</v>
      </c>
      <c r="Q505" s="577"/>
      <c r="R505" s="577"/>
      <c r="S505" s="577"/>
      <c r="T505" s="577"/>
      <c r="U505" s="577"/>
      <c r="V505" s="578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10.117059999999999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0" t="s">
        <v>100</v>
      </c>
      <c r="D507" s="639"/>
      <c r="E507" s="639"/>
      <c r="F507" s="639"/>
      <c r="G507" s="639"/>
      <c r="H507" s="640"/>
      <c r="I507" s="570" t="s">
        <v>252</v>
      </c>
      <c r="J507" s="639"/>
      <c r="K507" s="639"/>
      <c r="L507" s="639"/>
      <c r="M507" s="639"/>
      <c r="N507" s="639"/>
      <c r="O507" s="639"/>
      <c r="P507" s="639"/>
      <c r="Q507" s="639"/>
      <c r="R507" s="639"/>
      <c r="S507" s="640"/>
      <c r="T507" s="570" t="s">
        <v>539</v>
      </c>
      <c r="U507" s="640"/>
      <c r="V507" s="570" t="s">
        <v>595</v>
      </c>
      <c r="W507" s="639"/>
      <c r="X507" s="639"/>
      <c r="Y507" s="640"/>
      <c r="Z507" s="544" t="s">
        <v>651</v>
      </c>
      <c r="AA507" s="570" t="s">
        <v>715</v>
      </c>
      <c r="AB507" s="640"/>
      <c r="AC507" s="52"/>
      <c r="AF507" s="545"/>
    </row>
    <row r="508" spans="1:68" ht="14.25" customHeight="1" thickTop="1" x14ac:dyDescent="0.2">
      <c r="A508" s="788" t="s">
        <v>766</v>
      </c>
      <c r="B508" s="570" t="s">
        <v>62</v>
      </c>
      <c r="C508" s="570" t="s">
        <v>101</v>
      </c>
      <c r="D508" s="570" t="s">
        <v>116</v>
      </c>
      <c r="E508" s="570" t="s">
        <v>171</v>
      </c>
      <c r="F508" s="570" t="s">
        <v>191</v>
      </c>
      <c r="G508" s="570" t="s">
        <v>224</v>
      </c>
      <c r="H508" s="570" t="s">
        <v>100</v>
      </c>
      <c r="I508" s="570" t="s">
        <v>253</v>
      </c>
      <c r="J508" s="570" t="s">
        <v>293</v>
      </c>
      <c r="K508" s="570" t="s">
        <v>353</v>
      </c>
      <c r="L508" s="570" t="s">
        <v>398</v>
      </c>
      <c r="M508" s="570" t="s">
        <v>414</v>
      </c>
      <c r="N508" s="545"/>
      <c r="O508" s="570" t="s">
        <v>428</v>
      </c>
      <c r="P508" s="570" t="s">
        <v>438</v>
      </c>
      <c r="Q508" s="570" t="s">
        <v>445</v>
      </c>
      <c r="R508" s="570" t="s">
        <v>450</v>
      </c>
      <c r="S508" s="570" t="s">
        <v>529</v>
      </c>
      <c r="T508" s="570" t="s">
        <v>540</v>
      </c>
      <c r="U508" s="570" t="s">
        <v>575</v>
      </c>
      <c r="V508" s="570" t="s">
        <v>596</v>
      </c>
      <c r="W508" s="570" t="s">
        <v>628</v>
      </c>
      <c r="X508" s="570" t="s">
        <v>643</v>
      </c>
      <c r="Y508" s="570" t="s">
        <v>647</v>
      </c>
      <c r="Z508" s="570" t="s">
        <v>651</v>
      </c>
      <c r="AA508" s="570" t="s">
        <v>715</v>
      </c>
      <c r="AB508" s="570" t="s">
        <v>752</v>
      </c>
      <c r="AC508" s="52"/>
      <c r="AF508" s="545"/>
    </row>
    <row r="509" spans="1:68" ht="13.5" customHeight="1" thickBot="1" x14ac:dyDescent="0.25">
      <c r="A509" s="789"/>
      <c r="B509" s="571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45"/>
      <c r="O509" s="571"/>
      <c r="P509" s="571"/>
      <c r="Q509" s="571"/>
      <c r="R509" s="571"/>
      <c r="S509" s="571"/>
      <c r="T509" s="571"/>
      <c r="U509" s="571"/>
      <c r="V509" s="571"/>
      <c r="W509" s="571"/>
      <c r="X509" s="571"/>
      <c r="Y509" s="571"/>
      <c r="Z509" s="571"/>
      <c r="AA509" s="571"/>
      <c r="AB509" s="571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65.400000000000006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123.8</v>
      </c>
      <c r="E510" s="46">
        <f>IFERROR(Y87*1,"0")+IFERROR(Y88*1,"0")+IFERROR(Y89*1,"0")+IFERROR(Y93*1,"0")+IFERROR(Y94*1,"0")+IFERROR(Y95*1,"0")+IFERROR(Y96*1,"0")</f>
        <v>91.800000000000011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247.20000000000002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129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1279.1999999999998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44.37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88.8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83.55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1713</v>
      </c>
      <c r="U510" s="46">
        <f>IFERROR(Y368*1,"0")+IFERROR(Y369*1,"0")+IFERROR(Y370*1,"0")+IFERROR(Y374*1,"0")+IFERROR(Y378*1,"0")+IFERROR(Y379*1,"0")+IFERROR(Y383*1,"0")</f>
        <v>187.2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21</v>
      </c>
      <c r="W510" s="46">
        <f>IFERROR(Y408*1,"0")+IFERROR(Y412*1,"0")+IFERROR(Y413*1,"0")+IFERROR(Y414*1,"0")+IFERROR(Y415*1,"0")</f>
        <v>48.6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718.08000000000015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126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1 307,00"/>
        <filter val="1,00"/>
        <filter val="1,19"/>
        <filter val="10,00"/>
        <filter val="10,11"/>
        <filter val="10,56"/>
        <filter val="10,75"/>
        <filter val="105,00"/>
        <filter val="112,00"/>
        <filter val="12,00"/>
        <filter val="12,69"/>
        <filter val="121,00"/>
        <filter val="13,44"/>
        <filter val="136,00"/>
        <filter val="138,00"/>
        <filter val="15,33"/>
        <filter val="157,00"/>
        <filter val="159,00"/>
        <filter val="16,20"/>
        <filter val="161,00"/>
        <filter val="169,00"/>
        <filter val="171,00"/>
        <filter val="172,00"/>
        <filter val="18,13"/>
        <filter val="181,00"/>
        <filter val="183,00"/>
        <filter val="19,00"/>
        <filter val="2,00"/>
        <filter val="2,02"/>
        <filter val="2,78"/>
        <filter val="20,00"/>
        <filter val="23,00"/>
        <filter val="25,76"/>
        <filter val="269,00"/>
        <filter val="27,00"/>
        <filter val="272,00"/>
        <filter val="29,00"/>
        <filter val="297,08"/>
        <filter val="3,00"/>
        <filter val="3,61"/>
        <filter val="3,98"/>
        <filter val="30,00"/>
        <filter val="33,33"/>
        <filter val="34,00"/>
        <filter val="34,05"/>
        <filter val="36,25"/>
        <filter val="39,00"/>
        <filter val="393,00"/>
        <filter val="4 840,00"/>
        <filter val="4,00"/>
        <filter val="4,76"/>
        <filter val="40,00"/>
        <filter val="41,00"/>
        <filter val="42,00"/>
        <filter val="43,00"/>
        <filter val="43,70"/>
        <filter val="44,00"/>
        <filter val="499,00"/>
        <filter val="5 130,85"/>
        <filter val="5 355,85"/>
        <filter val="5,00"/>
        <filter val="55,00"/>
        <filter val="553,00"/>
        <filter val="6,00"/>
        <filter val="60,00"/>
        <filter val="61,00"/>
        <filter val="67,00"/>
        <filter val="67,08"/>
        <filter val="70,00"/>
        <filter val="71,00"/>
        <filter val="713,00"/>
        <filter val="754,00"/>
        <filter val="77,00"/>
        <filter val="8,00"/>
        <filter val="8,15"/>
        <filter val="8,50"/>
        <filter val="8,76"/>
        <filter val="81,00"/>
        <filter val="84,00"/>
        <filter val="87,00"/>
        <filter val="87,13"/>
        <filter val="88,70"/>
        <filter val="9"/>
        <filter val="9,00"/>
        <filter val="9,02"/>
        <filter val="9,52"/>
        <filter val="90,00"/>
        <filter val="91,00"/>
        <filter val="94,51"/>
        <filter val="980,54"/>
      </filters>
    </filterColumn>
    <filterColumn colId="29" showButton="0"/>
    <filterColumn colId="30" showButton="0"/>
  </autoFilter>
  <mergeCells count="892"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