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1602CC20-180B-4ADD-AC41-89E64DDF33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Z267" i="1"/>
  <c r="X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Y262" i="1" s="1"/>
  <c r="P260" i="1"/>
  <c r="BP259" i="1"/>
  <c r="BO259" i="1"/>
  <c r="BN259" i="1"/>
  <c r="BM259" i="1"/>
  <c r="Z259" i="1"/>
  <c r="Z261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8" i="1" s="1"/>
  <c r="P91" i="1"/>
  <c r="BP90" i="1"/>
  <c r="BO90" i="1"/>
  <c r="BN90" i="1"/>
  <c r="BM90" i="1"/>
  <c r="Z90" i="1"/>
  <c r="Z97" i="1" s="1"/>
  <c r="Y90" i="1"/>
  <c r="Y97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Y31" i="1"/>
  <c r="Y285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57" i="1"/>
  <c r="Y267" i="1"/>
  <c r="BP264" i="1"/>
  <c r="BN264" i="1"/>
  <c r="BP266" i="1"/>
  <c r="BN266" i="1"/>
  <c r="H9" i="1"/>
  <c r="Z290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A298" i="1" l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<sst xmlns="http://schemas.openxmlformats.org/spreadsheetml/2006/main" count="1281" uniqueCount="412">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</sst>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8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6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69" customWidth="1"/>
    <col min="21" max="21" width="10.42578125" style="269" customWidth="1"/>
    <col min="22" max="22" width="9.42578125" style="269" customWidth="1"/>
    <col min="23" max="23" width="8.42578125" style="269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266" customWidth="1"/>
    <col min="34" max="35" width="9.140625" style="266" customWidth="1"/>
    <col min="36" max="16384" width="9.140625" style="266"/>
  </cols>
  <sheetData>
    <row r="1" spans="1:32" s="270" customFormat="1" ht="45" customHeight="1" x14ac:dyDescent="0.2">
      <c r="A1" s="40"/>
      <c r="B1" s="40"/>
      <c r="C1" s="40"/>
      <c r="D1" s="332" t="s">
        <v>0</v>
      </c>
      <c r="E1" s="301"/>
      <c r="F1" s="301"/>
      <c r="G1" s="11" t="s">
        <v>1</v>
      </c>
      <c r="H1" s="332" t="s">
        <v>2</v>
      </c>
      <c r="I1" s="301"/>
      <c r="J1" s="301"/>
      <c r="K1" s="301"/>
      <c r="L1" s="301"/>
      <c r="M1" s="301"/>
      <c r="N1" s="301"/>
      <c r="O1" s="301"/>
      <c r="P1" s="301"/>
      <c r="Q1" s="301"/>
      <c r="R1" s="300" t="s">
        <v>3</v>
      </c>
      <c r="S1" s="301"/>
      <c r="T1" s="301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27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5"/>
      <c r="Y2" s="15"/>
      <c r="Z2" s="15"/>
      <c r="AA2" s="15"/>
      <c r="AB2" s="50"/>
      <c r="AC2" s="50"/>
      <c r="AD2" s="50"/>
      <c r="AE2" s="50"/>
    </row>
    <row r="3" spans="1:32" s="27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281"/>
      <c r="Q3" s="281"/>
      <c r="R3" s="281"/>
      <c r="S3" s="281"/>
      <c r="T3" s="281"/>
      <c r="U3" s="281"/>
      <c r="V3" s="281"/>
      <c r="W3" s="281"/>
      <c r="X3" s="15"/>
      <c r="Y3" s="15"/>
      <c r="Z3" s="15"/>
      <c r="AA3" s="15"/>
      <c r="AB3" s="50"/>
      <c r="AC3" s="50"/>
      <c r="AD3" s="50"/>
      <c r="AE3" s="50"/>
    </row>
    <row r="4" spans="1:32" s="27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0"/>
      <c r="P5" s="23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0"/>
      <c r="AC5" s="50"/>
      <c r="AD5" s="50"/>
      <c r="AE5" s="50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1"/>
      <c r="P6" s="23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0"/>
      <c r="AC6" s="50"/>
      <c r="AD6" s="50"/>
      <c r="AE6" s="50"/>
    </row>
    <row r="7" spans="1:32" s="270" customFormat="1" ht="21.75" hidden="1" customHeight="1" x14ac:dyDescent="0.2">
      <c r="A7" s="54"/>
      <c r="B7" s="54"/>
      <c r="C7" s="54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2"/>
      <c r="P7" s="23"/>
      <c r="Q7" s="41"/>
      <c r="R7" s="41"/>
      <c r="T7" s="281"/>
      <c r="U7" s="282"/>
      <c r="V7" s="407"/>
      <c r="W7" s="408"/>
      <c r="AB7" s="50"/>
      <c r="AC7" s="50"/>
      <c r="AD7" s="50"/>
      <c r="AE7" s="50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3"/>
      <c r="P8" s="23" t="s">
        <v>20</v>
      </c>
      <c r="Q8" s="362">
        <v>0.41666666666666669</v>
      </c>
      <c r="R8" s="317"/>
      <c r="T8" s="281"/>
      <c r="U8" s="282"/>
      <c r="V8" s="407"/>
      <c r="W8" s="408"/>
      <c r="AB8" s="50"/>
      <c r="AC8" s="50"/>
      <c r="AD8" s="50"/>
      <c r="AE8" s="50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5" t="s">
        <v>21</v>
      </c>
      <c r="Q9" s="352"/>
      <c r="R9" s="353"/>
      <c r="T9" s="281"/>
      <c r="U9" s="282"/>
      <c r="V9" s="409"/>
      <c r="W9" s="410"/>
      <c r="X9" s="42"/>
      <c r="Y9" s="42"/>
      <c r="Z9" s="42"/>
      <c r="AA9" s="42"/>
      <c r="AB9" s="50"/>
      <c r="AC9" s="50"/>
      <c r="AD9" s="50"/>
      <c r="AE9" s="50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73"/>
      <c r="P10" s="25" t="s">
        <v>22</v>
      </c>
      <c r="Q10" s="390"/>
      <c r="R10" s="391"/>
      <c r="U10" s="23" t="s">
        <v>23</v>
      </c>
      <c r="V10" s="310" t="s">
        <v>24</v>
      </c>
      <c r="W10" s="311"/>
      <c r="X10" s="43"/>
      <c r="Y10" s="43"/>
      <c r="Z10" s="43"/>
      <c r="AA10" s="43"/>
      <c r="AB10" s="50"/>
      <c r="AC10" s="50"/>
      <c r="AD10" s="50"/>
      <c r="AE10" s="50"/>
    </row>
    <row r="11" spans="1:32" s="270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354"/>
      <c r="R11" s="355"/>
      <c r="U11" s="23" t="s">
        <v>27</v>
      </c>
      <c r="V11" s="430" t="s">
        <v>28</v>
      </c>
      <c r="W11" s="353"/>
      <c r="X11" s="44"/>
      <c r="Y11" s="44"/>
      <c r="Z11" s="44"/>
      <c r="AA11" s="44"/>
      <c r="AB11" s="50"/>
      <c r="AC11" s="50"/>
      <c r="AD11" s="50"/>
      <c r="AE11" s="50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4"/>
      <c r="P12" s="23" t="s">
        <v>30</v>
      </c>
      <c r="Q12" s="362"/>
      <c r="R12" s="317"/>
      <c r="S12" s="22"/>
      <c r="U12" s="23"/>
      <c r="V12" s="301"/>
      <c r="W12" s="281"/>
      <c r="AB12" s="50"/>
      <c r="AC12" s="50"/>
      <c r="AD12" s="50"/>
      <c r="AE12" s="50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4"/>
      <c r="O13" s="25"/>
      <c r="P13" s="25" t="s">
        <v>32</v>
      </c>
      <c r="Q13" s="430"/>
      <c r="R13" s="35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4"/>
      <c r="X14" s="49"/>
      <c r="Y14" s="49"/>
      <c r="Z14" s="49"/>
      <c r="AA14" s="49"/>
      <c r="AB14" s="50"/>
      <c r="AC14" s="50"/>
      <c r="AD14" s="50"/>
      <c r="AE14" s="50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5"/>
      <c r="P15" s="373" t="s">
        <v>35</v>
      </c>
      <c r="Q15" s="301"/>
      <c r="R15" s="301"/>
      <c r="S15" s="301"/>
      <c r="T15" s="301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374"/>
      <c r="Q16" s="374"/>
      <c r="R16" s="374"/>
      <c r="S16" s="374"/>
      <c r="T16" s="37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8"/>
      <c r="BD17" s="67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274" t="s">
        <v>61</v>
      </c>
      <c r="V18" s="274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8"/>
      <c r="BD18" s="67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7"/>
      <c r="AB19" s="47"/>
      <c r="AC19" s="47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2"/>
      <c r="AB20" s="272"/>
      <c r="AC20" s="272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7"/>
      <c r="AB21" s="267"/>
      <c r="AC21" s="267"/>
    </row>
    <row r="22" spans="1:68" ht="27" customHeight="1" x14ac:dyDescent="0.25">
      <c r="A22" s="53" t="s">
        <v>65</v>
      </c>
      <c r="B22" s="53" t="s">
        <v>66</v>
      </c>
      <c r="C22" s="30">
        <v>4301070899</v>
      </c>
      <c r="D22" s="287">
        <v>4607111035752</v>
      </c>
      <c r="E22" s="288"/>
      <c r="F22" s="275">
        <v>0.43</v>
      </c>
      <c r="G22" s="31">
        <v>16</v>
      </c>
      <c r="H22" s="275">
        <v>6.88</v>
      </c>
      <c r="I22" s="275">
        <v>7.2539999999999996</v>
      </c>
      <c r="J22" s="31">
        <v>84</v>
      </c>
      <c r="K22" s="31" t="s">
        <v>67</v>
      </c>
      <c r="L22" s="31" t="s">
        <v>68</v>
      </c>
      <c r="M22" s="32" t="s">
        <v>69</v>
      </c>
      <c r="N22" s="32"/>
      <c r="O22" s="31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3"/>
      <c r="V22" s="33"/>
      <c r="W22" s="34" t="s">
        <v>70</v>
      </c>
      <c r="X22" s="276">
        <v>0</v>
      </c>
      <c r="Y22" s="277">
        <f>IFERROR(IF(X22="","",X22),"")</f>
        <v>0</v>
      </c>
      <c r="Z22" s="35">
        <f>IFERROR(IF(X22="","",X22*0.0155),"")</f>
        <v>0</v>
      </c>
      <c r="AA22" s="55"/>
      <c r="AB22" s="56"/>
      <c r="AC22" s="70" t="s">
        <v>71</v>
      </c>
      <c r="AG22" s="66"/>
      <c r="AJ22" s="69" t="s">
        <v>72</v>
      </c>
      <c r="AK22" s="69">
        <v>1</v>
      </c>
      <c r="BB22" s="71" t="s">
        <v>1</v>
      </c>
      <c r="BM22" s="66">
        <f>IFERROR(X22*I22,"0")</f>
        <v>0</v>
      </c>
      <c r="BN22" s="66">
        <f>IFERROR(Y22*I22,"0")</f>
        <v>0</v>
      </c>
      <c r="BO22" s="66">
        <f>IFERROR(X22/J22,"0")</f>
        <v>0</v>
      </c>
      <c r="BP22" s="66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6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6" t="s">
        <v>74</v>
      </c>
      <c r="X24" s="278">
        <f>IFERROR(SUMPRODUCT(X22:X22*H22:H22),"0")</f>
        <v>0</v>
      </c>
      <c r="Y24" s="278">
        <f>IFERROR(SUMPRODUCT(Y22:Y22*H22:H22),"0")</f>
        <v>0</v>
      </c>
      <c r="Z24" s="36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7"/>
      <c r="AB25" s="47"/>
      <c r="AC25" s="47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2"/>
      <c r="AB26" s="272"/>
      <c r="AC26" s="272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7"/>
      <c r="AB27" s="267"/>
      <c r="AC27" s="267"/>
    </row>
    <row r="28" spans="1:68" ht="27" customHeight="1" x14ac:dyDescent="0.25">
      <c r="A28" s="53" t="s">
        <v>78</v>
      </c>
      <c r="B28" s="53" t="s">
        <v>79</v>
      </c>
      <c r="C28" s="30">
        <v>4301132190</v>
      </c>
      <c r="D28" s="287">
        <v>4607111036537</v>
      </c>
      <c r="E28" s="288"/>
      <c r="F28" s="275">
        <v>0.25</v>
      </c>
      <c r="G28" s="31">
        <v>6</v>
      </c>
      <c r="H28" s="275">
        <v>1.5</v>
      </c>
      <c r="I28" s="275">
        <v>1.9218</v>
      </c>
      <c r="J28" s="31">
        <v>140</v>
      </c>
      <c r="K28" s="31" t="s">
        <v>80</v>
      </c>
      <c r="L28" s="31" t="s">
        <v>81</v>
      </c>
      <c r="M28" s="32" t="s">
        <v>69</v>
      </c>
      <c r="N28" s="32"/>
      <c r="O28" s="31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3"/>
      <c r="V28" s="33"/>
      <c r="W28" s="34" t="s">
        <v>70</v>
      </c>
      <c r="X28" s="276">
        <v>0</v>
      </c>
      <c r="Y28" s="277">
        <f>IFERROR(IF(X28="","",X28),"")</f>
        <v>0</v>
      </c>
      <c r="Z28" s="35">
        <f>IFERROR(IF(X28="","",X28*0.00941),"")</f>
        <v>0</v>
      </c>
      <c r="AA28" s="55"/>
      <c r="AB28" s="56"/>
      <c r="AC28" s="72" t="s">
        <v>82</v>
      </c>
      <c r="AG28" s="66"/>
      <c r="AJ28" s="69" t="s">
        <v>83</v>
      </c>
      <c r="AK28" s="69">
        <v>14</v>
      </c>
      <c r="BB28" s="73" t="s">
        <v>84</v>
      </c>
      <c r="BM28" s="66">
        <f>IFERROR(X28*I28,"0")</f>
        <v>0</v>
      </c>
      <c r="BN28" s="66">
        <f>IFERROR(Y28*I28,"0")</f>
        <v>0</v>
      </c>
      <c r="BO28" s="66">
        <f>IFERROR(X28/J28,"0")</f>
        <v>0</v>
      </c>
      <c r="BP28" s="66">
        <f>IFERROR(Y28/J28,"0")</f>
        <v>0</v>
      </c>
    </row>
    <row r="29" spans="1:68" ht="27" customHeight="1" x14ac:dyDescent="0.25">
      <c r="A29" s="53" t="s">
        <v>85</v>
      </c>
      <c r="B29" s="53" t="s">
        <v>86</v>
      </c>
      <c r="C29" s="30">
        <v>4301132188</v>
      </c>
      <c r="D29" s="287">
        <v>4607111036605</v>
      </c>
      <c r="E29" s="288"/>
      <c r="F29" s="275">
        <v>0.25</v>
      </c>
      <c r="G29" s="31">
        <v>6</v>
      </c>
      <c r="H29" s="275">
        <v>1.5</v>
      </c>
      <c r="I29" s="275">
        <v>1.9218</v>
      </c>
      <c r="J29" s="31">
        <v>140</v>
      </c>
      <c r="K29" s="31" t="s">
        <v>80</v>
      </c>
      <c r="L29" s="31" t="s">
        <v>81</v>
      </c>
      <c r="M29" s="32" t="s">
        <v>69</v>
      </c>
      <c r="N29" s="32"/>
      <c r="O29" s="31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3"/>
      <c r="V29" s="33"/>
      <c r="W29" s="34" t="s">
        <v>70</v>
      </c>
      <c r="X29" s="276">
        <v>0</v>
      </c>
      <c r="Y29" s="277">
        <f>IFERROR(IF(X29="","",X29),"")</f>
        <v>0</v>
      </c>
      <c r="Z29" s="35">
        <f>IFERROR(IF(X29="","",X29*0.00941),"")</f>
        <v>0</v>
      </c>
      <c r="AA29" s="55"/>
      <c r="AB29" s="56"/>
      <c r="AC29" s="74" t="s">
        <v>82</v>
      </c>
      <c r="AG29" s="66"/>
      <c r="AJ29" s="69" t="s">
        <v>83</v>
      </c>
      <c r="AK29" s="69">
        <v>14</v>
      </c>
      <c r="BB29" s="75" t="s">
        <v>84</v>
      </c>
      <c r="BM29" s="66">
        <f>IFERROR(X29*I29,"0")</f>
        <v>0</v>
      </c>
      <c r="BN29" s="66">
        <f>IFERROR(Y29*I29,"0")</f>
        <v>0</v>
      </c>
      <c r="BO29" s="66">
        <f>IFERROR(X29/J29,"0")</f>
        <v>0</v>
      </c>
      <c r="BP29" s="66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6" t="s">
        <v>70</v>
      </c>
      <c r="X30" s="278">
        <f>IFERROR(SUM(X28:X29),"0")</f>
        <v>0</v>
      </c>
      <c r="Y30" s="278">
        <f>IFERROR(SUM(Y28:Y29),"0")</f>
        <v>0</v>
      </c>
      <c r="Z30" s="278">
        <f>IFERROR(IF(Z28="",0,Z28),"0")+IFERROR(IF(Z29="",0,Z29),"0")</f>
        <v>0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6" t="s">
        <v>74</v>
      </c>
      <c r="X31" s="278">
        <f>IFERROR(SUMPRODUCT(X28:X29*H28:H29),"0")</f>
        <v>0</v>
      </c>
      <c r="Y31" s="278">
        <f>IFERROR(SUMPRODUCT(Y28:Y29*H28:H29),"0")</f>
        <v>0</v>
      </c>
      <c r="Z31" s="36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2"/>
      <c r="AB32" s="272"/>
      <c r="AC32" s="272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7"/>
      <c r="AB33" s="267"/>
      <c r="AC33" s="267"/>
    </row>
    <row r="34" spans="1:68" ht="27" customHeight="1" x14ac:dyDescent="0.25">
      <c r="A34" s="53" t="s">
        <v>88</v>
      </c>
      <c r="B34" s="53" t="s">
        <v>89</v>
      </c>
      <c r="C34" s="30">
        <v>4301071090</v>
      </c>
      <c r="D34" s="287">
        <v>4620207490075</v>
      </c>
      <c r="E34" s="288"/>
      <c r="F34" s="275">
        <v>0.7</v>
      </c>
      <c r="G34" s="31">
        <v>8</v>
      </c>
      <c r="H34" s="275">
        <v>5.6</v>
      </c>
      <c r="I34" s="275">
        <v>5.87</v>
      </c>
      <c r="J34" s="31">
        <v>84</v>
      </c>
      <c r="K34" s="31" t="s">
        <v>67</v>
      </c>
      <c r="L34" s="31" t="s">
        <v>81</v>
      </c>
      <c r="M34" s="32" t="s">
        <v>69</v>
      </c>
      <c r="N34" s="32"/>
      <c r="O34" s="31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3"/>
      <c r="V34" s="33"/>
      <c r="W34" s="34" t="s">
        <v>70</v>
      </c>
      <c r="X34" s="276">
        <v>0</v>
      </c>
      <c r="Y34" s="277">
        <f>IFERROR(IF(X34="","",X34),"")</f>
        <v>0</v>
      </c>
      <c r="Z34" s="35">
        <f>IFERROR(IF(X34="","",X34*0.0155),"")</f>
        <v>0</v>
      </c>
      <c r="AA34" s="55"/>
      <c r="AB34" s="56"/>
      <c r="AC34" s="76" t="s">
        <v>90</v>
      </c>
      <c r="AG34" s="66"/>
      <c r="AJ34" s="69" t="s">
        <v>83</v>
      </c>
      <c r="AK34" s="69">
        <v>12</v>
      </c>
      <c r="BB34" s="77" t="s">
        <v>1</v>
      </c>
      <c r="BM34" s="66">
        <f>IFERROR(X34*I34,"0")</f>
        <v>0</v>
      </c>
      <c r="BN34" s="66">
        <f>IFERROR(Y34*I34,"0")</f>
        <v>0</v>
      </c>
      <c r="BO34" s="66">
        <f>IFERROR(X34/J34,"0")</f>
        <v>0</v>
      </c>
      <c r="BP34" s="66">
        <f>IFERROR(Y34/J34,"0")</f>
        <v>0</v>
      </c>
    </row>
    <row r="35" spans="1:68" ht="27" customHeight="1" x14ac:dyDescent="0.25">
      <c r="A35" s="53" t="s">
        <v>91</v>
      </c>
      <c r="B35" s="53" t="s">
        <v>92</v>
      </c>
      <c r="C35" s="30">
        <v>4301071092</v>
      </c>
      <c r="D35" s="287">
        <v>4620207490174</v>
      </c>
      <c r="E35" s="288"/>
      <c r="F35" s="275">
        <v>0.7</v>
      </c>
      <c r="G35" s="31">
        <v>8</v>
      </c>
      <c r="H35" s="275">
        <v>5.6</v>
      </c>
      <c r="I35" s="275">
        <v>5.87</v>
      </c>
      <c r="J35" s="31">
        <v>84</v>
      </c>
      <c r="K35" s="31" t="s">
        <v>67</v>
      </c>
      <c r="L35" s="31" t="s">
        <v>81</v>
      </c>
      <c r="M35" s="32" t="s">
        <v>69</v>
      </c>
      <c r="N35" s="32"/>
      <c r="O35" s="31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3"/>
      <c r="V35" s="33"/>
      <c r="W35" s="34" t="s">
        <v>70</v>
      </c>
      <c r="X35" s="276">
        <v>0</v>
      </c>
      <c r="Y35" s="277">
        <f>IFERROR(IF(X35="","",X35),"")</f>
        <v>0</v>
      </c>
      <c r="Z35" s="35">
        <f>IFERROR(IF(X35="","",X35*0.0155),"")</f>
        <v>0</v>
      </c>
      <c r="AA35" s="55"/>
      <c r="AB35" s="56"/>
      <c r="AC35" s="78" t="s">
        <v>93</v>
      </c>
      <c r="AG35" s="66"/>
      <c r="AJ35" s="69" t="s">
        <v>83</v>
      </c>
      <c r="AK35" s="69">
        <v>12</v>
      </c>
      <c r="BB35" s="79" t="s">
        <v>1</v>
      </c>
      <c r="BM35" s="66">
        <f>IFERROR(X35*I35,"0")</f>
        <v>0</v>
      </c>
      <c r="BN35" s="66">
        <f>IFERROR(Y35*I35,"0")</f>
        <v>0</v>
      </c>
      <c r="BO35" s="66">
        <f>IFERROR(X35/J35,"0")</f>
        <v>0</v>
      </c>
      <c r="BP35" s="66">
        <f>IFERROR(Y35/J35,"0")</f>
        <v>0</v>
      </c>
    </row>
    <row r="36" spans="1:68" ht="27" customHeight="1" x14ac:dyDescent="0.25">
      <c r="A36" s="53" t="s">
        <v>94</v>
      </c>
      <c r="B36" s="53" t="s">
        <v>95</v>
      </c>
      <c r="C36" s="30">
        <v>4301071091</v>
      </c>
      <c r="D36" s="287">
        <v>4620207490044</v>
      </c>
      <c r="E36" s="288"/>
      <c r="F36" s="275">
        <v>0.7</v>
      </c>
      <c r="G36" s="31">
        <v>8</v>
      </c>
      <c r="H36" s="275">
        <v>5.6</v>
      </c>
      <c r="I36" s="275">
        <v>5.87</v>
      </c>
      <c r="J36" s="31">
        <v>84</v>
      </c>
      <c r="K36" s="31" t="s">
        <v>67</v>
      </c>
      <c r="L36" s="31" t="s">
        <v>81</v>
      </c>
      <c r="M36" s="32" t="s">
        <v>69</v>
      </c>
      <c r="N36" s="32"/>
      <c r="O36" s="31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3"/>
      <c r="V36" s="33"/>
      <c r="W36" s="34" t="s">
        <v>70</v>
      </c>
      <c r="X36" s="276">
        <v>0</v>
      </c>
      <c r="Y36" s="277">
        <f>IFERROR(IF(X36="","",X36),"")</f>
        <v>0</v>
      </c>
      <c r="Z36" s="35">
        <f>IFERROR(IF(X36="","",X36*0.0155),"")</f>
        <v>0</v>
      </c>
      <c r="AA36" s="55"/>
      <c r="AB36" s="56"/>
      <c r="AC36" s="80" t="s">
        <v>96</v>
      </c>
      <c r="AG36" s="66"/>
      <c r="AJ36" s="69" t="s">
        <v>83</v>
      </c>
      <c r="AK36" s="69">
        <v>12</v>
      </c>
      <c r="BB36" s="81" t="s">
        <v>1</v>
      </c>
      <c r="BM36" s="66">
        <f>IFERROR(X36*I36,"0")</f>
        <v>0</v>
      </c>
      <c r="BN36" s="66">
        <f>IFERROR(Y36*I36,"0")</f>
        <v>0</v>
      </c>
      <c r="BO36" s="66">
        <f>IFERROR(X36/J36,"0")</f>
        <v>0</v>
      </c>
      <c r="BP36" s="66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6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6" t="s">
        <v>74</v>
      </c>
      <c r="X38" s="278">
        <f>IFERROR(SUMPRODUCT(X34:X36*H34:H36),"0")</f>
        <v>0</v>
      </c>
      <c r="Y38" s="278">
        <f>IFERROR(SUMPRODUCT(Y34:Y36*H34:H36),"0")</f>
        <v>0</v>
      </c>
      <c r="Z38" s="36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2"/>
      <c r="AB39" s="272"/>
      <c r="AC39" s="272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7"/>
      <c r="AB40" s="267"/>
      <c r="AC40" s="267"/>
    </row>
    <row r="41" spans="1:68" ht="27" customHeight="1" x14ac:dyDescent="0.25">
      <c r="A41" s="53" t="s">
        <v>98</v>
      </c>
      <c r="B41" s="53" t="s">
        <v>99</v>
      </c>
      <c r="C41" s="30">
        <v>4301071044</v>
      </c>
      <c r="D41" s="287">
        <v>4607111039385</v>
      </c>
      <c r="E41" s="288"/>
      <c r="F41" s="275">
        <v>0.7</v>
      </c>
      <c r="G41" s="31">
        <v>10</v>
      </c>
      <c r="H41" s="275">
        <v>7</v>
      </c>
      <c r="I41" s="275">
        <v>7.3</v>
      </c>
      <c r="J41" s="31">
        <v>84</v>
      </c>
      <c r="K41" s="31" t="s">
        <v>67</v>
      </c>
      <c r="L41" s="31" t="s">
        <v>81</v>
      </c>
      <c r="M41" s="32" t="s">
        <v>69</v>
      </c>
      <c r="N41" s="32"/>
      <c r="O41" s="31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3"/>
      <c r="V41" s="33"/>
      <c r="W41" s="34" t="s">
        <v>70</v>
      </c>
      <c r="X41" s="276">
        <v>0</v>
      </c>
      <c r="Y41" s="277">
        <f>IFERROR(IF(X41="","",X41),"")</f>
        <v>0</v>
      </c>
      <c r="Z41" s="35">
        <f>IFERROR(IF(X41="","",X41*0.0155),"")</f>
        <v>0</v>
      </c>
      <c r="AA41" s="55"/>
      <c r="AB41" s="56"/>
      <c r="AC41" s="82" t="s">
        <v>100</v>
      </c>
      <c r="AG41" s="66"/>
      <c r="AJ41" s="69" t="s">
        <v>83</v>
      </c>
      <c r="AK41" s="69">
        <v>12</v>
      </c>
      <c r="BB41" s="83" t="s">
        <v>1</v>
      </c>
      <c r="BM41" s="66">
        <f>IFERROR(X41*I41,"0")</f>
        <v>0</v>
      </c>
      <c r="BN41" s="66">
        <f>IFERROR(Y41*I41,"0")</f>
        <v>0</v>
      </c>
      <c r="BO41" s="66">
        <f>IFERROR(X41/J41,"0")</f>
        <v>0</v>
      </c>
      <c r="BP41" s="66">
        <f>IFERROR(Y41/J41,"0")</f>
        <v>0</v>
      </c>
    </row>
    <row r="42" spans="1:68" ht="27" customHeight="1" x14ac:dyDescent="0.25">
      <c r="A42" s="53" t="s">
        <v>101</v>
      </c>
      <c r="B42" s="53" t="s">
        <v>102</v>
      </c>
      <c r="C42" s="30">
        <v>4301071031</v>
      </c>
      <c r="D42" s="287">
        <v>4607111038982</v>
      </c>
      <c r="E42" s="288"/>
      <c r="F42" s="275">
        <v>0.7</v>
      </c>
      <c r="G42" s="31">
        <v>10</v>
      </c>
      <c r="H42" s="275">
        <v>7</v>
      </c>
      <c r="I42" s="275">
        <v>7.2859999999999996</v>
      </c>
      <c r="J42" s="31">
        <v>84</v>
      </c>
      <c r="K42" s="31" t="s">
        <v>67</v>
      </c>
      <c r="L42" s="31" t="s">
        <v>81</v>
      </c>
      <c r="M42" s="32" t="s">
        <v>69</v>
      </c>
      <c r="N42" s="32"/>
      <c r="O42" s="31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3"/>
      <c r="V42" s="33"/>
      <c r="W42" s="34" t="s">
        <v>70</v>
      </c>
      <c r="X42" s="276">
        <v>0</v>
      </c>
      <c r="Y42" s="277">
        <f>IFERROR(IF(X42="","",X42),"")</f>
        <v>0</v>
      </c>
      <c r="Z42" s="35">
        <f>IFERROR(IF(X42="","",X42*0.0155),"")</f>
        <v>0</v>
      </c>
      <c r="AA42" s="55"/>
      <c r="AB42" s="56"/>
      <c r="AC42" s="84" t="s">
        <v>103</v>
      </c>
      <c r="AG42" s="66"/>
      <c r="AJ42" s="69" t="s">
        <v>83</v>
      </c>
      <c r="AK42" s="69">
        <v>12</v>
      </c>
      <c r="BB42" s="85" t="s">
        <v>1</v>
      </c>
      <c r="BM42" s="66">
        <f>IFERROR(X42*I42,"0")</f>
        <v>0</v>
      </c>
      <c r="BN42" s="66">
        <f>IFERROR(Y42*I42,"0")</f>
        <v>0</v>
      </c>
      <c r="BO42" s="66">
        <f>IFERROR(X42/J42,"0")</f>
        <v>0</v>
      </c>
      <c r="BP42" s="66">
        <f>IFERROR(Y42/J42,"0")</f>
        <v>0</v>
      </c>
    </row>
    <row r="43" spans="1:68" ht="27" customHeight="1" x14ac:dyDescent="0.25">
      <c r="A43" s="53" t="s">
        <v>104</v>
      </c>
      <c r="B43" s="53" t="s">
        <v>105</v>
      </c>
      <c r="C43" s="30">
        <v>4301071046</v>
      </c>
      <c r="D43" s="287">
        <v>4607111039354</v>
      </c>
      <c r="E43" s="288"/>
      <c r="F43" s="275">
        <v>0.4</v>
      </c>
      <c r="G43" s="31">
        <v>16</v>
      </c>
      <c r="H43" s="275">
        <v>6.4</v>
      </c>
      <c r="I43" s="275">
        <v>6.7195999999999998</v>
      </c>
      <c r="J43" s="31">
        <v>84</v>
      </c>
      <c r="K43" s="31" t="s">
        <v>67</v>
      </c>
      <c r="L43" s="31" t="s">
        <v>81</v>
      </c>
      <c r="M43" s="32" t="s">
        <v>69</v>
      </c>
      <c r="N43" s="32"/>
      <c r="O43" s="31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3"/>
      <c r="V43" s="33"/>
      <c r="W43" s="34" t="s">
        <v>70</v>
      </c>
      <c r="X43" s="276">
        <v>0</v>
      </c>
      <c r="Y43" s="277">
        <f>IFERROR(IF(X43="","",X43),"")</f>
        <v>0</v>
      </c>
      <c r="Z43" s="35">
        <f>IFERROR(IF(X43="","",X43*0.0155),"")</f>
        <v>0</v>
      </c>
      <c r="AA43" s="55"/>
      <c r="AB43" s="56"/>
      <c r="AC43" s="86" t="s">
        <v>103</v>
      </c>
      <c r="AG43" s="66"/>
      <c r="AJ43" s="69" t="s">
        <v>83</v>
      </c>
      <c r="AK43" s="69">
        <v>12</v>
      </c>
      <c r="BB43" s="87" t="s">
        <v>1</v>
      </c>
      <c r="BM43" s="66">
        <f>IFERROR(X43*I43,"0")</f>
        <v>0</v>
      </c>
      <c r="BN43" s="66">
        <f>IFERROR(Y43*I43,"0")</f>
        <v>0</v>
      </c>
      <c r="BO43" s="66">
        <f>IFERROR(X43/J43,"0")</f>
        <v>0</v>
      </c>
      <c r="BP43" s="66">
        <f>IFERROR(Y43/J43,"0")</f>
        <v>0</v>
      </c>
    </row>
    <row r="44" spans="1:68" ht="27" customHeight="1" x14ac:dyDescent="0.25">
      <c r="A44" s="53" t="s">
        <v>106</v>
      </c>
      <c r="B44" s="53" t="s">
        <v>107</v>
      </c>
      <c r="C44" s="30">
        <v>4301071047</v>
      </c>
      <c r="D44" s="287">
        <v>4607111039330</v>
      </c>
      <c r="E44" s="288"/>
      <c r="F44" s="275">
        <v>0.7</v>
      </c>
      <c r="G44" s="31">
        <v>10</v>
      </c>
      <c r="H44" s="275">
        <v>7</v>
      </c>
      <c r="I44" s="275">
        <v>7.3</v>
      </c>
      <c r="J44" s="31">
        <v>84</v>
      </c>
      <c r="K44" s="31" t="s">
        <v>67</v>
      </c>
      <c r="L44" s="31" t="s">
        <v>81</v>
      </c>
      <c r="M44" s="32" t="s">
        <v>69</v>
      </c>
      <c r="N44" s="32"/>
      <c r="O44" s="31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3"/>
      <c r="V44" s="33"/>
      <c r="W44" s="34" t="s">
        <v>70</v>
      </c>
      <c r="X44" s="276">
        <v>0</v>
      </c>
      <c r="Y44" s="277">
        <f>IFERROR(IF(X44="","",X44),"")</f>
        <v>0</v>
      </c>
      <c r="Z44" s="35">
        <f>IFERROR(IF(X44="","",X44*0.0155),"")</f>
        <v>0</v>
      </c>
      <c r="AA44" s="55"/>
      <c r="AB44" s="56"/>
      <c r="AC44" s="88" t="s">
        <v>103</v>
      </c>
      <c r="AG44" s="66"/>
      <c r="AJ44" s="69" t="s">
        <v>83</v>
      </c>
      <c r="AK44" s="69">
        <v>12</v>
      </c>
      <c r="BB44" s="89" t="s">
        <v>1</v>
      </c>
      <c r="BM44" s="66">
        <f>IFERROR(X44*I44,"0")</f>
        <v>0</v>
      </c>
      <c r="BN44" s="66">
        <f>IFERROR(Y44*I44,"0")</f>
        <v>0</v>
      </c>
      <c r="BO44" s="66">
        <f>IFERROR(X44/J44,"0")</f>
        <v>0</v>
      </c>
      <c r="BP44" s="66">
        <f>IFERROR(Y44/J44,"0")</f>
        <v>0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6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6" t="s">
        <v>74</v>
      </c>
      <c r="X46" s="278">
        <f>IFERROR(SUMPRODUCT(X41:X44*H41:H44),"0")</f>
        <v>0</v>
      </c>
      <c r="Y46" s="278">
        <f>IFERROR(SUMPRODUCT(Y41:Y44*H41:H44),"0")</f>
        <v>0</v>
      </c>
      <c r="Z46" s="36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2"/>
      <c r="AB47" s="272"/>
      <c r="AC47" s="272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7"/>
      <c r="AB48" s="267"/>
      <c r="AC48" s="267"/>
    </row>
    <row r="49" spans="1:68" ht="16.5" customHeight="1" x14ac:dyDescent="0.25">
      <c r="A49" s="53" t="s">
        <v>109</v>
      </c>
      <c r="B49" s="53" t="s">
        <v>110</v>
      </c>
      <c r="C49" s="30">
        <v>4301071073</v>
      </c>
      <c r="D49" s="287">
        <v>4620207490822</v>
      </c>
      <c r="E49" s="288"/>
      <c r="F49" s="275">
        <v>0.43</v>
      </c>
      <c r="G49" s="31">
        <v>8</v>
      </c>
      <c r="H49" s="275">
        <v>3.44</v>
      </c>
      <c r="I49" s="275">
        <v>3.64</v>
      </c>
      <c r="J49" s="31">
        <v>144</v>
      </c>
      <c r="K49" s="31" t="s">
        <v>67</v>
      </c>
      <c r="L49" s="31" t="s">
        <v>68</v>
      </c>
      <c r="M49" s="32" t="s">
        <v>69</v>
      </c>
      <c r="N49" s="32"/>
      <c r="O49" s="31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3"/>
      <c r="V49" s="33"/>
      <c r="W49" s="34" t="s">
        <v>70</v>
      </c>
      <c r="X49" s="276">
        <v>0</v>
      </c>
      <c r="Y49" s="277">
        <f>IFERROR(IF(X49="","",X49),"")</f>
        <v>0</v>
      </c>
      <c r="Z49" s="35">
        <f>IFERROR(IF(X49="","",X49*0.00866),"")</f>
        <v>0</v>
      </c>
      <c r="AA49" s="55"/>
      <c r="AB49" s="56"/>
      <c r="AC49" s="90" t="s">
        <v>111</v>
      </c>
      <c r="AG49" s="66"/>
      <c r="AJ49" s="69" t="s">
        <v>72</v>
      </c>
      <c r="AK49" s="69">
        <v>1</v>
      </c>
      <c r="BB49" s="91" t="s">
        <v>1</v>
      </c>
      <c r="BM49" s="66">
        <f>IFERROR(X49*I49,"0")</f>
        <v>0</v>
      </c>
      <c r="BN49" s="66">
        <f>IFERROR(Y49*I49,"0")</f>
        <v>0</v>
      </c>
      <c r="BO49" s="66">
        <f>IFERROR(X49/J49,"0")</f>
        <v>0</v>
      </c>
      <c r="BP49" s="66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6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6" t="s">
        <v>74</v>
      </c>
      <c r="X51" s="278">
        <f>IFERROR(SUMPRODUCT(X49:X49*H49:H49),"0")</f>
        <v>0</v>
      </c>
      <c r="Y51" s="278">
        <f>IFERROR(SUMPRODUCT(Y49:Y49*H49:H49),"0")</f>
        <v>0</v>
      </c>
      <c r="Z51" s="36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7"/>
      <c r="AB52" s="267"/>
      <c r="AC52" s="267"/>
    </row>
    <row r="53" spans="1:68" ht="16.5" customHeight="1" x14ac:dyDescent="0.25">
      <c r="A53" s="53" t="s">
        <v>113</v>
      </c>
      <c r="B53" s="53" t="s">
        <v>114</v>
      </c>
      <c r="C53" s="30">
        <v>4301100087</v>
      </c>
      <c r="D53" s="287">
        <v>4607111039743</v>
      </c>
      <c r="E53" s="288"/>
      <c r="F53" s="275">
        <v>0.18</v>
      </c>
      <c r="G53" s="31">
        <v>6</v>
      </c>
      <c r="H53" s="275">
        <v>1.08</v>
      </c>
      <c r="I53" s="275">
        <v>2.34</v>
      </c>
      <c r="J53" s="31">
        <v>182</v>
      </c>
      <c r="K53" s="31" t="s">
        <v>80</v>
      </c>
      <c r="L53" s="31" t="s">
        <v>68</v>
      </c>
      <c r="M53" s="32" t="s">
        <v>69</v>
      </c>
      <c r="N53" s="32"/>
      <c r="O53" s="31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3"/>
      <c r="V53" s="33"/>
      <c r="W53" s="34" t="s">
        <v>70</v>
      </c>
      <c r="X53" s="276">
        <v>0</v>
      </c>
      <c r="Y53" s="277">
        <f>IFERROR(IF(X53="","",X53),"")</f>
        <v>0</v>
      </c>
      <c r="Z53" s="35">
        <f>IFERROR(IF(X53="","",X53*0.00941),"")</f>
        <v>0</v>
      </c>
      <c r="AA53" s="55"/>
      <c r="AB53" s="56"/>
      <c r="AC53" s="92" t="s">
        <v>115</v>
      </c>
      <c r="AG53" s="66"/>
      <c r="AJ53" s="69" t="s">
        <v>72</v>
      </c>
      <c r="AK53" s="69">
        <v>1</v>
      </c>
      <c r="BB53" s="93" t="s">
        <v>84</v>
      </c>
      <c r="BM53" s="66">
        <f>IFERROR(X53*I53,"0")</f>
        <v>0</v>
      </c>
      <c r="BN53" s="66">
        <f>IFERROR(Y53*I53,"0")</f>
        <v>0</v>
      </c>
      <c r="BO53" s="66">
        <f>IFERROR(X53/J53,"0")</f>
        <v>0</v>
      </c>
      <c r="BP53" s="66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6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6" t="s">
        <v>74</v>
      </c>
      <c r="X55" s="278">
        <f>IFERROR(SUMPRODUCT(X53:X53*H53:H53),"0")</f>
        <v>0</v>
      </c>
      <c r="Y55" s="278">
        <f>IFERROR(SUMPRODUCT(Y53:Y53*H53:H53),"0")</f>
        <v>0</v>
      </c>
      <c r="Z55" s="36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7"/>
      <c r="AB56" s="267"/>
      <c r="AC56" s="267"/>
    </row>
    <row r="57" spans="1:68" ht="16.5" customHeight="1" x14ac:dyDescent="0.25">
      <c r="A57" s="53" t="s">
        <v>116</v>
      </c>
      <c r="B57" s="53" t="s">
        <v>117</v>
      </c>
      <c r="C57" s="30">
        <v>4301132194</v>
      </c>
      <c r="D57" s="287">
        <v>4607111039712</v>
      </c>
      <c r="E57" s="288"/>
      <c r="F57" s="275">
        <v>0.2</v>
      </c>
      <c r="G57" s="31">
        <v>6</v>
      </c>
      <c r="H57" s="275">
        <v>1.2</v>
      </c>
      <c r="I57" s="275">
        <v>1.56</v>
      </c>
      <c r="J57" s="31">
        <v>140</v>
      </c>
      <c r="K57" s="31" t="s">
        <v>80</v>
      </c>
      <c r="L57" s="31" t="s">
        <v>68</v>
      </c>
      <c r="M57" s="32" t="s">
        <v>69</v>
      </c>
      <c r="N57" s="32"/>
      <c r="O57" s="31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3"/>
      <c r="V57" s="33"/>
      <c r="W57" s="34" t="s">
        <v>70</v>
      </c>
      <c r="X57" s="276">
        <v>0</v>
      </c>
      <c r="Y57" s="277">
        <f>IFERROR(IF(X57="","",X57),"")</f>
        <v>0</v>
      </c>
      <c r="Z57" s="35">
        <f>IFERROR(IF(X57="","",X57*0.00941),"")</f>
        <v>0</v>
      </c>
      <c r="AA57" s="55"/>
      <c r="AB57" s="56"/>
      <c r="AC57" s="94" t="s">
        <v>118</v>
      </c>
      <c r="AG57" s="66"/>
      <c r="AJ57" s="69" t="s">
        <v>72</v>
      </c>
      <c r="AK57" s="69">
        <v>1</v>
      </c>
      <c r="BB57" s="95" t="s">
        <v>84</v>
      </c>
      <c r="BM57" s="66">
        <f>IFERROR(X57*I57,"0")</f>
        <v>0</v>
      </c>
      <c r="BN57" s="66">
        <f>IFERROR(Y57*I57,"0")</f>
        <v>0</v>
      </c>
      <c r="BO57" s="66">
        <f>IFERROR(X57/J57,"0")</f>
        <v>0</v>
      </c>
      <c r="BP57" s="66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6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6" t="s">
        <v>74</v>
      </c>
      <c r="X59" s="278">
        <f>IFERROR(SUMPRODUCT(X57:X57*H57:H57),"0")</f>
        <v>0</v>
      </c>
      <c r="Y59" s="278">
        <f>IFERROR(SUMPRODUCT(Y57:Y57*H57:H57),"0")</f>
        <v>0</v>
      </c>
      <c r="Z59" s="36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7"/>
      <c r="AB60" s="267"/>
      <c r="AC60" s="267"/>
    </row>
    <row r="61" spans="1:68" ht="16.5" customHeight="1" x14ac:dyDescent="0.25">
      <c r="A61" s="53" t="s">
        <v>120</v>
      </c>
      <c r="B61" s="53" t="s">
        <v>121</v>
      </c>
      <c r="C61" s="30">
        <v>4301136018</v>
      </c>
      <c r="D61" s="287">
        <v>4607111037008</v>
      </c>
      <c r="E61" s="288"/>
      <c r="F61" s="275">
        <v>0.36</v>
      </c>
      <c r="G61" s="31">
        <v>4</v>
      </c>
      <c r="H61" s="275">
        <v>1.44</v>
      </c>
      <c r="I61" s="275">
        <v>1.74</v>
      </c>
      <c r="J61" s="31">
        <v>140</v>
      </c>
      <c r="K61" s="31" t="s">
        <v>80</v>
      </c>
      <c r="L61" s="31" t="s">
        <v>68</v>
      </c>
      <c r="M61" s="32" t="s">
        <v>69</v>
      </c>
      <c r="N61" s="32"/>
      <c r="O61" s="31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3"/>
      <c r="V61" s="33"/>
      <c r="W61" s="34" t="s">
        <v>70</v>
      </c>
      <c r="X61" s="276">
        <v>0</v>
      </c>
      <c r="Y61" s="277">
        <f>IFERROR(IF(X61="","",X61),"")</f>
        <v>0</v>
      </c>
      <c r="Z61" s="35">
        <f>IFERROR(IF(X61="","",X61*0.00941),"")</f>
        <v>0</v>
      </c>
      <c r="AA61" s="55"/>
      <c r="AB61" s="56"/>
      <c r="AC61" s="96" t="s">
        <v>122</v>
      </c>
      <c r="AG61" s="66"/>
      <c r="AJ61" s="69" t="s">
        <v>72</v>
      </c>
      <c r="AK61" s="69">
        <v>1</v>
      </c>
      <c r="BB61" s="97" t="s">
        <v>84</v>
      </c>
      <c r="BM61" s="66">
        <f>IFERROR(X61*I61,"0")</f>
        <v>0</v>
      </c>
      <c r="BN61" s="66">
        <f>IFERROR(Y61*I61,"0")</f>
        <v>0</v>
      </c>
      <c r="BO61" s="66">
        <f>IFERROR(X61/J61,"0")</f>
        <v>0</v>
      </c>
      <c r="BP61" s="66">
        <f>IFERROR(Y61/J61,"0")</f>
        <v>0</v>
      </c>
    </row>
    <row r="62" spans="1:68" ht="16.5" customHeight="1" x14ac:dyDescent="0.25">
      <c r="A62" s="53" t="s">
        <v>123</v>
      </c>
      <c r="B62" s="53" t="s">
        <v>124</v>
      </c>
      <c r="C62" s="30">
        <v>4301136015</v>
      </c>
      <c r="D62" s="287">
        <v>4607111037398</v>
      </c>
      <c r="E62" s="288"/>
      <c r="F62" s="275">
        <v>0.09</v>
      </c>
      <c r="G62" s="31">
        <v>24</v>
      </c>
      <c r="H62" s="275">
        <v>2.16</v>
      </c>
      <c r="I62" s="275">
        <v>4.0199999999999996</v>
      </c>
      <c r="J62" s="31">
        <v>126</v>
      </c>
      <c r="K62" s="31" t="s">
        <v>80</v>
      </c>
      <c r="L62" s="31" t="s">
        <v>68</v>
      </c>
      <c r="M62" s="32" t="s">
        <v>69</v>
      </c>
      <c r="N62" s="32"/>
      <c r="O62" s="31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3"/>
      <c r="V62" s="33"/>
      <c r="W62" s="34" t="s">
        <v>70</v>
      </c>
      <c r="X62" s="276">
        <v>0</v>
      </c>
      <c r="Y62" s="277">
        <f>IFERROR(IF(X62="","",X62),"")</f>
        <v>0</v>
      </c>
      <c r="Z62" s="35">
        <f>IFERROR(IF(X62="","",X62*0.00936),"")</f>
        <v>0</v>
      </c>
      <c r="AA62" s="55"/>
      <c r="AB62" s="56"/>
      <c r="AC62" s="98" t="s">
        <v>122</v>
      </c>
      <c r="AG62" s="66"/>
      <c r="AJ62" s="69" t="s">
        <v>72</v>
      </c>
      <c r="AK62" s="69">
        <v>1</v>
      </c>
      <c r="BB62" s="99" t="s">
        <v>84</v>
      </c>
      <c r="BM62" s="66">
        <f>IFERROR(X62*I62,"0")</f>
        <v>0</v>
      </c>
      <c r="BN62" s="66">
        <f>IFERROR(Y62*I62,"0")</f>
        <v>0</v>
      </c>
      <c r="BO62" s="66">
        <f>IFERROR(X62/J62,"0")</f>
        <v>0</v>
      </c>
      <c r="BP62" s="66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6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6" t="s">
        <v>74</v>
      </c>
      <c r="X64" s="278">
        <f>IFERROR(SUMPRODUCT(X61:X62*H61:H62),"0")</f>
        <v>0</v>
      </c>
      <c r="Y64" s="278">
        <f>IFERROR(SUMPRODUCT(Y61:Y62*H61:H62),"0")</f>
        <v>0</v>
      </c>
      <c r="Z64" s="36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7"/>
      <c r="AB65" s="267"/>
      <c r="AC65" s="267"/>
    </row>
    <row r="66" spans="1:68" ht="16.5" customHeight="1" x14ac:dyDescent="0.25">
      <c r="A66" s="53" t="s">
        <v>126</v>
      </c>
      <c r="B66" s="53" t="s">
        <v>127</v>
      </c>
      <c r="C66" s="30">
        <v>4301135664</v>
      </c>
      <c r="D66" s="287">
        <v>4607111039705</v>
      </c>
      <c r="E66" s="288"/>
      <c r="F66" s="275">
        <v>0.2</v>
      </c>
      <c r="G66" s="31">
        <v>6</v>
      </c>
      <c r="H66" s="275">
        <v>1.2</v>
      </c>
      <c r="I66" s="275">
        <v>1.56</v>
      </c>
      <c r="J66" s="31">
        <v>140</v>
      </c>
      <c r="K66" s="31" t="s">
        <v>80</v>
      </c>
      <c r="L66" s="31" t="s">
        <v>68</v>
      </c>
      <c r="M66" s="32" t="s">
        <v>69</v>
      </c>
      <c r="N66" s="32"/>
      <c r="O66" s="31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3"/>
      <c r="V66" s="33"/>
      <c r="W66" s="34" t="s">
        <v>70</v>
      </c>
      <c r="X66" s="276">
        <v>0</v>
      </c>
      <c r="Y66" s="277">
        <f>IFERROR(IF(X66="","",X66),"")</f>
        <v>0</v>
      </c>
      <c r="Z66" s="35">
        <f>IFERROR(IF(X66="","",X66*0.00941),"")</f>
        <v>0</v>
      </c>
      <c r="AA66" s="55"/>
      <c r="AB66" s="56"/>
      <c r="AC66" s="100" t="s">
        <v>122</v>
      </c>
      <c r="AG66" s="66"/>
      <c r="AJ66" s="69" t="s">
        <v>72</v>
      </c>
      <c r="AK66" s="69">
        <v>1</v>
      </c>
      <c r="BB66" s="101" t="s">
        <v>84</v>
      </c>
      <c r="BM66" s="66">
        <f>IFERROR(X66*I66,"0")</f>
        <v>0</v>
      </c>
      <c r="BN66" s="66">
        <f>IFERROR(Y66*I66,"0")</f>
        <v>0</v>
      </c>
      <c r="BO66" s="66">
        <f>IFERROR(X66/J66,"0")</f>
        <v>0</v>
      </c>
      <c r="BP66" s="66">
        <f>IFERROR(Y66/J66,"0")</f>
        <v>0</v>
      </c>
    </row>
    <row r="67" spans="1:68" ht="27" customHeight="1" x14ac:dyDescent="0.25">
      <c r="A67" s="53" t="s">
        <v>128</v>
      </c>
      <c r="B67" s="53" t="s">
        <v>129</v>
      </c>
      <c r="C67" s="30">
        <v>4301135665</v>
      </c>
      <c r="D67" s="287">
        <v>4607111039729</v>
      </c>
      <c r="E67" s="288"/>
      <c r="F67" s="275">
        <v>0.2</v>
      </c>
      <c r="G67" s="31">
        <v>6</v>
      </c>
      <c r="H67" s="275">
        <v>1.2</v>
      </c>
      <c r="I67" s="275">
        <v>1.56</v>
      </c>
      <c r="J67" s="31">
        <v>140</v>
      </c>
      <c r="K67" s="31" t="s">
        <v>80</v>
      </c>
      <c r="L67" s="31" t="s">
        <v>68</v>
      </c>
      <c r="M67" s="32" t="s">
        <v>69</v>
      </c>
      <c r="N67" s="32"/>
      <c r="O67" s="31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3"/>
      <c r="V67" s="33"/>
      <c r="W67" s="34" t="s">
        <v>70</v>
      </c>
      <c r="X67" s="276">
        <v>0</v>
      </c>
      <c r="Y67" s="277">
        <f>IFERROR(IF(X67="","",X67),"")</f>
        <v>0</v>
      </c>
      <c r="Z67" s="35">
        <f>IFERROR(IF(X67="","",X67*0.00941),"")</f>
        <v>0</v>
      </c>
      <c r="AA67" s="55"/>
      <c r="AB67" s="56"/>
      <c r="AC67" s="102" t="s">
        <v>130</v>
      </c>
      <c r="AG67" s="66"/>
      <c r="AJ67" s="69" t="s">
        <v>72</v>
      </c>
      <c r="AK67" s="69">
        <v>1</v>
      </c>
      <c r="BB67" s="103" t="s">
        <v>84</v>
      </c>
      <c r="BM67" s="66">
        <f>IFERROR(X67*I67,"0")</f>
        <v>0</v>
      </c>
      <c r="BN67" s="66">
        <f>IFERROR(Y67*I67,"0")</f>
        <v>0</v>
      </c>
      <c r="BO67" s="66">
        <f>IFERROR(X67/J67,"0")</f>
        <v>0</v>
      </c>
      <c r="BP67" s="66">
        <f>IFERROR(Y67/J67,"0")</f>
        <v>0</v>
      </c>
    </row>
    <row r="68" spans="1:68" ht="27" customHeight="1" x14ac:dyDescent="0.25">
      <c r="A68" s="53" t="s">
        <v>131</v>
      </c>
      <c r="B68" s="53" t="s">
        <v>132</v>
      </c>
      <c r="C68" s="30">
        <v>4301135702</v>
      </c>
      <c r="D68" s="287">
        <v>4620207490228</v>
      </c>
      <c r="E68" s="288"/>
      <c r="F68" s="275">
        <v>0.2</v>
      </c>
      <c r="G68" s="31">
        <v>6</v>
      </c>
      <c r="H68" s="275">
        <v>1.2</v>
      </c>
      <c r="I68" s="275">
        <v>1.56</v>
      </c>
      <c r="J68" s="31">
        <v>140</v>
      </c>
      <c r="K68" s="31" t="s">
        <v>80</v>
      </c>
      <c r="L68" s="31" t="s">
        <v>68</v>
      </c>
      <c r="M68" s="32" t="s">
        <v>69</v>
      </c>
      <c r="N68" s="32"/>
      <c r="O68" s="31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3"/>
      <c r="V68" s="33"/>
      <c r="W68" s="34" t="s">
        <v>70</v>
      </c>
      <c r="X68" s="276">
        <v>0</v>
      </c>
      <c r="Y68" s="277">
        <f>IFERROR(IF(X68="","",X68),"")</f>
        <v>0</v>
      </c>
      <c r="Z68" s="35">
        <f>IFERROR(IF(X68="","",X68*0.00941),"")</f>
        <v>0</v>
      </c>
      <c r="AA68" s="55"/>
      <c r="AB68" s="56"/>
      <c r="AC68" s="104" t="s">
        <v>130</v>
      </c>
      <c r="AG68" s="66"/>
      <c r="AJ68" s="69" t="s">
        <v>72</v>
      </c>
      <c r="AK68" s="69">
        <v>1</v>
      </c>
      <c r="BB68" s="105" t="s">
        <v>84</v>
      </c>
      <c r="BM68" s="66">
        <f>IFERROR(X68*I68,"0")</f>
        <v>0</v>
      </c>
      <c r="BN68" s="66">
        <f>IFERROR(Y68*I68,"0")</f>
        <v>0</v>
      </c>
      <c r="BO68" s="66">
        <f>IFERROR(X68/J68,"0")</f>
        <v>0</v>
      </c>
      <c r="BP68" s="66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6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6" t="s">
        <v>74</v>
      </c>
      <c r="X70" s="278">
        <f>IFERROR(SUMPRODUCT(X66:X68*H66:H68),"0")</f>
        <v>0</v>
      </c>
      <c r="Y70" s="278">
        <f>IFERROR(SUMPRODUCT(Y66:Y68*H66:H68),"0")</f>
        <v>0</v>
      </c>
      <c r="Z70" s="36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2"/>
      <c r="AB71" s="272"/>
      <c r="AC71" s="272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7"/>
      <c r="AB72" s="267"/>
      <c r="AC72" s="267"/>
    </row>
    <row r="73" spans="1:68" ht="27" customHeight="1" x14ac:dyDescent="0.25">
      <c r="A73" s="53" t="s">
        <v>134</v>
      </c>
      <c r="B73" s="53" t="s">
        <v>135</v>
      </c>
      <c r="C73" s="30">
        <v>4301070977</v>
      </c>
      <c r="D73" s="287">
        <v>4607111037411</v>
      </c>
      <c r="E73" s="288"/>
      <c r="F73" s="275">
        <v>2.7</v>
      </c>
      <c r="G73" s="31">
        <v>1</v>
      </c>
      <c r="H73" s="275">
        <v>2.7</v>
      </c>
      <c r="I73" s="275">
        <v>2.8132000000000001</v>
      </c>
      <c r="J73" s="31">
        <v>234</v>
      </c>
      <c r="K73" s="31" t="s">
        <v>136</v>
      </c>
      <c r="L73" s="31" t="s">
        <v>81</v>
      </c>
      <c r="M73" s="32" t="s">
        <v>69</v>
      </c>
      <c r="N73" s="32"/>
      <c r="O73" s="31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3"/>
      <c r="V73" s="33"/>
      <c r="W73" s="34" t="s">
        <v>70</v>
      </c>
      <c r="X73" s="276">
        <v>0</v>
      </c>
      <c r="Y73" s="277">
        <f>IFERROR(IF(X73="","",X73),"")</f>
        <v>0</v>
      </c>
      <c r="Z73" s="35">
        <f>IFERROR(IF(X73="","",X73*0.00502),"")</f>
        <v>0</v>
      </c>
      <c r="AA73" s="55"/>
      <c r="AB73" s="56"/>
      <c r="AC73" s="106" t="s">
        <v>137</v>
      </c>
      <c r="AG73" s="66"/>
      <c r="AJ73" s="69" t="s">
        <v>83</v>
      </c>
      <c r="AK73" s="69">
        <v>18</v>
      </c>
      <c r="BB73" s="107" t="s">
        <v>1</v>
      </c>
      <c r="BM73" s="66">
        <f>IFERROR(X73*I73,"0")</f>
        <v>0</v>
      </c>
      <c r="BN73" s="66">
        <f>IFERROR(Y73*I73,"0")</f>
        <v>0</v>
      </c>
      <c r="BO73" s="66">
        <f>IFERROR(X73/J73,"0")</f>
        <v>0</v>
      </c>
      <c r="BP73" s="66">
        <f>IFERROR(Y73/J73,"0")</f>
        <v>0</v>
      </c>
    </row>
    <row r="74" spans="1:68" ht="27" customHeight="1" x14ac:dyDescent="0.25">
      <c r="A74" s="53" t="s">
        <v>138</v>
      </c>
      <c r="B74" s="53" t="s">
        <v>139</v>
      </c>
      <c r="C74" s="30">
        <v>4301070981</v>
      </c>
      <c r="D74" s="287">
        <v>4607111036728</v>
      </c>
      <c r="E74" s="288"/>
      <c r="F74" s="275">
        <v>5</v>
      </c>
      <c r="G74" s="31">
        <v>1</v>
      </c>
      <c r="H74" s="275">
        <v>5</v>
      </c>
      <c r="I74" s="275">
        <v>5.2131999999999996</v>
      </c>
      <c r="J74" s="31">
        <v>144</v>
      </c>
      <c r="K74" s="31" t="s">
        <v>67</v>
      </c>
      <c r="L74" s="31" t="s">
        <v>81</v>
      </c>
      <c r="M74" s="32" t="s">
        <v>69</v>
      </c>
      <c r="N74" s="32"/>
      <c r="O74" s="31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3"/>
      <c r="V74" s="33"/>
      <c r="W74" s="34" t="s">
        <v>70</v>
      </c>
      <c r="X74" s="276">
        <v>0</v>
      </c>
      <c r="Y74" s="277">
        <f>IFERROR(IF(X74="","",X74),"")</f>
        <v>0</v>
      </c>
      <c r="Z74" s="35">
        <f>IFERROR(IF(X74="","",X74*0.00866),"")</f>
        <v>0</v>
      </c>
      <c r="AA74" s="55"/>
      <c r="AB74" s="56"/>
      <c r="AC74" s="108" t="s">
        <v>137</v>
      </c>
      <c r="AG74" s="66"/>
      <c r="AJ74" s="69" t="s">
        <v>83</v>
      </c>
      <c r="AK74" s="69">
        <v>12</v>
      </c>
      <c r="BB74" s="109" t="s">
        <v>1</v>
      </c>
      <c r="BM74" s="66">
        <f>IFERROR(X74*I74,"0")</f>
        <v>0</v>
      </c>
      <c r="BN74" s="66">
        <f>IFERROR(Y74*I74,"0")</f>
        <v>0</v>
      </c>
      <c r="BO74" s="66">
        <f>IFERROR(X74/J74,"0")</f>
        <v>0</v>
      </c>
      <c r="BP74" s="66">
        <f>IFERROR(Y74/J74,"0")</f>
        <v>0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6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6" t="s">
        <v>74</v>
      </c>
      <c r="X76" s="278">
        <f>IFERROR(SUMPRODUCT(X73:X74*H73:H74),"0")</f>
        <v>0</v>
      </c>
      <c r="Y76" s="278">
        <f>IFERROR(SUMPRODUCT(Y73:Y74*H73:H74),"0")</f>
        <v>0</v>
      </c>
      <c r="Z76" s="36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2"/>
      <c r="AB77" s="272"/>
      <c r="AC77" s="272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7"/>
      <c r="AB78" s="267"/>
      <c r="AC78" s="267"/>
    </row>
    <row r="79" spans="1:68" ht="27" customHeight="1" x14ac:dyDescent="0.25">
      <c r="A79" s="53" t="s">
        <v>141</v>
      </c>
      <c r="B79" s="53" t="s">
        <v>142</v>
      </c>
      <c r="C79" s="30">
        <v>4301135574</v>
      </c>
      <c r="D79" s="287">
        <v>4607111033659</v>
      </c>
      <c r="E79" s="288"/>
      <c r="F79" s="275">
        <v>0.3</v>
      </c>
      <c r="G79" s="31">
        <v>12</v>
      </c>
      <c r="H79" s="275">
        <v>3.6</v>
      </c>
      <c r="I79" s="275">
        <v>4.3036000000000003</v>
      </c>
      <c r="J79" s="31">
        <v>70</v>
      </c>
      <c r="K79" s="31" t="s">
        <v>80</v>
      </c>
      <c r="L79" s="31" t="s">
        <v>81</v>
      </c>
      <c r="M79" s="32" t="s">
        <v>69</v>
      </c>
      <c r="N79" s="32"/>
      <c r="O79" s="31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3"/>
      <c r="V79" s="33"/>
      <c r="W79" s="34" t="s">
        <v>70</v>
      </c>
      <c r="X79" s="276">
        <v>0</v>
      </c>
      <c r="Y79" s="277">
        <f>IFERROR(IF(X79="","",X79),"")</f>
        <v>0</v>
      </c>
      <c r="Z79" s="35">
        <f>IFERROR(IF(X79="","",X79*0.01788),"")</f>
        <v>0</v>
      </c>
      <c r="AA79" s="55"/>
      <c r="AB79" s="56"/>
      <c r="AC79" s="110" t="s">
        <v>143</v>
      </c>
      <c r="AG79" s="66"/>
      <c r="AJ79" s="69" t="s">
        <v>83</v>
      </c>
      <c r="AK79" s="69">
        <v>14</v>
      </c>
      <c r="BB79" s="111" t="s">
        <v>84</v>
      </c>
      <c r="BM79" s="66">
        <f>IFERROR(X79*I79,"0")</f>
        <v>0</v>
      </c>
      <c r="BN79" s="66">
        <f>IFERROR(Y79*I79,"0")</f>
        <v>0</v>
      </c>
      <c r="BO79" s="66">
        <f>IFERROR(X79/J79,"0")</f>
        <v>0</v>
      </c>
      <c r="BP79" s="66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6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6" t="s">
        <v>74</v>
      </c>
      <c r="X81" s="278">
        <f>IFERROR(SUMPRODUCT(X79:X79*H79:H79),"0")</f>
        <v>0</v>
      </c>
      <c r="Y81" s="278">
        <f>IFERROR(SUMPRODUCT(Y79:Y79*H79:H79),"0")</f>
        <v>0</v>
      </c>
      <c r="Z81" s="36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2"/>
      <c r="AB82" s="272"/>
      <c r="AC82" s="272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7"/>
      <c r="AB83" s="267"/>
      <c r="AC83" s="267"/>
    </row>
    <row r="84" spans="1:68" ht="27" customHeight="1" x14ac:dyDescent="0.25">
      <c r="A84" s="53" t="s">
        <v>146</v>
      </c>
      <c r="B84" s="53" t="s">
        <v>147</v>
      </c>
      <c r="C84" s="30">
        <v>4301131047</v>
      </c>
      <c r="D84" s="287">
        <v>4607111034120</v>
      </c>
      <c r="E84" s="288"/>
      <c r="F84" s="275">
        <v>0.3</v>
      </c>
      <c r="G84" s="31">
        <v>12</v>
      </c>
      <c r="H84" s="275">
        <v>3.6</v>
      </c>
      <c r="I84" s="275">
        <v>4.3036000000000003</v>
      </c>
      <c r="J84" s="31">
        <v>70</v>
      </c>
      <c r="K84" s="31" t="s">
        <v>80</v>
      </c>
      <c r="L84" s="31" t="s">
        <v>81</v>
      </c>
      <c r="M84" s="32" t="s">
        <v>69</v>
      </c>
      <c r="N84" s="32"/>
      <c r="O84" s="31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3"/>
      <c r="V84" s="33"/>
      <c r="W84" s="34" t="s">
        <v>70</v>
      </c>
      <c r="X84" s="276">
        <v>0</v>
      </c>
      <c r="Y84" s="277">
        <f>IFERROR(IF(X84="","",X84),"")</f>
        <v>0</v>
      </c>
      <c r="Z84" s="35">
        <f>IFERROR(IF(X84="","",X84*0.01788),"")</f>
        <v>0</v>
      </c>
      <c r="AA84" s="55"/>
      <c r="AB84" s="56"/>
      <c r="AC84" s="112" t="s">
        <v>148</v>
      </c>
      <c r="AG84" s="66"/>
      <c r="AJ84" s="69" t="s">
        <v>83</v>
      </c>
      <c r="AK84" s="69">
        <v>14</v>
      </c>
      <c r="BB84" s="113" t="s">
        <v>84</v>
      </c>
      <c r="BM84" s="66">
        <f>IFERROR(X84*I84,"0")</f>
        <v>0</v>
      </c>
      <c r="BN84" s="66">
        <f>IFERROR(Y84*I84,"0")</f>
        <v>0</v>
      </c>
      <c r="BO84" s="66">
        <f>IFERROR(X84/J84,"0")</f>
        <v>0</v>
      </c>
      <c r="BP84" s="66">
        <f>IFERROR(Y84/J84,"0")</f>
        <v>0</v>
      </c>
    </row>
    <row r="85" spans="1:68" ht="27" customHeight="1" x14ac:dyDescent="0.25">
      <c r="A85" s="53" t="s">
        <v>149</v>
      </c>
      <c r="B85" s="53" t="s">
        <v>150</v>
      </c>
      <c r="C85" s="30">
        <v>4301131046</v>
      </c>
      <c r="D85" s="287">
        <v>4607111034137</v>
      </c>
      <c r="E85" s="288"/>
      <c r="F85" s="275">
        <v>0.3</v>
      </c>
      <c r="G85" s="31">
        <v>12</v>
      </c>
      <c r="H85" s="275">
        <v>3.6</v>
      </c>
      <c r="I85" s="275">
        <v>4.3036000000000003</v>
      </c>
      <c r="J85" s="31">
        <v>70</v>
      </c>
      <c r="K85" s="31" t="s">
        <v>80</v>
      </c>
      <c r="L85" s="31" t="s">
        <v>81</v>
      </c>
      <c r="M85" s="32" t="s">
        <v>69</v>
      </c>
      <c r="N85" s="32"/>
      <c r="O85" s="31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3"/>
      <c r="V85" s="33"/>
      <c r="W85" s="34" t="s">
        <v>70</v>
      </c>
      <c r="X85" s="276">
        <v>0</v>
      </c>
      <c r="Y85" s="277">
        <f>IFERROR(IF(X85="","",X85),"")</f>
        <v>0</v>
      </c>
      <c r="Z85" s="35">
        <f>IFERROR(IF(X85="","",X85*0.01788),"")</f>
        <v>0</v>
      </c>
      <c r="AA85" s="55"/>
      <c r="AB85" s="56"/>
      <c r="AC85" s="114" t="s">
        <v>151</v>
      </c>
      <c r="AG85" s="66"/>
      <c r="AJ85" s="69" t="s">
        <v>83</v>
      </c>
      <c r="AK85" s="69">
        <v>14</v>
      </c>
      <c r="BB85" s="115" t="s">
        <v>84</v>
      </c>
      <c r="BM85" s="66">
        <f>IFERROR(X85*I85,"0")</f>
        <v>0</v>
      </c>
      <c r="BN85" s="66">
        <f>IFERROR(Y85*I85,"0")</f>
        <v>0</v>
      </c>
      <c r="BO85" s="66">
        <f>IFERROR(X85/J85,"0")</f>
        <v>0</v>
      </c>
      <c r="BP85" s="66">
        <f>IFERROR(Y85/J85,"0")</f>
        <v>0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6" t="s">
        <v>70</v>
      </c>
      <c r="X86" s="278">
        <f>IFERROR(SUM(X84:X85),"0")</f>
        <v>0</v>
      </c>
      <c r="Y86" s="278">
        <f>IFERROR(SUM(Y84:Y85),"0")</f>
        <v>0</v>
      </c>
      <c r="Z86" s="278">
        <f>IFERROR(IF(Z84="",0,Z84),"0")+IFERROR(IF(Z85="",0,Z85),"0")</f>
        <v>0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6" t="s">
        <v>74</v>
      </c>
      <c r="X87" s="278">
        <f>IFERROR(SUMPRODUCT(X84:X85*H84:H85),"0")</f>
        <v>0</v>
      </c>
      <c r="Y87" s="278">
        <f>IFERROR(SUMPRODUCT(Y84:Y85*H84:H85),"0")</f>
        <v>0</v>
      </c>
      <c r="Z87" s="36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2"/>
      <c r="AB88" s="272"/>
      <c r="AC88" s="272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7"/>
      <c r="AB89" s="267"/>
      <c r="AC89" s="267"/>
    </row>
    <row r="90" spans="1:68" ht="27" customHeight="1" x14ac:dyDescent="0.25">
      <c r="A90" s="53" t="s">
        <v>153</v>
      </c>
      <c r="B90" s="53" t="s">
        <v>154</v>
      </c>
      <c r="C90" s="30">
        <v>4301135763</v>
      </c>
      <c r="D90" s="287">
        <v>4620207491027</v>
      </c>
      <c r="E90" s="288"/>
      <c r="F90" s="275">
        <v>0.24</v>
      </c>
      <c r="G90" s="31">
        <v>12</v>
      </c>
      <c r="H90" s="275">
        <v>2.88</v>
      </c>
      <c r="I90" s="275">
        <v>3.5836000000000001</v>
      </c>
      <c r="J90" s="31">
        <v>70</v>
      </c>
      <c r="K90" s="31" t="s">
        <v>80</v>
      </c>
      <c r="L90" s="31" t="s">
        <v>81</v>
      </c>
      <c r="M90" s="32" t="s">
        <v>69</v>
      </c>
      <c r="N90" s="32"/>
      <c r="O90" s="31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3"/>
      <c r="V90" s="33"/>
      <c r="W90" s="34" t="s">
        <v>70</v>
      </c>
      <c r="X90" s="276">
        <v>0</v>
      </c>
      <c r="Y90" s="277">
        <f t="shared" ref="Y90:Y96" si="0">IFERROR(IF(X90="","",X90),"")</f>
        <v>0</v>
      </c>
      <c r="Z90" s="35">
        <f t="shared" ref="Z90:Z96" si="1">IFERROR(IF(X90="","",X90*0.01788),"")</f>
        <v>0</v>
      </c>
      <c r="AA90" s="55"/>
      <c r="AB90" s="56"/>
      <c r="AC90" s="116" t="s">
        <v>143</v>
      </c>
      <c r="AG90" s="66"/>
      <c r="AJ90" s="69" t="s">
        <v>83</v>
      </c>
      <c r="AK90" s="69">
        <v>14</v>
      </c>
      <c r="BB90" s="117" t="s">
        <v>84</v>
      </c>
      <c r="BM90" s="66">
        <f t="shared" ref="BM90:BM96" si="2">IFERROR(X90*I90,"0")</f>
        <v>0</v>
      </c>
      <c r="BN90" s="66">
        <f t="shared" ref="BN90:BN96" si="3">IFERROR(Y90*I90,"0")</f>
        <v>0</v>
      </c>
      <c r="BO90" s="66">
        <f t="shared" ref="BO90:BO96" si="4">IFERROR(X90/J90,"0")</f>
        <v>0</v>
      </c>
      <c r="BP90" s="66">
        <f t="shared" ref="BP90:BP96" si="5">IFERROR(Y90/J90,"0")</f>
        <v>0</v>
      </c>
    </row>
    <row r="91" spans="1:68" ht="27" customHeight="1" x14ac:dyDescent="0.25">
      <c r="A91" s="53" t="s">
        <v>155</v>
      </c>
      <c r="B91" s="53" t="s">
        <v>156</v>
      </c>
      <c r="C91" s="30">
        <v>4301135793</v>
      </c>
      <c r="D91" s="287">
        <v>4620207491003</v>
      </c>
      <c r="E91" s="288"/>
      <c r="F91" s="275">
        <v>0.24</v>
      </c>
      <c r="G91" s="31">
        <v>12</v>
      </c>
      <c r="H91" s="275">
        <v>2.88</v>
      </c>
      <c r="I91" s="275">
        <v>3.5836000000000001</v>
      </c>
      <c r="J91" s="31">
        <v>70</v>
      </c>
      <c r="K91" s="31" t="s">
        <v>80</v>
      </c>
      <c r="L91" s="31" t="s">
        <v>81</v>
      </c>
      <c r="M91" s="32" t="s">
        <v>69</v>
      </c>
      <c r="N91" s="32"/>
      <c r="O91" s="31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3"/>
      <c r="V91" s="33"/>
      <c r="W91" s="34" t="s">
        <v>70</v>
      </c>
      <c r="X91" s="276">
        <v>0</v>
      </c>
      <c r="Y91" s="277">
        <f t="shared" si="0"/>
        <v>0</v>
      </c>
      <c r="Z91" s="35">
        <f t="shared" si="1"/>
        <v>0</v>
      </c>
      <c r="AA91" s="55"/>
      <c r="AB91" s="56"/>
      <c r="AC91" s="118" t="s">
        <v>143</v>
      </c>
      <c r="AG91" s="66"/>
      <c r="AJ91" s="69" t="s">
        <v>83</v>
      </c>
      <c r="AK91" s="69">
        <v>14</v>
      </c>
      <c r="BB91" s="119" t="s">
        <v>84</v>
      </c>
      <c r="BM91" s="66">
        <f t="shared" si="2"/>
        <v>0</v>
      </c>
      <c r="BN91" s="66">
        <f t="shared" si="3"/>
        <v>0</v>
      </c>
      <c r="BO91" s="66">
        <f t="shared" si="4"/>
        <v>0</v>
      </c>
      <c r="BP91" s="66">
        <f t="shared" si="5"/>
        <v>0</v>
      </c>
    </row>
    <row r="92" spans="1:68" ht="27" customHeight="1" x14ac:dyDescent="0.25">
      <c r="A92" s="53" t="s">
        <v>157</v>
      </c>
      <c r="B92" s="53" t="s">
        <v>158</v>
      </c>
      <c r="C92" s="30">
        <v>4301135768</v>
      </c>
      <c r="D92" s="287">
        <v>4620207491034</v>
      </c>
      <c r="E92" s="288"/>
      <c r="F92" s="275">
        <v>0.24</v>
      </c>
      <c r="G92" s="31">
        <v>12</v>
      </c>
      <c r="H92" s="275">
        <v>2.88</v>
      </c>
      <c r="I92" s="275">
        <v>3.5836000000000001</v>
      </c>
      <c r="J92" s="31">
        <v>70</v>
      </c>
      <c r="K92" s="31" t="s">
        <v>80</v>
      </c>
      <c r="L92" s="31" t="s">
        <v>81</v>
      </c>
      <c r="M92" s="32" t="s">
        <v>69</v>
      </c>
      <c r="N92" s="32"/>
      <c r="O92" s="31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3"/>
      <c r="V92" s="33"/>
      <c r="W92" s="34" t="s">
        <v>70</v>
      </c>
      <c r="X92" s="276">
        <v>0</v>
      </c>
      <c r="Y92" s="277">
        <f t="shared" si="0"/>
        <v>0</v>
      </c>
      <c r="Z92" s="35">
        <f t="shared" si="1"/>
        <v>0</v>
      </c>
      <c r="AA92" s="55"/>
      <c r="AB92" s="56"/>
      <c r="AC92" s="120" t="s">
        <v>159</v>
      </c>
      <c r="AG92" s="66"/>
      <c r="AJ92" s="69" t="s">
        <v>83</v>
      </c>
      <c r="AK92" s="69">
        <v>14</v>
      </c>
      <c r="BB92" s="121" t="s">
        <v>84</v>
      </c>
      <c r="BM92" s="66">
        <f t="shared" si="2"/>
        <v>0</v>
      </c>
      <c r="BN92" s="66">
        <f t="shared" si="3"/>
        <v>0</v>
      </c>
      <c r="BO92" s="66">
        <f t="shared" si="4"/>
        <v>0</v>
      </c>
      <c r="BP92" s="66">
        <f t="shared" si="5"/>
        <v>0</v>
      </c>
    </row>
    <row r="93" spans="1:68" ht="27" customHeight="1" x14ac:dyDescent="0.25">
      <c r="A93" s="53" t="s">
        <v>160</v>
      </c>
      <c r="B93" s="53" t="s">
        <v>161</v>
      </c>
      <c r="C93" s="30">
        <v>4301135760</v>
      </c>
      <c r="D93" s="287">
        <v>4620207491010</v>
      </c>
      <c r="E93" s="288"/>
      <c r="F93" s="275">
        <v>0.24</v>
      </c>
      <c r="G93" s="31">
        <v>12</v>
      </c>
      <c r="H93" s="275">
        <v>2.88</v>
      </c>
      <c r="I93" s="275">
        <v>3.5836000000000001</v>
      </c>
      <c r="J93" s="31">
        <v>70</v>
      </c>
      <c r="K93" s="31" t="s">
        <v>80</v>
      </c>
      <c r="L93" s="31" t="s">
        <v>81</v>
      </c>
      <c r="M93" s="32" t="s">
        <v>69</v>
      </c>
      <c r="N93" s="32"/>
      <c r="O93" s="31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3"/>
      <c r="V93" s="33"/>
      <c r="W93" s="34" t="s">
        <v>70</v>
      </c>
      <c r="X93" s="276">
        <v>0</v>
      </c>
      <c r="Y93" s="277">
        <f t="shared" si="0"/>
        <v>0</v>
      </c>
      <c r="Z93" s="35">
        <f t="shared" si="1"/>
        <v>0</v>
      </c>
      <c r="AA93" s="55"/>
      <c r="AB93" s="56"/>
      <c r="AC93" s="122" t="s">
        <v>143</v>
      </c>
      <c r="AG93" s="66"/>
      <c r="AJ93" s="69" t="s">
        <v>83</v>
      </c>
      <c r="AK93" s="69">
        <v>14</v>
      </c>
      <c r="BB93" s="123" t="s">
        <v>84</v>
      </c>
      <c r="BM93" s="66">
        <f t="shared" si="2"/>
        <v>0</v>
      </c>
      <c r="BN93" s="66">
        <f t="shared" si="3"/>
        <v>0</v>
      </c>
      <c r="BO93" s="66">
        <f t="shared" si="4"/>
        <v>0</v>
      </c>
      <c r="BP93" s="66">
        <f t="shared" si="5"/>
        <v>0</v>
      </c>
    </row>
    <row r="94" spans="1:68" ht="27" customHeight="1" x14ac:dyDescent="0.25">
      <c r="A94" s="53" t="s">
        <v>160</v>
      </c>
      <c r="B94" s="53" t="s">
        <v>162</v>
      </c>
      <c r="C94" s="30">
        <v>4301135818</v>
      </c>
      <c r="D94" s="287">
        <v>4620207491010</v>
      </c>
      <c r="E94" s="288"/>
      <c r="F94" s="275">
        <v>0.24</v>
      </c>
      <c r="G94" s="31">
        <v>12</v>
      </c>
      <c r="H94" s="275">
        <v>2.88</v>
      </c>
      <c r="I94" s="275">
        <v>3.5836000000000001</v>
      </c>
      <c r="J94" s="31">
        <v>70</v>
      </c>
      <c r="K94" s="31" t="s">
        <v>80</v>
      </c>
      <c r="L94" s="31" t="s">
        <v>68</v>
      </c>
      <c r="M94" s="32" t="s">
        <v>69</v>
      </c>
      <c r="N94" s="32"/>
      <c r="O94" s="31">
        <v>180</v>
      </c>
      <c r="P94" s="322" t="s">
        <v>163</v>
      </c>
      <c r="Q94" s="284"/>
      <c r="R94" s="284"/>
      <c r="S94" s="284"/>
      <c r="T94" s="285"/>
      <c r="U94" s="33"/>
      <c r="V94" s="33"/>
      <c r="W94" s="34" t="s">
        <v>70</v>
      </c>
      <c r="X94" s="276">
        <v>0</v>
      </c>
      <c r="Y94" s="277">
        <f t="shared" si="0"/>
        <v>0</v>
      </c>
      <c r="Z94" s="35">
        <f t="shared" si="1"/>
        <v>0</v>
      </c>
      <c r="AA94" s="55"/>
      <c r="AB94" s="56"/>
      <c r="AC94" s="124" t="s">
        <v>143</v>
      </c>
      <c r="AG94" s="66"/>
      <c r="AJ94" s="69" t="s">
        <v>72</v>
      </c>
      <c r="AK94" s="69">
        <v>1</v>
      </c>
      <c r="BB94" s="125" t="s">
        <v>84</v>
      </c>
      <c r="BM94" s="66">
        <f t="shared" si="2"/>
        <v>0</v>
      </c>
      <c r="BN94" s="66">
        <f t="shared" si="3"/>
        <v>0</v>
      </c>
      <c r="BO94" s="66">
        <f t="shared" si="4"/>
        <v>0</v>
      </c>
      <c r="BP94" s="66">
        <f t="shared" si="5"/>
        <v>0</v>
      </c>
    </row>
    <row r="95" spans="1:68" ht="27" customHeight="1" x14ac:dyDescent="0.25">
      <c r="A95" s="53" t="s">
        <v>164</v>
      </c>
      <c r="B95" s="53" t="s">
        <v>165</v>
      </c>
      <c r="C95" s="30">
        <v>4301135571</v>
      </c>
      <c r="D95" s="287">
        <v>4607111035028</v>
      </c>
      <c r="E95" s="288"/>
      <c r="F95" s="275">
        <v>0.48</v>
      </c>
      <c r="G95" s="31">
        <v>8</v>
      </c>
      <c r="H95" s="275">
        <v>3.84</v>
      </c>
      <c r="I95" s="275">
        <v>4.4488000000000003</v>
      </c>
      <c r="J95" s="31">
        <v>70</v>
      </c>
      <c r="K95" s="31" t="s">
        <v>80</v>
      </c>
      <c r="L95" s="31" t="s">
        <v>81</v>
      </c>
      <c r="M95" s="32" t="s">
        <v>69</v>
      </c>
      <c r="N95" s="32"/>
      <c r="O95" s="31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3"/>
      <c r="V95" s="33"/>
      <c r="W95" s="34" t="s">
        <v>70</v>
      </c>
      <c r="X95" s="276">
        <v>0</v>
      </c>
      <c r="Y95" s="277">
        <f t="shared" si="0"/>
        <v>0</v>
      </c>
      <c r="Z95" s="35">
        <f t="shared" si="1"/>
        <v>0</v>
      </c>
      <c r="AA95" s="55"/>
      <c r="AB95" s="56"/>
      <c r="AC95" s="126" t="s">
        <v>143</v>
      </c>
      <c r="AG95" s="66"/>
      <c r="AJ95" s="69" t="s">
        <v>83</v>
      </c>
      <c r="AK95" s="69">
        <v>14</v>
      </c>
      <c r="BB95" s="127" t="s">
        <v>84</v>
      </c>
      <c r="BM95" s="66">
        <f t="shared" si="2"/>
        <v>0</v>
      </c>
      <c r="BN95" s="66">
        <f t="shared" si="3"/>
        <v>0</v>
      </c>
      <c r="BO95" s="66">
        <f t="shared" si="4"/>
        <v>0</v>
      </c>
      <c r="BP95" s="66">
        <f t="shared" si="5"/>
        <v>0</v>
      </c>
    </row>
    <row r="96" spans="1:68" ht="27" customHeight="1" x14ac:dyDescent="0.25">
      <c r="A96" s="53" t="s">
        <v>166</v>
      </c>
      <c r="B96" s="53" t="s">
        <v>167</v>
      </c>
      <c r="C96" s="30">
        <v>4301135285</v>
      </c>
      <c r="D96" s="287">
        <v>4607111036407</v>
      </c>
      <c r="E96" s="288"/>
      <c r="F96" s="275">
        <v>0.3</v>
      </c>
      <c r="G96" s="31">
        <v>14</v>
      </c>
      <c r="H96" s="275">
        <v>4.2</v>
      </c>
      <c r="I96" s="275">
        <v>4.5292000000000003</v>
      </c>
      <c r="J96" s="31">
        <v>70</v>
      </c>
      <c r="K96" s="31" t="s">
        <v>80</v>
      </c>
      <c r="L96" s="31" t="s">
        <v>81</v>
      </c>
      <c r="M96" s="32" t="s">
        <v>69</v>
      </c>
      <c r="N96" s="32"/>
      <c r="O96" s="31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3"/>
      <c r="V96" s="33"/>
      <c r="W96" s="34" t="s">
        <v>70</v>
      </c>
      <c r="X96" s="276">
        <v>0</v>
      </c>
      <c r="Y96" s="277">
        <f t="shared" si="0"/>
        <v>0</v>
      </c>
      <c r="Z96" s="35">
        <f t="shared" si="1"/>
        <v>0</v>
      </c>
      <c r="AA96" s="55"/>
      <c r="AB96" s="56"/>
      <c r="AC96" s="128" t="s">
        <v>168</v>
      </c>
      <c r="AG96" s="66"/>
      <c r="AJ96" s="69" t="s">
        <v>83</v>
      </c>
      <c r="AK96" s="69">
        <v>14</v>
      </c>
      <c r="BB96" s="129" t="s">
        <v>84</v>
      </c>
      <c r="BM96" s="66">
        <f t="shared" si="2"/>
        <v>0</v>
      </c>
      <c r="BN96" s="66">
        <f t="shared" si="3"/>
        <v>0</v>
      </c>
      <c r="BO96" s="66">
        <f t="shared" si="4"/>
        <v>0</v>
      </c>
      <c r="BP96" s="66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6" t="s">
        <v>70</v>
      </c>
      <c r="X97" s="278">
        <f>IFERROR(SUM(X90:X96),"0")</f>
        <v>0</v>
      </c>
      <c r="Y97" s="278">
        <f>IFERROR(SUM(Y90:Y96),"0")</f>
        <v>0</v>
      </c>
      <c r="Z97" s="278">
        <f>IFERROR(IF(Z90="",0,Z90),"0")+IFERROR(IF(Z91="",0,Z91),"0")+IFERROR(IF(Z92="",0,Z92),"0")+IFERROR(IF(Z93="",0,Z93),"0")+IFERROR(IF(Z94="",0,Z94),"0")+IFERROR(IF(Z95="",0,Z95),"0")+IFERROR(IF(Z96="",0,Z96),"0")</f>
        <v>0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6" t="s">
        <v>74</v>
      </c>
      <c r="X98" s="278">
        <f>IFERROR(SUMPRODUCT(X90:X96*H90:H96),"0")</f>
        <v>0</v>
      </c>
      <c r="Y98" s="278">
        <f>IFERROR(SUMPRODUCT(Y90:Y96*H90:H96),"0")</f>
        <v>0</v>
      </c>
      <c r="Z98" s="36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67"/>
      <c r="AB100" s="267"/>
      <c r="AC100" s="267"/>
    </row>
    <row r="101" spans="1:68" ht="27" customHeight="1" x14ac:dyDescent="0.25">
      <c r="A101" s="53" t="s">
        <v>170</v>
      </c>
      <c r="B101" s="53" t="s">
        <v>171</v>
      </c>
      <c r="C101" s="30">
        <v>4301136070</v>
      </c>
      <c r="D101" s="287">
        <v>4607025784012</v>
      </c>
      <c r="E101" s="288"/>
      <c r="F101" s="275">
        <v>0.09</v>
      </c>
      <c r="G101" s="31">
        <v>24</v>
      </c>
      <c r="H101" s="275">
        <v>2.16</v>
      </c>
      <c r="I101" s="275">
        <v>2.4912000000000001</v>
      </c>
      <c r="J101" s="31">
        <v>126</v>
      </c>
      <c r="K101" s="31" t="s">
        <v>80</v>
      </c>
      <c r="L101" s="31" t="s">
        <v>81</v>
      </c>
      <c r="M101" s="32" t="s">
        <v>69</v>
      </c>
      <c r="N101" s="32"/>
      <c r="O101" s="31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3"/>
      <c r="V101" s="33"/>
      <c r="W101" s="34" t="s">
        <v>70</v>
      </c>
      <c r="X101" s="276">
        <v>0</v>
      </c>
      <c r="Y101" s="277">
        <f>IFERROR(IF(X101="","",X101),"")</f>
        <v>0</v>
      </c>
      <c r="Z101" s="35">
        <f>IFERROR(IF(X101="","",X101*0.00936),"")</f>
        <v>0</v>
      </c>
      <c r="AA101" s="55"/>
      <c r="AB101" s="56"/>
      <c r="AC101" s="130" t="s">
        <v>172</v>
      </c>
      <c r="AG101" s="66"/>
      <c r="AJ101" s="69" t="s">
        <v>83</v>
      </c>
      <c r="AK101" s="69">
        <v>14</v>
      </c>
      <c r="BB101" s="131" t="s">
        <v>84</v>
      </c>
      <c r="BM101" s="66">
        <f>IFERROR(X101*I101,"0")</f>
        <v>0</v>
      </c>
      <c r="BN101" s="66">
        <f>IFERROR(Y101*I101,"0")</f>
        <v>0</v>
      </c>
      <c r="BO101" s="66">
        <f>IFERROR(X101/J101,"0")</f>
        <v>0</v>
      </c>
      <c r="BP101" s="66">
        <f>IFERROR(Y101/J101,"0")</f>
        <v>0</v>
      </c>
    </row>
    <row r="102" spans="1:68" ht="27" customHeight="1" x14ac:dyDescent="0.25">
      <c r="A102" s="53" t="s">
        <v>173</v>
      </c>
      <c r="B102" s="53" t="s">
        <v>174</v>
      </c>
      <c r="C102" s="30">
        <v>4301136079</v>
      </c>
      <c r="D102" s="287">
        <v>4607025784319</v>
      </c>
      <c r="E102" s="288"/>
      <c r="F102" s="275">
        <v>0.36</v>
      </c>
      <c r="G102" s="31">
        <v>10</v>
      </c>
      <c r="H102" s="275">
        <v>3.6</v>
      </c>
      <c r="I102" s="275">
        <v>4.2439999999999998</v>
      </c>
      <c r="J102" s="31">
        <v>70</v>
      </c>
      <c r="K102" s="31" t="s">
        <v>80</v>
      </c>
      <c r="L102" s="31" t="s">
        <v>81</v>
      </c>
      <c r="M102" s="32" t="s">
        <v>69</v>
      </c>
      <c r="N102" s="32"/>
      <c r="O102" s="31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3"/>
      <c r="V102" s="33"/>
      <c r="W102" s="34" t="s">
        <v>70</v>
      </c>
      <c r="X102" s="276">
        <v>0</v>
      </c>
      <c r="Y102" s="277">
        <f>IFERROR(IF(X102="","",X102),"")</f>
        <v>0</v>
      </c>
      <c r="Z102" s="35">
        <f>IFERROR(IF(X102="","",X102*0.01788),"")</f>
        <v>0</v>
      </c>
      <c r="AA102" s="55"/>
      <c r="AB102" s="56"/>
      <c r="AC102" s="132" t="s">
        <v>143</v>
      </c>
      <c r="AG102" s="66"/>
      <c r="AJ102" s="69" t="s">
        <v>83</v>
      </c>
      <c r="AK102" s="69">
        <v>14</v>
      </c>
      <c r="BB102" s="133" t="s">
        <v>84</v>
      </c>
      <c r="BM102" s="66">
        <f>IFERROR(X102*I102,"0")</f>
        <v>0</v>
      </c>
      <c r="BN102" s="66">
        <f>IFERROR(Y102*I102,"0")</f>
        <v>0</v>
      </c>
      <c r="BO102" s="66">
        <f>IFERROR(X102/J102,"0")</f>
        <v>0</v>
      </c>
      <c r="BP102" s="66">
        <f>IFERROR(Y102/J102,"0")</f>
        <v>0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6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6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6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67"/>
      <c r="AB106" s="267"/>
      <c r="AC106" s="267"/>
    </row>
    <row r="107" spans="1:68" ht="27" customHeight="1" x14ac:dyDescent="0.25">
      <c r="A107" s="53" t="s">
        <v>176</v>
      </c>
      <c r="B107" s="53" t="s">
        <v>177</v>
      </c>
      <c r="C107" s="30">
        <v>4301071074</v>
      </c>
      <c r="D107" s="287">
        <v>4620207491157</v>
      </c>
      <c r="E107" s="288"/>
      <c r="F107" s="275">
        <v>0.7</v>
      </c>
      <c r="G107" s="31">
        <v>10</v>
      </c>
      <c r="H107" s="275">
        <v>7</v>
      </c>
      <c r="I107" s="275">
        <v>7.28</v>
      </c>
      <c r="J107" s="31">
        <v>84</v>
      </c>
      <c r="K107" s="31" t="s">
        <v>67</v>
      </c>
      <c r="L107" s="31" t="s">
        <v>81</v>
      </c>
      <c r="M107" s="32" t="s">
        <v>69</v>
      </c>
      <c r="N107" s="32"/>
      <c r="O107" s="31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3"/>
      <c r="V107" s="33"/>
      <c r="W107" s="34" t="s">
        <v>70</v>
      </c>
      <c r="X107" s="276">
        <v>0</v>
      </c>
      <c r="Y107" s="277">
        <f>IFERROR(IF(X107="","",X107),"")</f>
        <v>0</v>
      </c>
      <c r="Z107" s="35">
        <f>IFERROR(IF(X107="","",X107*0.0155),"")</f>
        <v>0</v>
      </c>
      <c r="AA107" s="55"/>
      <c r="AB107" s="56"/>
      <c r="AC107" s="134" t="s">
        <v>178</v>
      </c>
      <c r="AG107" s="66"/>
      <c r="AJ107" s="69" t="s">
        <v>83</v>
      </c>
      <c r="AK107" s="69">
        <v>12</v>
      </c>
      <c r="BB107" s="135" t="s">
        <v>1</v>
      </c>
      <c r="BM107" s="66">
        <f>IFERROR(X107*I107,"0")</f>
        <v>0</v>
      </c>
      <c r="BN107" s="66">
        <f>IFERROR(Y107*I107,"0")</f>
        <v>0</v>
      </c>
      <c r="BO107" s="66">
        <f>IFERROR(X107/J107,"0")</f>
        <v>0</v>
      </c>
      <c r="BP107" s="66">
        <f>IFERROR(Y107/J107,"0")</f>
        <v>0</v>
      </c>
    </row>
    <row r="108" spans="1:68" ht="27" customHeight="1" x14ac:dyDescent="0.25">
      <c r="A108" s="53" t="s">
        <v>179</v>
      </c>
      <c r="B108" s="53" t="s">
        <v>180</v>
      </c>
      <c r="C108" s="30">
        <v>4301071051</v>
      </c>
      <c r="D108" s="287">
        <v>4607111039262</v>
      </c>
      <c r="E108" s="288"/>
      <c r="F108" s="275">
        <v>0.4</v>
      </c>
      <c r="G108" s="31">
        <v>16</v>
      </c>
      <c r="H108" s="275">
        <v>6.4</v>
      </c>
      <c r="I108" s="275">
        <v>6.7195999999999998</v>
      </c>
      <c r="J108" s="31">
        <v>84</v>
      </c>
      <c r="K108" s="31" t="s">
        <v>67</v>
      </c>
      <c r="L108" s="31" t="s">
        <v>81</v>
      </c>
      <c r="M108" s="32" t="s">
        <v>69</v>
      </c>
      <c r="N108" s="32"/>
      <c r="O108" s="31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3"/>
      <c r="V108" s="33"/>
      <c r="W108" s="34" t="s">
        <v>70</v>
      </c>
      <c r="X108" s="276">
        <v>0</v>
      </c>
      <c r="Y108" s="277">
        <f>IFERROR(IF(X108="","",X108),"")</f>
        <v>0</v>
      </c>
      <c r="Z108" s="35">
        <f>IFERROR(IF(X108="","",X108*0.0155),"")</f>
        <v>0</v>
      </c>
      <c r="AA108" s="55"/>
      <c r="AB108" s="56"/>
      <c r="AC108" s="136" t="s">
        <v>137</v>
      </c>
      <c r="AG108" s="66"/>
      <c r="AJ108" s="69" t="s">
        <v>83</v>
      </c>
      <c r="AK108" s="69">
        <v>12</v>
      </c>
      <c r="BB108" s="137" t="s">
        <v>1</v>
      </c>
      <c r="BM108" s="66">
        <f>IFERROR(X108*I108,"0")</f>
        <v>0</v>
      </c>
      <c r="BN108" s="66">
        <f>IFERROR(Y108*I108,"0")</f>
        <v>0</v>
      </c>
      <c r="BO108" s="66">
        <f>IFERROR(X108/J108,"0")</f>
        <v>0</v>
      </c>
      <c r="BP108" s="66">
        <f>IFERROR(Y108/J108,"0")</f>
        <v>0</v>
      </c>
    </row>
    <row r="109" spans="1:68" ht="27" customHeight="1" x14ac:dyDescent="0.25">
      <c r="A109" s="53" t="s">
        <v>181</v>
      </c>
      <c r="B109" s="53" t="s">
        <v>182</v>
      </c>
      <c r="C109" s="30">
        <v>4301071038</v>
      </c>
      <c r="D109" s="287">
        <v>4607111039248</v>
      </c>
      <c r="E109" s="288"/>
      <c r="F109" s="275">
        <v>0.7</v>
      </c>
      <c r="G109" s="31">
        <v>10</v>
      </c>
      <c r="H109" s="275">
        <v>7</v>
      </c>
      <c r="I109" s="275">
        <v>7.3</v>
      </c>
      <c r="J109" s="31">
        <v>84</v>
      </c>
      <c r="K109" s="31" t="s">
        <v>67</v>
      </c>
      <c r="L109" s="31" t="s">
        <v>81</v>
      </c>
      <c r="M109" s="32" t="s">
        <v>69</v>
      </c>
      <c r="N109" s="32"/>
      <c r="O109" s="31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3"/>
      <c r="V109" s="33"/>
      <c r="W109" s="34" t="s">
        <v>70</v>
      </c>
      <c r="X109" s="276">
        <v>0</v>
      </c>
      <c r="Y109" s="277">
        <f>IFERROR(IF(X109="","",X109),"")</f>
        <v>0</v>
      </c>
      <c r="Z109" s="35">
        <f>IFERROR(IF(X109="","",X109*0.0155),"")</f>
        <v>0</v>
      </c>
      <c r="AA109" s="55"/>
      <c r="AB109" s="56"/>
      <c r="AC109" s="138" t="s">
        <v>137</v>
      </c>
      <c r="AG109" s="66"/>
      <c r="AJ109" s="69" t="s">
        <v>83</v>
      </c>
      <c r="AK109" s="69">
        <v>12</v>
      </c>
      <c r="BB109" s="139" t="s">
        <v>1</v>
      </c>
      <c r="BM109" s="66">
        <f>IFERROR(X109*I109,"0")</f>
        <v>0</v>
      </c>
      <c r="BN109" s="66">
        <f>IFERROR(Y109*I109,"0")</f>
        <v>0</v>
      </c>
      <c r="BO109" s="66">
        <f>IFERROR(X109/J109,"0")</f>
        <v>0</v>
      </c>
      <c r="BP109" s="66">
        <f>IFERROR(Y109/J109,"0")</f>
        <v>0</v>
      </c>
    </row>
    <row r="110" spans="1:68" ht="27" customHeight="1" x14ac:dyDescent="0.25">
      <c r="A110" s="53" t="s">
        <v>183</v>
      </c>
      <c r="B110" s="53" t="s">
        <v>184</v>
      </c>
      <c r="C110" s="30">
        <v>4301071049</v>
      </c>
      <c r="D110" s="287">
        <v>4607111039293</v>
      </c>
      <c r="E110" s="288"/>
      <c r="F110" s="275">
        <v>0.4</v>
      </c>
      <c r="G110" s="31">
        <v>16</v>
      </c>
      <c r="H110" s="275">
        <v>6.4</v>
      </c>
      <c r="I110" s="275">
        <v>6.7195999999999998</v>
      </c>
      <c r="J110" s="31">
        <v>84</v>
      </c>
      <c r="K110" s="31" t="s">
        <v>67</v>
      </c>
      <c r="L110" s="31" t="s">
        <v>81</v>
      </c>
      <c r="M110" s="32" t="s">
        <v>69</v>
      </c>
      <c r="N110" s="32"/>
      <c r="O110" s="31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3"/>
      <c r="V110" s="33"/>
      <c r="W110" s="34" t="s">
        <v>70</v>
      </c>
      <c r="X110" s="276">
        <v>0</v>
      </c>
      <c r="Y110" s="277">
        <f>IFERROR(IF(X110="","",X110),"")</f>
        <v>0</v>
      </c>
      <c r="Z110" s="35">
        <f>IFERROR(IF(X110="","",X110*0.0155),"")</f>
        <v>0</v>
      </c>
      <c r="AA110" s="55"/>
      <c r="AB110" s="56"/>
      <c r="AC110" s="140" t="s">
        <v>137</v>
      </c>
      <c r="AG110" s="66"/>
      <c r="AJ110" s="69" t="s">
        <v>83</v>
      </c>
      <c r="AK110" s="69">
        <v>12</v>
      </c>
      <c r="BB110" s="141" t="s">
        <v>1</v>
      </c>
      <c r="BM110" s="66">
        <f>IFERROR(X110*I110,"0")</f>
        <v>0</v>
      </c>
      <c r="BN110" s="66">
        <f>IFERROR(Y110*I110,"0")</f>
        <v>0</v>
      </c>
      <c r="BO110" s="66">
        <f>IFERROR(X110/J110,"0")</f>
        <v>0</v>
      </c>
      <c r="BP110" s="66">
        <f>IFERROR(Y110/J110,"0")</f>
        <v>0</v>
      </c>
    </row>
    <row r="111" spans="1:68" ht="27" customHeight="1" x14ac:dyDescent="0.25">
      <c r="A111" s="53" t="s">
        <v>185</v>
      </c>
      <c r="B111" s="53" t="s">
        <v>186</v>
      </c>
      <c r="C111" s="30">
        <v>4301071039</v>
      </c>
      <c r="D111" s="287">
        <v>4607111039279</v>
      </c>
      <c r="E111" s="288"/>
      <c r="F111" s="275">
        <v>0.7</v>
      </c>
      <c r="G111" s="31">
        <v>10</v>
      </c>
      <c r="H111" s="275">
        <v>7</v>
      </c>
      <c r="I111" s="275">
        <v>7.3</v>
      </c>
      <c r="J111" s="31">
        <v>84</v>
      </c>
      <c r="K111" s="31" t="s">
        <v>67</v>
      </c>
      <c r="L111" s="31" t="s">
        <v>81</v>
      </c>
      <c r="M111" s="32" t="s">
        <v>69</v>
      </c>
      <c r="N111" s="32"/>
      <c r="O111" s="31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3"/>
      <c r="V111" s="33"/>
      <c r="W111" s="34" t="s">
        <v>70</v>
      </c>
      <c r="X111" s="276">
        <v>0</v>
      </c>
      <c r="Y111" s="277">
        <f>IFERROR(IF(X111="","",X111),"")</f>
        <v>0</v>
      </c>
      <c r="Z111" s="35">
        <f>IFERROR(IF(X111="","",X111*0.0155),"")</f>
        <v>0</v>
      </c>
      <c r="AA111" s="55"/>
      <c r="AB111" s="56"/>
      <c r="AC111" s="142" t="s">
        <v>137</v>
      </c>
      <c r="AG111" s="66"/>
      <c r="AJ111" s="69" t="s">
        <v>83</v>
      </c>
      <c r="AK111" s="69">
        <v>12</v>
      </c>
      <c r="BB111" s="143" t="s">
        <v>1</v>
      </c>
      <c r="BM111" s="66">
        <f>IFERROR(X111*I111,"0")</f>
        <v>0</v>
      </c>
      <c r="BN111" s="66">
        <f>IFERROR(Y111*I111,"0")</f>
        <v>0</v>
      </c>
      <c r="BO111" s="66">
        <f>IFERROR(X111/J111,"0")</f>
        <v>0</v>
      </c>
      <c r="BP111" s="66">
        <f>IFERROR(Y111/J111,"0")</f>
        <v>0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6" t="s">
        <v>70</v>
      </c>
      <c r="X112" s="278">
        <f>IFERROR(SUM(X107:X111),"0")</f>
        <v>0</v>
      </c>
      <c r="Y112" s="278">
        <f>IFERROR(SUM(Y107:Y111),"0")</f>
        <v>0</v>
      </c>
      <c r="Z112" s="278">
        <f>IFERROR(IF(Z107="",0,Z107),"0")+IFERROR(IF(Z108="",0,Z108),"0")+IFERROR(IF(Z109="",0,Z109),"0")+IFERROR(IF(Z110="",0,Z110),"0")+IFERROR(IF(Z111="",0,Z111),"0")</f>
        <v>0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6" t="s">
        <v>74</v>
      </c>
      <c r="X113" s="278">
        <f>IFERROR(SUMPRODUCT(X107:X111*H107:H111),"0")</f>
        <v>0</v>
      </c>
      <c r="Y113" s="278">
        <f>IFERROR(SUMPRODUCT(Y107:Y111*H107:H111),"0")</f>
        <v>0</v>
      </c>
      <c r="Z113" s="36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7"/>
      <c r="AB114" s="267"/>
      <c r="AC114" s="267"/>
    </row>
    <row r="115" spans="1:68" ht="27" customHeight="1" x14ac:dyDescent="0.25">
      <c r="A115" s="53" t="s">
        <v>187</v>
      </c>
      <c r="B115" s="53" t="s">
        <v>188</v>
      </c>
      <c r="C115" s="30">
        <v>4301135670</v>
      </c>
      <c r="D115" s="287">
        <v>4620207490983</v>
      </c>
      <c r="E115" s="288"/>
      <c r="F115" s="275">
        <v>0.22</v>
      </c>
      <c r="G115" s="31">
        <v>12</v>
      </c>
      <c r="H115" s="275">
        <v>2.64</v>
      </c>
      <c r="I115" s="275">
        <v>3.3435999999999999</v>
      </c>
      <c r="J115" s="31">
        <v>70</v>
      </c>
      <c r="K115" s="31" t="s">
        <v>80</v>
      </c>
      <c r="L115" s="31" t="s">
        <v>81</v>
      </c>
      <c r="M115" s="32" t="s">
        <v>69</v>
      </c>
      <c r="N115" s="32"/>
      <c r="O115" s="31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3"/>
      <c r="V115" s="33"/>
      <c r="W115" s="34" t="s">
        <v>70</v>
      </c>
      <c r="X115" s="276">
        <v>0</v>
      </c>
      <c r="Y115" s="277">
        <f>IFERROR(IF(X115="","",X115),"")</f>
        <v>0</v>
      </c>
      <c r="Z115" s="35">
        <f>IFERROR(IF(X115="","",X115*0.01788),"")</f>
        <v>0</v>
      </c>
      <c r="AA115" s="55"/>
      <c r="AB115" s="56"/>
      <c r="AC115" s="144" t="s">
        <v>189</v>
      </c>
      <c r="AG115" s="66"/>
      <c r="AJ115" s="69" t="s">
        <v>83</v>
      </c>
      <c r="AK115" s="69">
        <v>14</v>
      </c>
      <c r="BB115" s="145" t="s">
        <v>84</v>
      </c>
      <c r="BM115" s="66">
        <f>IFERROR(X115*I115,"0")</f>
        <v>0</v>
      </c>
      <c r="BN115" s="66">
        <f>IFERROR(Y115*I115,"0")</f>
        <v>0</v>
      </c>
      <c r="BO115" s="66">
        <f>IFERROR(X115/J115,"0")</f>
        <v>0</v>
      </c>
      <c r="BP115" s="66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6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6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6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7"/>
      <c r="AB118" s="267"/>
      <c r="AC118" s="267"/>
    </row>
    <row r="119" spans="1:68" ht="27" customHeight="1" x14ac:dyDescent="0.25">
      <c r="A119" s="53" t="s">
        <v>191</v>
      </c>
      <c r="B119" s="53" t="s">
        <v>192</v>
      </c>
      <c r="C119" s="30">
        <v>4301071094</v>
      </c>
      <c r="D119" s="287">
        <v>4620207491140</v>
      </c>
      <c r="E119" s="288"/>
      <c r="F119" s="275">
        <v>0.6</v>
      </c>
      <c r="G119" s="31">
        <v>10</v>
      </c>
      <c r="H119" s="275">
        <v>6</v>
      </c>
      <c r="I119" s="275">
        <v>6.28</v>
      </c>
      <c r="J119" s="31">
        <v>84</v>
      </c>
      <c r="K119" s="31" t="s">
        <v>67</v>
      </c>
      <c r="L119" s="31" t="s">
        <v>68</v>
      </c>
      <c r="M119" s="32" t="s">
        <v>69</v>
      </c>
      <c r="N119" s="32"/>
      <c r="O119" s="31">
        <v>180</v>
      </c>
      <c r="P119" s="363" t="s">
        <v>193</v>
      </c>
      <c r="Q119" s="284"/>
      <c r="R119" s="284"/>
      <c r="S119" s="284"/>
      <c r="T119" s="285"/>
      <c r="U119" s="33"/>
      <c r="V119" s="33"/>
      <c r="W119" s="34" t="s">
        <v>70</v>
      </c>
      <c r="X119" s="276">
        <v>0</v>
      </c>
      <c r="Y119" s="277">
        <f>IFERROR(IF(X119="","",X119),"")</f>
        <v>0</v>
      </c>
      <c r="Z119" s="35">
        <f>IFERROR(IF(X119="","",X119*0.0155),"")</f>
        <v>0</v>
      </c>
      <c r="AA119" s="55"/>
      <c r="AB119" s="56"/>
      <c r="AC119" s="146" t="s">
        <v>194</v>
      </c>
      <c r="AG119" s="66"/>
      <c r="AJ119" s="69" t="s">
        <v>72</v>
      </c>
      <c r="AK119" s="69">
        <v>1</v>
      </c>
      <c r="BB119" s="147" t="s">
        <v>84</v>
      </c>
      <c r="BM119" s="66">
        <f>IFERROR(X119*I119,"0")</f>
        <v>0</v>
      </c>
      <c r="BN119" s="66">
        <f>IFERROR(Y119*I119,"0")</f>
        <v>0</v>
      </c>
      <c r="BO119" s="66">
        <f>IFERROR(X119/J119,"0")</f>
        <v>0</v>
      </c>
      <c r="BP119" s="66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6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6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6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2"/>
      <c r="AB122" s="272"/>
      <c r="AC122" s="272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7"/>
      <c r="AB123" s="267"/>
      <c r="AC123" s="267"/>
    </row>
    <row r="124" spans="1:68" ht="27" customHeight="1" x14ac:dyDescent="0.25">
      <c r="A124" s="53" t="s">
        <v>196</v>
      </c>
      <c r="B124" s="53" t="s">
        <v>197</v>
      </c>
      <c r="C124" s="30">
        <v>4301135555</v>
      </c>
      <c r="D124" s="287">
        <v>4607111034014</v>
      </c>
      <c r="E124" s="288"/>
      <c r="F124" s="275">
        <v>0.25</v>
      </c>
      <c r="G124" s="31">
        <v>12</v>
      </c>
      <c r="H124" s="275">
        <v>3</v>
      </c>
      <c r="I124" s="275">
        <v>3.7035999999999998</v>
      </c>
      <c r="J124" s="31">
        <v>70</v>
      </c>
      <c r="K124" s="31" t="s">
        <v>80</v>
      </c>
      <c r="L124" s="31" t="s">
        <v>81</v>
      </c>
      <c r="M124" s="32" t="s">
        <v>69</v>
      </c>
      <c r="N124" s="32"/>
      <c r="O124" s="31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3"/>
      <c r="V124" s="33"/>
      <c r="W124" s="34" t="s">
        <v>70</v>
      </c>
      <c r="X124" s="276">
        <v>0</v>
      </c>
      <c r="Y124" s="277">
        <f>IFERROR(IF(X124="","",X124),"")</f>
        <v>0</v>
      </c>
      <c r="Z124" s="35">
        <f>IFERROR(IF(X124="","",X124*0.01788),"")</f>
        <v>0</v>
      </c>
      <c r="AA124" s="55"/>
      <c r="AB124" s="56"/>
      <c r="AC124" s="148" t="s">
        <v>198</v>
      </c>
      <c r="AG124" s="66"/>
      <c r="AJ124" s="69" t="s">
        <v>83</v>
      </c>
      <c r="AK124" s="69">
        <v>14</v>
      </c>
      <c r="BB124" s="149" t="s">
        <v>84</v>
      </c>
      <c r="BM124" s="66">
        <f>IFERROR(X124*I124,"0")</f>
        <v>0</v>
      </c>
      <c r="BN124" s="66">
        <f>IFERROR(Y124*I124,"0")</f>
        <v>0</v>
      </c>
      <c r="BO124" s="66">
        <f>IFERROR(X124/J124,"0")</f>
        <v>0</v>
      </c>
      <c r="BP124" s="66">
        <f>IFERROR(Y124/J124,"0")</f>
        <v>0</v>
      </c>
    </row>
    <row r="125" spans="1:68" ht="27" customHeight="1" x14ac:dyDescent="0.25">
      <c r="A125" s="53" t="s">
        <v>199</v>
      </c>
      <c r="B125" s="53" t="s">
        <v>200</v>
      </c>
      <c r="C125" s="30">
        <v>4301135532</v>
      </c>
      <c r="D125" s="287">
        <v>4607111033994</v>
      </c>
      <c r="E125" s="288"/>
      <c r="F125" s="275">
        <v>0.25</v>
      </c>
      <c r="G125" s="31">
        <v>12</v>
      </c>
      <c r="H125" s="275">
        <v>3</v>
      </c>
      <c r="I125" s="275">
        <v>3.7035999999999998</v>
      </c>
      <c r="J125" s="31">
        <v>70</v>
      </c>
      <c r="K125" s="31" t="s">
        <v>80</v>
      </c>
      <c r="L125" s="31" t="s">
        <v>201</v>
      </c>
      <c r="M125" s="32" t="s">
        <v>69</v>
      </c>
      <c r="N125" s="32"/>
      <c r="O125" s="31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3"/>
      <c r="V125" s="33"/>
      <c r="W125" s="34" t="s">
        <v>70</v>
      </c>
      <c r="X125" s="276">
        <v>0</v>
      </c>
      <c r="Y125" s="277">
        <f>IFERROR(IF(X125="","",X125),"")</f>
        <v>0</v>
      </c>
      <c r="Z125" s="35">
        <f>IFERROR(IF(X125="","",X125*0.01788),"")</f>
        <v>0</v>
      </c>
      <c r="AA125" s="55"/>
      <c r="AB125" s="56"/>
      <c r="AC125" s="150" t="s">
        <v>143</v>
      </c>
      <c r="AG125" s="66"/>
      <c r="AJ125" s="69" t="s">
        <v>202</v>
      </c>
      <c r="AK125" s="69">
        <v>70</v>
      </c>
      <c r="BB125" s="151" t="s">
        <v>84</v>
      </c>
      <c r="BM125" s="66">
        <f>IFERROR(X125*I125,"0")</f>
        <v>0</v>
      </c>
      <c r="BN125" s="66">
        <f>IFERROR(Y125*I125,"0")</f>
        <v>0</v>
      </c>
      <c r="BO125" s="66">
        <f>IFERROR(X125/J125,"0")</f>
        <v>0</v>
      </c>
      <c r="BP125" s="66">
        <f>IFERROR(Y125/J125,"0")</f>
        <v>0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6" t="s">
        <v>70</v>
      </c>
      <c r="X126" s="278">
        <f>IFERROR(SUM(X124:X125),"0")</f>
        <v>0</v>
      </c>
      <c r="Y126" s="278">
        <f>IFERROR(SUM(Y124:Y125),"0")</f>
        <v>0</v>
      </c>
      <c r="Z126" s="278">
        <f>IFERROR(IF(Z124="",0,Z124),"0")+IFERROR(IF(Z125="",0,Z125),"0")</f>
        <v>0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6" t="s">
        <v>74</v>
      </c>
      <c r="X127" s="278">
        <f>IFERROR(SUMPRODUCT(X124:X125*H124:H125),"0")</f>
        <v>0</v>
      </c>
      <c r="Y127" s="278">
        <f>IFERROR(SUMPRODUCT(Y124:Y125*H124:H125),"0")</f>
        <v>0</v>
      </c>
      <c r="Z127" s="36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2"/>
      <c r="AB128" s="272"/>
      <c r="AC128" s="272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7"/>
      <c r="AB129" s="267"/>
      <c r="AC129" s="267"/>
    </row>
    <row r="130" spans="1:68" ht="27" customHeight="1" x14ac:dyDescent="0.25">
      <c r="A130" s="53" t="s">
        <v>204</v>
      </c>
      <c r="B130" s="53" t="s">
        <v>205</v>
      </c>
      <c r="C130" s="30">
        <v>4301135549</v>
      </c>
      <c r="D130" s="287">
        <v>4607111039095</v>
      </c>
      <c r="E130" s="288"/>
      <c r="F130" s="275">
        <v>0.25</v>
      </c>
      <c r="G130" s="31">
        <v>12</v>
      </c>
      <c r="H130" s="275">
        <v>3</v>
      </c>
      <c r="I130" s="275">
        <v>3.7480000000000002</v>
      </c>
      <c r="J130" s="31">
        <v>70</v>
      </c>
      <c r="K130" s="31" t="s">
        <v>80</v>
      </c>
      <c r="L130" s="31" t="s">
        <v>81</v>
      </c>
      <c r="M130" s="32" t="s">
        <v>69</v>
      </c>
      <c r="N130" s="32"/>
      <c r="O130" s="31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3"/>
      <c r="V130" s="33"/>
      <c r="W130" s="34" t="s">
        <v>70</v>
      </c>
      <c r="X130" s="276">
        <v>0</v>
      </c>
      <c r="Y130" s="277">
        <f>IFERROR(IF(X130="","",X130),"")</f>
        <v>0</v>
      </c>
      <c r="Z130" s="35">
        <f>IFERROR(IF(X130="","",X130*0.01788),"")</f>
        <v>0</v>
      </c>
      <c r="AA130" s="55"/>
      <c r="AB130" s="56"/>
      <c r="AC130" s="152" t="s">
        <v>206</v>
      </c>
      <c r="AG130" s="66"/>
      <c r="AJ130" s="69" t="s">
        <v>83</v>
      </c>
      <c r="AK130" s="69">
        <v>14</v>
      </c>
      <c r="BB130" s="153" t="s">
        <v>84</v>
      </c>
      <c r="BM130" s="66">
        <f>IFERROR(X130*I130,"0")</f>
        <v>0</v>
      </c>
      <c r="BN130" s="66">
        <f>IFERROR(Y130*I130,"0")</f>
        <v>0</v>
      </c>
      <c r="BO130" s="66">
        <f>IFERROR(X130/J130,"0")</f>
        <v>0</v>
      </c>
      <c r="BP130" s="66">
        <f>IFERROR(Y130/J130,"0")</f>
        <v>0</v>
      </c>
    </row>
    <row r="131" spans="1:68" ht="16.5" customHeight="1" x14ac:dyDescent="0.25">
      <c r="A131" s="53" t="s">
        <v>207</v>
      </c>
      <c r="B131" s="53" t="s">
        <v>208</v>
      </c>
      <c r="C131" s="30">
        <v>4301135550</v>
      </c>
      <c r="D131" s="287">
        <v>4607111034199</v>
      </c>
      <c r="E131" s="288"/>
      <c r="F131" s="275">
        <v>0.25</v>
      </c>
      <c r="G131" s="31">
        <v>12</v>
      </c>
      <c r="H131" s="275">
        <v>3</v>
      </c>
      <c r="I131" s="275">
        <v>3.7035999999999998</v>
      </c>
      <c r="J131" s="31">
        <v>70</v>
      </c>
      <c r="K131" s="31" t="s">
        <v>80</v>
      </c>
      <c r="L131" s="31" t="s">
        <v>81</v>
      </c>
      <c r="M131" s="32" t="s">
        <v>69</v>
      </c>
      <c r="N131" s="32"/>
      <c r="O131" s="31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3"/>
      <c r="V131" s="33"/>
      <c r="W131" s="34" t="s">
        <v>70</v>
      </c>
      <c r="X131" s="276">
        <v>0</v>
      </c>
      <c r="Y131" s="277">
        <f>IFERROR(IF(X131="","",X131),"")</f>
        <v>0</v>
      </c>
      <c r="Z131" s="35">
        <f>IFERROR(IF(X131="","",X131*0.01788),"")</f>
        <v>0</v>
      </c>
      <c r="AA131" s="55"/>
      <c r="AB131" s="56"/>
      <c r="AC131" s="154" t="s">
        <v>209</v>
      </c>
      <c r="AG131" s="66"/>
      <c r="AJ131" s="69" t="s">
        <v>83</v>
      </c>
      <c r="AK131" s="69">
        <v>14</v>
      </c>
      <c r="BB131" s="155" t="s">
        <v>84</v>
      </c>
      <c r="BM131" s="66">
        <f>IFERROR(X131*I131,"0")</f>
        <v>0</v>
      </c>
      <c r="BN131" s="66">
        <f>IFERROR(Y131*I131,"0")</f>
        <v>0</v>
      </c>
      <c r="BO131" s="66">
        <f>IFERROR(X131/J131,"0")</f>
        <v>0</v>
      </c>
      <c r="BP131" s="66">
        <f>IFERROR(Y131/J131,"0")</f>
        <v>0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6" t="s">
        <v>70</v>
      </c>
      <c r="X132" s="278">
        <f>IFERROR(SUM(X130:X131),"0")</f>
        <v>0</v>
      </c>
      <c r="Y132" s="278">
        <f>IFERROR(SUM(Y130:Y131),"0")</f>
        <v>0</v>
      </c>
      <c r="Z132" s="278">
        <f>IFERROR(IF(Z130="",0,Z130),"0")+IFERROR(IF(Z131="",0,Z131),"0")</f>
        <v>0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6" t="s">
        <v>74</v>
      </c>
      <c r="X133" s="278">
        <f>IFERROR(SUMPRODUCT(X130:X131*H130:H131),"0")</f>
        <v>0</v>
      </c>
      <c r="Y133" s="278">
        <f>IFERROR(SUMPRODUCT(Y130:Y131*H130:H131),"0")</f>
        <v>0</v>
      </c>
      <c r="Z133" s="36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2"/>
      <c r="AB134" s="272"/>
      <c r="AC134" s="272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7"/>
      <c r="AB135" s="267"/>
      <c r="AC135" s="267"/>
    </row>
    <row r="136" spans="1:68" ht="27" customHeight="1" x14ac:dyDescent="0.25">
      <c r="A136" s="53" t="s">
        <v>211</v>
      </c>
      <c r="B136" s="53" t="s">
        <v>212</v>
      </c>
      <c r="C136" s="30">
        <v>4301135753</v>
      </c>
      <c r="D136" s="287">
        <v>4620207490914</v>
      </c>
      <c r="E136" s="288"/>
      <c r="F136" s="275">
        <v>0.2</v>
      </c>
      <c r="G136" s="31">
        <v>12</v>
      </c>
      <c r="H136" s="275">
        <v>2.4</v>
      </c>
      <c r="I136" s="275">
        <v>2.68</v>
      </c>
      <c r="J136" s="31">
        <v>70</v>
      </c>
      <c r="K136" s="31" t="s">
        <v>80</v>
      </c>
      <c r="L136" s="31" t="s">
        <v>68</v>
      </c>
      <c r="M136" s="32" t="s">
        <v>69</v>
      </c>
      <c r="N136" s="32"/>
      <c r="O136" s="31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3"/>
      <c r="V136" s="33"/>
      <c r="W136" s="34" t="s">
        <v>70</v>
      </c>
      <c r="X136" s="276">
        <v>0</v>
      </c>
      <c r="Y136" s="277">
        <f>IFERROR(IF(X136="","",X136),"")</f>
        <v>0</v>
      </c>
      <c r="Z136" s="35">
        <f>IFERROR(IF(X136="","",X136*0.01788),"")</f>
        <v>0</v>
      </c>
      <c r="AA136" s="55"/>
      <c r="AB136" s="56"/>
      <c r="AC136" s="156" t="s">
        <v>198</v>
      </c>
      <c r="AG136" s="66"/>
      <c r="AJ136" s="69" t="s">
        <v>72</v>
      </c>
      <c r="AK136" s="69">
        <v>1</v>
      </c>
      <c r="BB136" s="157" t="s">
        <v>84</v>
      </c>
      <c r="BM136" s="66">
        <f>IFERROR(X136*I136,"0")</f>
        <v>0</v>
      </c>
      <c r="BN136" s="66">
        <f>IFERROR(Y136*I136,"0")</f>
        <v>0</v>
      </c>
      <c r="BO136" s="66">
        <f>IFERROR(X136/J136,"0")</f>
        <v>0</v>
      </c>
      <c r="BP136" s="66">
        <f>IFERROR(Y136/J136,"0")</f>
        <v>0</v>
      </c>
    </row>
    <row r="137" spans="1:68" ht="27" customHeight="1" x14ac:dyDescent="0.25">
      <c r="A137" s="53" t="s">
        <v>213</v>
      </c>
      <c r="B137" s="53" t="s">
        <v>214</v>
      </c>
      <c r="C137" s="30">
        <v>4301135778</v>
      </c>
      <c r="D137" s="287">
        <v>4620207490853</v>
      </c>
      <c r="E137" s="288"/>
      <c r="F137" s="275">
        <v>0.2</v>
      </c>
      <c r="G137" s="31">
        <v>12</v>
      </c>
      <c r="H137" s="275">
        <v>2.4</v>
      </c>
      <c r="I137" s="275">
        <v>2.68</v>
      </c>
      <c r="J137" s="31">
        <v>70</v>
      </c>
      <c r="K137" s="31" t="s">
        <v>80</v>
      </c>
      <c r="L137" s="31" t="s">
        <v>81</v>
      </c>
      <c r="M137" s="32" t="s">
        <v>69</v>
      </c>
      <c r="N137" s="32"/>
      <c r="O137" s="31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3"/>
      <c r="V137" s="33"/>
      <c r="W137" s="34" t="s">
        <v>70</v>
      </c>
      <c r="X137" s="276">
        <v>0</v>
      </c>
      <c r="Y137" s="277">
        <f>IFERROR(IF(X137="","",X137),"")</f>
        <v>0</v>
      </c>
      <c r="Z137" s="35">
        <f>IFERROR(IF(X137="","",X137*0.01788),"")</f>
        <v>0</v>
      </c>
      <c r="AA137" s="55"/>
      <c r="AB137" s="56"/>
      <c r="AC137" s="158" t="s">
        <v>198</v>
      </c>
      <c r="AG137" s="66"/>
      <c r="AJ137" s="69" t="s">
        <v>83</v>
      </c>
      <c r="AK137" s="69">
        <v>14</v>
      </c>
      <c r="BB137" s="159" t="s">
        <v>84</v>
      </c>
      <c r="BM137" s="66">
        <f>IFERROR(X137*I137,"0")</f>
        <v>0</v>
      </c>
      <c r="BN137" s="66">
        <f>IFERROR(Y137*I137,"0")</f>
        <v>0</v>
      </c>
      <c r="BO137" s="66">
        <f>IFERROR(X137/J137,"0")</f>
        <v>0</v>
      </c>
      <c r="BP137" s="66">
        <f>IFERROR(Y137/J137,"0")</f>
        <v>0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6" t="s">
        <v>70</v>
      </c>
      <c r="X138" s="278">
        <f>IFERROR(SUM(X136:X137),"0")</f>
        <v>0</v>
      </c>
      <c r="Y138" s="278">
        <f>IFERROR(SUM(Y136:Y137),"0")</f>
        <v>0</v>
      </c>
      <c r="Z138" s="278">
        <f>IFERROR(IF(Z136="",0,Z136),"0")+IFERROR(IF(Z137="",0,Z137),"0")</f>
        <v>0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6" t="s">
        <v>74</v>
      </c>
      <c r="X139" s="278">
        <f>IFERROR(SUMPRODUCT(X136:X137*H136:H137),"0")</f>
        <v>0</v>
      </c>
      <c r="Y139" s="278">
        <f>IFERROR(SUMPRODUCT(Y136:Y137*H136:H137),"0")</f>
        <v>0</v>
      </c>
      <c r="Z139" s="36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2"/>
      <c r="AB140" s="272"/>
      <c r="AC140" s="272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7"/>
      <c r="AB141" s="267"/>
      <c r="AC141" s="267"/>
    </row>
    <row r="142" spans="1:68" ht="27" customHeight="1" x14ac:dyDescent="0.25">
      <c r="A142" s="53" t="s">
        <v>216</v>
      </c>
      <c r="B142" s="53" t="s">
        <v>217</v>
      </c>
      <c r="C142" s="30">
        <v>4301135570</v>
      </c>
      <c r="D142" s="287">
        <v>4607111035806</v>
      </c>
      <c r="E142" s="288"/>
      <c r="F142" s="275">
        <v>0.25</v>
      </c>
      <c r="G142" s="31">
        <v>12</v>
      </c>
      <c r="H142" s="275">
        <v>3</v>
      </c>
      <c r="I142" s="275">
        <v>3.7035999999999998</v>
      </c>
      <c r="J142" s="31">
        <v>70</v>
      </c>
      <c r="K142" s="31" t="s">
        <v>80</v>
      </c>
      <c r="L142" s="31" t="s">
        <v>81</v>
      </c>
      <c r="M142" s="32" t="s">
        <v>69</v>
      </c>
      <c r="N142" s="32"/>
      <c r="O142" s="31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3"/>
      <c r="V142" s="33"/>
      <c r="W142" s="34" t="s">
        <v>70</v>
      </c>
      <c r="X142" s="276">
        <v>0</v>
      </c>
      <c r="Y142" s="277">
        <f>IFERROR(IF(X142="","",X142),"")</f>
        <v>0</v>
      </c>
      <c r="Z142" s="35">
        <f>IFERROR(IF(X142="","",X142*0.01788),"")</f>
        <v>0</v>
      </c>
      <c r="AA142" s="55"/>
      <c r="AB142" s="56"/>
      <c r="AC142" s="160" t="s">
        <v>218</v>
      </c>
      <c r="AG142" s="66"/>
      <c r="AJ142" s="69" t="s">
        <v>83</v>
      </c>
      <c r="AK142" s="69">
        <v>14</v>
      </c>
      <c r="BB142" s="161" t="s">
        <v>84</v>
      </c>
      <c r="BM142" s="66">
        <f>IFERROR(X142*I142,"0")</f>
        <v>0</v>
      </c>
      <c r="BN142" s="66">
        <f>IFERROR(Y142*I142,"0")</f>
        <v>0</v>
      </c>
      <c r="BO142" s="66">
        <f>IFERROR(X142/J142,"0")</f>
        <v>0</v>
      </c>
      <c r="BP142" s="66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6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6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6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2"/>
      <c r="AB145" s="272"/>
      <c r="AC145" s="272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7"/>
      <c r="AB146" s="267"/>
      <c r="AC146" s="267"/>
    </row>
    <row r="147" spans="1:68" ht="16.5" customHeight="1" x14ac:dyDescent="0.25">
      <c r="A147" s="53" t="s">
        <v>220</v>
      </c>
      <c r="B147" s="53" t="s">
        <v>221</v>
      </c>
      <c r="C147" s="30">
        <v>4301135607</v>
      </c>
      <c r="D147" s="287">
        <v>4607111039613</v>
      </c>
      <c r="E147" s="288"/>
      <c r="F147" s="275">
        <v>0.09</v>
      </c>
      <c r="G147" s="31">
        <v>30</v>
      </c>
      <c r="H147" s="275">
        <v>2.7</v>
      </c>
      <c r="I147" s="275">
        <v>3.09</v>
      </c>
      <c r="J147" s="31">
        <v>126</v>
      </c>
      <c r="K147" s="31" t="s">
        <v>80</v>
      </c>
      <c r="L147" s="31" t="s">
        <v>81</v>
      </c>
      <c r="M147" s="32" t="s">
        <v>69</v>
      </c>
      <c r="N147" s="32"/>
      <c r="O147" s="31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3"/>
      <c r="V147" s="33"/>
      <c r="W147" s="34" t="s">
        <v>70</v>
      </c>
      <c r="X147" s="276">
        <v>0</v>
      </c>
      <c r="Y147" s="277">
        <f>IFERROR(IF(X147="","",X147),"")</f>
        <v>0</v>
      </c>
      <c r="Z147" s="35">
        <f>IFERROR(IF(X147="","",X147*0.00936),"")</f>
        <v>0</v>
      </c>
      <c r="AA147" s="55"/>
      <c r="AB147" s="56"/>
      <c r="AC147" s="162" t="s">
        <v>206</v>
      </c>
      <c r="AG147" s="66"/>
      <c r="AJ147" s="69" t="s">
        <v>83</v>
      </c>
      <c r="AK147" s="69">
        <v>14</v>
      </c>
      <c r="BB147" s="163" t="s">
        <v>84</v>
      </c>
      <c r="BM147" s="66">
        <f>IFERROR(X147*I147,"0")</f>
        <v>0</v>
      </c>
      <c r="BN147" s="66">
        <f>IFERROR(Y147*I147,"0")</f>
        <v>0</v>
      </c>
      <c r="BO147" s="66">
        <f>IFERROR(X147/J147,"0")</f>
        <v>0</v>
      </c>
      <c r="BP147" s="66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6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6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6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2"/>
      <c r="AB150" s="272"/>
      <c r="AC150" s="272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7"/>
      <c r="AB151" s="267"/>
      <c r="AC151" s="267"/>
    </row>
    <row r="152" spans="1:68" ht="27" customHeight="1" x14ac:dyDescent="0.25">
      <c r="A152" s="53" t="s">
        <v>223</v>
      </c>
      <c r="B152" s="53" t="s">
        <v>224</v>
      </c>
      <c r="C152" s="30">
        <v>4301135540</v>
      </c>
      <c r="D152" s="287">
        <v>4607111035646</v>
      </c>
      <c r="E152" s="288"/>
      <c r="F152" s="275">
        <v>0.2</v>
      </c>
      <c r="G152" s="31">
        <v>8</v>
      </c>
      <c r="H152" s="275">
        <v>1.6</v>
      </c>
      <c r="I152" s="275">
        <v>2.12</v>
      </c>
      <c r="J152" s="31">
        <v>72</v>
      </c>
      <c r="K152" s="31" t="s">
        <v>225</v>
      </c>
      <c r="L152" s="31" t="s">
        <v>68</v>
      </c>
      <c r="M152" s="32" t="s">
        <v>69</v>
      </c>
      <c r="N152" s="32"/>
      <c r="O152" s="31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3"/>
      <c r="V152" s="33"/>
      <c r="W152" s="34" t="s">
        <v>70</v>
      </c>
      <c r="X152" s="276">
        <v>0</v>
      </c>
      <c r="Y152" s="277">
        <f>IFERROR(IF(X152="","",X152),"")</f>
        <v>0</v>
      </c>
      <c r="Z152" s="35">
        <f>IFERROR(IF(X152="","",X152*0.01157),"")</f>
        <v>0</v>
      </c>
      <c r="AA152" s="55"/>
      <c r="AB152" s="56"/>
      <c r="AC152" s="164" t="s">
        <v>226</v>
      </c>
      <c r="AG152" s="66"/>
      <c r="AJ152" s="69" t="s">
        <v>72</v>
      </c>
      <c r="AK152" s="69">
        <v>1</v>
      </c>
      <c r="BB152" s="165" t="s">
        <v>84</v>
      </c>
      <c r="BM152" s="66">
        <f>IFERROR(X152*I152,"0")</f>
        <v>0</v>
      </c>
      <c r="BN152" s="66">
        <f>IFERROR(Y152*I152,"0")</f>
        <v>0</v>
      </c>
      <c r="BO152" s="66">
        <f>IFERROR(X152/J152,"0")</f>
        <v>0</v>
      </c>
      <c r="BP152" s="66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6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6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6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2"/>
      <c r="AB155" s="272"/>
      <c r="AC155" s="272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7"/>
      <c r="AB156" s="267"/>
      <c r="AC156" s="267"/>
    </row>
    <row r="157" spans="1:68" ht="27" customHeight="1" x14ac:dyDescent="0.25">
      <c r="A157" s="53" t="s">
        <v>228</v>
      </c>
      <c r="B157" s="53" t="s">
        <v>229</v>
      </c>
      <c r="C157" s="30">
        <v>4301135591</v>
      </c>
      <c r="D157" s="287">
        <v>4607111036568</v>
      </c>
      <c r="E157" s="288"/>
      <c r="F157" s="275">
        <v>0.28000000000000003</v>
      </c>
      <c r="G157" s="31">
        <v>6</v>
      </c>
      <c r="H157" s="275">
        <v>1.68</v>
      </c>
      <c r="I157" s="275">
        <v>2.1017999999999999</v>
      </c>
      <c r="J157" s="31">
        <v>140</v>
      </c>
      <c r="K157" s="31" t="s">
        <v>80</v>
      </c>
      <c r="L157" s="31" t="s">
        <v>81</v>
      </c>
      <c r="M157" s="32" t="s">
        <v>69</v>
      </c>
      <c r="N157" s="32"/>
      <c r="O157" s="31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3"/>
      <c r="V157" s="33"/>
      <c r="W157" s="34" t="s">
        <v>70</v>
      </c>
      <c r="X157" s="276">
        <v>0</v>
      </c>
      <c r="Y157" s="277">
        <f>IFERROR(IF(X157="","",X157),"")</f>
        <v>0</v>
      </c>
      <c r="Z157" s="35">
        <f>IFERROR(IF(X157="","",X157*0.00941),"")</f>
        <v>0</v>
      </c>
      <c r="AA157" s="55"/>
      <c r="AB157" s="56"/>
      <c r="AC157" s="166" t="s">
        <v>230</v>
      </c>
      <c r="AG157" s="66"/>
      <c r="AJ157" s="69" t="s">
        <v>83</v>
      </c>
      <c r="AK157" s="69">
        <v>14</v>
      </c>
      <c r="BB157" s="167" t="s">
        <v>84</v>
      </c>
      <c r="BM157" s="66">
        <f>IFERROR(X157*I157,"0")</f>
        <v>0</v>
      </c>
      <c r="BN157" s="66">
        <f>IFERROR(Y157*I157,"0")</f>
        <v>0</v>
      </c>
      <c r="BO157" s="66">
        <f>IFERROR(X157/J157,"0")</f>
        <v>0</v>
      </c>
      <c r="BP157" s="66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6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6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6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7"/>
      <c r="AB160" s="47"/>
      <c r="AC160" s="47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2"/>
      <c r="AB161" s="272"/>
      <c r="AC161" s="272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7"/>
      <c r="AB162" s="267"/>
      <c r="AC162" s="267"/>
    </row>
    <row r="163" spans="1:68" ht="16.5" customHeight="1" x14ac:dyDescent="0.25">
      <c r="A163" s="53" t="s">
        <v>233</v>
      </c>
      <c r="B163" s="53" t="s">
        <v>234</v>
      </c>
      <c r="C163" s="30">
        <v>4301071062</v>
      </c>
      <c r="D163" s="287">
        <v>4607111036384</v>
      </c>
      <c r="E163" s="288"/>
      <c r="F163" s="275">
        <v>5</v>
      </c>
      <c r="G163" s="31">
        <v>1</v>
      </c>
      <c r="H163" s="275">
        <v>5</v>
      </c>
      <c r="I163" s="275">
        <v>5.2106000000000003</v>
      </c>
      <c r="J163" s="31">
        <v>144</v>
      </c>
      <c r="K163" s="31" t="s">
        <v>67</v>
      </c>
      <c r="L163" s="31" t="s">
        <v>68</v>
      </c>
      <c r="M163" s="32" t="s">
        <v>69</v>
      </c>
      <c r="N163" s="32"/>
      <c r="O163" s="31">
        <v>180</v>
      </c>
      <c r="P163" s="385" t="s">
        <v>235</v>
      </c>
      <c r="Q163" s="284"/>
      <c r="R163" s="284"/>
      <c r="S163" s="284"/>
      <c r="T163" s="285"/>
      <c r="U163" s="33"/>
      <c r="V163" s="33"/>
      <c r="W163" s="34" t="s">
        <v>70</v>
      </c>
      <c r="X163" s="276">
        <v>0</v>
      </c>
      <c r="Y163" s="277">
        <f>IFERROR(IF(X163="","",X163),"")</f>
        <v>0</v>
      </c>
      <c r="Z163" s="35">
        <f>IFERROR(IF(X163="","",X163*0.00866),"")</f>
        <v>0</v>
      </c>
      <c r="AA163" s="55"/>
      <c r="AB163" s="56"/>
      <c r="AC163" s="168" t="s">
        <v>236</v>
      </c>
      <c r="AG163" s="66"/>
      <c r="AJ163" s="69" t="s">
        <v>72</v>
      </c>
      <c r="AK163" s="69">
        <v>1</v>
      </c>
      <c r="BB163" s="169" t="s">
        <v>1</v>
      </c>
      <c r="BM163" s="66">
        <f>IFERROR(X163*I163,"0")</f>
        <v>0</v>
      </c>
      <c r="BN163" s="66">
        <f>IFERROR(Y163*I163,"0")</f>
        <v>0</v>
      </c>
      <c r="BO163" s="66">
        <f>IFERROR(X163/J163,"0")</f>
        <v>0</v>
      </c>
      <c r="BP163" s="66">
        <f>IFERROR(Y163/J163,"0")</f>
        <v>0</v>
      </c>
    </row>
    <row r="164" spans="1:68" ht="27" customHeight="1" x14ac:dyDescent="0.25">
      <c r="A164" s="53" t="s">
        <v>237</v>
      </c>
      <c r="B164" s="53" t="s">
        <v>238</v>
      </c>
      <c r="C164" s="30">
        <v>4301071050</v>
      </c>
      <c r="D164" s="287">
        <v>4607111036216</v>
      </c>
      <c r="E164" s="288"/>
      <c r="F164" s="275">
        <v>5</v>
      </c>
      <c r="G164" s="31">
        <v>1</v>
      </c>
      <c r="H164" s="275">
        <v>5</v>
      </c>
      <c r="I164" s="275">
        <v>5.2131999999999996</v>
      </c>
      <c r="J164" s="31">
        <v>144</v>
      </c>
      <c r="K164" s="31" t="s">
        <v>67</v>
      </c>
      <c r="L164" s="31" t="s">
        <v>81</v>
      </c>
      <c r="M164" s="32" t="s">
        <v>69</v>
      </c>
      <c r="N164" s="32"/>
      <c r="O164" s="31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3"/>
      <c r="V164" s="33"/>
      <c r="W164" s="34" t="s">
        <v>70</v>
      </c>
      <c r="X164" s="276">
        <v>0</v>
      </c>
      <c r="Y164" s="277">
        <f>IFERROR(IF(X164="","",X164),"")</f>
        <v>0</v>
      </c>
      <c r="Z164" s="35">
        <f>IFERROR(IF(X164="","",X164*0.00866),"")</f>
        <v>0</v>
      </c>
      <c r="AA164" s="55"/>
      <c r="AB164" s="56"/>
      <c r="AC164" s="170" t="s">
        <v>239</v>
      </c>
      <c r="AG164" s="66"/>
      <c r="AJ164" s="69" t="s">
        <v>83</v>
      </c>
      <c r="AK164" s="69">
        <v>12</v>
      </c>
      <c r="BB164" s="171" t="s">
        <v>1</v>
      </c>
      <c r="BM164" s="66">
        <f>IFERROR(X164*I164,"0")</f>
        <v>0</v>
      </c>
      <c r="BN164" s="66">
        <f>IFERROR(Y164*I164,"0")</f>
        <v>0</v>
      </c>
      <c r="BO164" s="66">
        <f>IFERROR(X164/J164,"0")</f>
        <v>0</v>
      </c>
      <c r="BP164" s="66">
        <f>IFERROR(Y164/J164,"0")</f>
        <v>0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6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6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6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7"/>
      <c r="AB167" s="47"/>
      <c r="AC167" s="47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2"/>
      <c r="AB168" s="272"/>
      <c r="AC168" s="272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7"/>
      <c r="AB169" s="267"/>
      <c r="AC169" s="267"/>
    </row>
    <row r="170" spans="1:68" ht="16.5" customHeight="1" x14ac:dyDescent="0.25">
      <c r="A170" s="53" t="s">
        <v>242</v>
      </c>
      <c r="B170" s="53" t="s">
        <v>243</v>
      </c>
      <c r="C170" s="30">
        <v>4301132179</v>
      </c>
      <c r="D170" s="287">
        <v>4607111035691</v>
      </c>
      <c r="E170" s="288"/>
      <c r="F170" s="275">
        <v>0.25</v>
      </c>
      <c r="G170" s="31">
        <v>12</v>
      </c>
      <c r="H170" s="275">
        <v>3</v>
      </c>
      <c r="I170" s="275">
        <v>3.3879999999999999</v>
      </c>
      <c r="J170" s="31">
        <v>70</v>
      </c>
      <c r="K170" s="31" t="s">
        <v>80</v>
      </c>
      <c r="L170" s="31" t="s">
        <v>81</v>
      </c>
      <c r="M170" s="32" t="s">
        <v>69</v>
      </c>
      <c r="N170" s="32"/>
      <c r="O170" s="31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3"/>
      <c r="V170" s="33"/>
      <c r="W170" s="34" t="s">
        <v>70</v>
      </c>
      <c r="X170" s="276">
        <v>140</v>
      </c>
      <c r="Y170" s="277">
        <f>IFERROR(IF(X170="","",X170),"")</f>
        <v>140</v>
      </c>
      <c r="Z170" s="35">
        <f>IFERROR(IF(X170="","",X170*0.01788),"")</f>
        <v>2.5032000000000001</v>
      </c>
      <c r="AA170" s="55"/>
      <c r="AB170" s="56"/>
      <c r="AC170" s="172" t="s">
        <v>244</v>
      </c>
      <c r="AG170" s="66"/>
      <c r="AJ170" s="69" t="s">
        <v>83</v>
      </c>
      <c r="AK170" s="69">
        <v>14</v>
      </c>
      <c r="BB170" s="173" t="s">
        <v>84</v>
      </c>
      <c r="BM170" s="66">
        <f>IFERROR(X170*I170,"0")</f>
        <v>474.32</v>
      </c>
      <c r="BN170" s="66">
        <f>IFERROR(Y170*I170,"0")</f>
        <v>474.32</v>
      </c>
      <c r="BO170" s="66">
        <f>IFERROR(X170/J170,"0")</f>
        <v>2</v>
      </c>
      <c r="BP170" s="66">
        <f>IFERROR(Y170/J170,"0")</f>
        <v>2</v>
      </c>
    </row>
    <row r="171" spans="1:68" ht="27" customHeight="1" x14ac:dyDescent="0.25">
      <c r="A171" s="53" t="s">
        <v>245</v>
      </c>
      <c r="B171" s="53" t="s">
        <v>246</v>
      </c>
      <c r="C171" s="30">
        <v>4301132182</v>
      </c>
      <c r="D171" s="287">
        <v>4607111035721</v>
      </c>
      <c r="E171" s="288"/>
      <c r="F171" s="275">
        <v>0.25</v>
      </c>
      <c r="G171" s="31">
        <v>12</v>
      </c>
      <c r="H171" s="275">
        <v>3</v>
      </c>
      <c r="I171" s="275">
        <v>3.3879999999999999</v>
      </c>
      <c r="J171" s="31">
        <v>70</v>
      </c>
      <c r="K171" s="31" t="s">
        <v>80</v>
      </c>
      <c r="L171" s="31" t="s">
        <v>81</v>
      </c>
      <c r="M171" s="32" t="s">
        <v>69</v>
      </c>
      <c r="N171" s="32"/>
      <c r="O171" s="31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3"/>
      <c r="V171" s="33"/>
      <c r="W171" s="34" t="s">
        <v>70</v>
      </c>
      <c r="X171" s="276">
        <v>0</v>
      </c>
      <c r="Y171" s="277">
        <f>IFERROR(IF(X171="","",X171),"")</f>
        <v>0</v>
      </c>
      <c r="Z171" s="35">
        <f>IFERROR(IF(X171="","",X171*0.01788),"")</f>
        <v>0</v>
      </c>
      <c r="AA171" s="55"/>
      <c r="AB171" s="56"/>
      <c r="AC171" s="174" t="s">
        <v>247</v>
      </c>
      <c r="AG171" s="66"/>
      <c r="AJ171" s="69" t="s">
        <v>83</v>
      </c>
      <c r="AK171" s="69">
        <v>14</v>
      </c>
      <c r="BB171" s="175" t="s">
        <v>84</v>
      </c>
      <c r="BM171" s="66">
        <f>IFERROR(X171*I171,"0")</f>
        <v>0</v>
      </c>
      <c r="BN171" s="66">
        <f>IFERROR(Y171*I171,"0")</f>
        <v>0</v>
      </c>
      <c r="BO171" s="66">
        <f>IFERROR(X171/J171,"0")</f>
        <v>0</v>
      </c>
      <c r="BP171" s="66">
        <f>IFERROR(Y171/J171,"0")</f>
        <v>0</v>
      </c>
    </row>
    <row r="172" spans="1:68" ht="27" customHeight="1" x14ac:dyDescent="0.25">
      <c r="A172" s="53" t="s">
        <v>248</v>
      </c>
      <c r="B172" s="53" t="s">
        <v>249</v>
      </c>
      <c r="C172" s="30">
        <v>4301132170</v>
      </c>
      <c r="D172" s="287">
        <v>4607111038487</v>
      </c>
      <c r="E172" s="288"/>
      <c r="F172" s="275">
        <v>0.25</v>
      </c>
      <c r="G172" s="31">
        <v>12</v>
      </c>
      <c r="H172" s="275">
        <v>3</v>
      </c>
      <c r="I172" s="275">
        <v>3.7360000000000002</v>
      </c>
      <c r="J172" s="31">
        <v>70</v>
      </c>
      <c r="K172" s="31" t="s">
        <v>80</v>
      </c>
      <c r="L172" s="31" t="s">
        <v>81</v>
      </c>
      <c r="M172" s="32" t="s">
        <v>69</v>
      </c>
      <c r="N172" s="32"/>
      <c r="O172" s="31">
        <v>180</v>
      </c>
      <c r="P172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3"/>
      <c r="V172" s="33"/>
      <c r="W172" s="34" t="s">
        <v>70</v>
      </c>
      <c r="X172" s="276">
        <v>0</v>
      </c>
      <c r="Y172" s="277">
        <f>IFERROR(IF(X172="","",X172),"")</f>
        <v>0</v>
      </c>
      <c r="Z172" s="35">
        <f>IFERROR(IF(X172="","",X172*0.01788),"")</f>
        <v>0</v>
      </c>
      <c r="AA172" s="55"/>
      <c r="AB172" s="56"/>
      <c r="AC172" s="176" t="s">
        <v>250</v>
      </c>
      <c r="AG172" s="66"/>
      <c r="AJ172" s="69" t="s">
        <v>83</v>
      </c>
      <c r="AK172" s="69">
        <v>14</v>
      </c>
      <c r="BB172" s="177" t="s">
        <v>84</v>
      </c>
      <c r="BM172" s="66">
        <f>IFERROR(X172*I172,"0")</f>
        <v>0</v>
      </c>
      <c r="BN172" s="66">
        <f>IFERROR(Y172*I172,"0")</f>
        <v>0</v>
      </c>
      <c r="BO172" s="66">
        <f>IFERROR(X172/J172,"0")</f>
        <v>0</v>
      </c>
      <c r="BP172" s="66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6" t="s">
        <v>70</v>
      </c>
      <c r="X173" s="278">
        <f>IFERROR(SUM(X170:X172),"0")</f>
        <v>140</v>
      </c>
      <c r="Y173" s="278">
        <f>IFERROR(SUM(Y170:Y172),"0")</f>
        <v>140</v>
      </c>
      <c r="Z173" s="278">
        <f>IFERROR(IF(Z170="",0,Z170),"0")+IFERROR(IF(Z171="",0,Z171),"0")+IFERROR(IF(Z172="",0,Z172),"0")</f>
        <v>2.5032000000000001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6" t="s">
        <v>74</v>
      </c>
      <c r="X174" s="278">
        <f>IFERROR(SUMPRODUCT(X170:X172*H170:H172),"0")</f>
        <v>420</v>
      </c>
      <c r="Y174" s="278">
        <f>IFERROR(SUMPRODUCT(Y170:Y172*H170:H172),"0")</f>
        <v>420</v>
      </c>
      <c r="Z174" s="36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7"/>
      <c r="AB175" s="267"/>
      <c r="AC175" s="267"/>
    </row>
    <row r="176" spans="1:68" ht="27" customHeight="1" x14ac:dyDescent="0.25">
      <c r="A176" s="53" t="s">
        <v>252</v>
      </c>
      <c r="B176" s="53" t="s">
        <v>253</v>
      </c>
      <c r="C176" s="30">
        <v>4301051855</v>
      </c>
      <c r="D176" s="287">
        <v>4680115885875</v>
      </c>
      <c r="E176" s="288"/>
      <c r="F176" s="275">
        <v>1</v>
      </c>
      <c r="G176" s="31">
        <v>9</v>
      </c>
      <c r="H176" s="275">
        <v>9</v>
      </c>
      <c r="I176" s="275">
        <v>9.4350000000000005</v>
      </c>
      <c r="J176" s="31">
        <v>64</v>
      </c>
      <c r="K176" s="31" t="s">
        <v>254</v>
      </c>
      <c r="L176" s="31" t="s">
        <v>68</v>
      </c>
      <c r="M176" s="32" t="s">
        <v>255</v>
      </c>
      <c r="N176" s="32"/>
      <c r="O176" s="31">
        <v>365</v>
      </c>
      <c r="P176" s="432" t="s">
        <v>256</v>
      </c>
      <c r="Q176" s="284"/>
      <c r="R176" s="284"/>
      <c r="S176" s="284"/>
      <c r="T176" s="285"/>
      <c r="U176" s="33"/>
      <c r="V176" s="33"/>
      <c r="W176" s="34" t="s">
        <v>70</v>
      </c>
      <c r="X176" s="276">
        <v>0</v>
      </c>
      <c r="Y176" s="277">
        <f>IFERROR(IF(X176="","",X176),"")</f>
        <v>0</v>
      </c>
      <c r="Z176" s="35">
        <f>IFERROR(IF(X176="","",X176*0.01898),"")</f>
        <v>0</v>
      </c>
      <c r="AA176" s="55"/>
      <c r="AB176" s="56"/>
      <c r="AC176" s="178" t="s">
        <v>257</v>
      </c>
      <c r="AG176" s="66"/>
      <c r="AJ176" s="69" t="s">
        <v>72</v>
      </c>
      <c r="AK176" s="69">
        <v>1</v>
      </c>
      <c r="BB176" s="179" t="s">
        <v>258</v>
      </c>
      <c r="BM176" s="66">
        <f>IFERROR(X176*I176,"0")</f>
        <v>0</v>
      </c>
      <c r="BN176" s="66">
        <f>IFERROR(Y176*I176,"0")</f>
        <v>0</v>
      </c>
      <c r="BO176" s="66">
        <f>IFERROR(X176/J176,"0")</f>
        <v>0</v>
      </c>
      <c r="BP176" s="66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6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6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6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7"/>
      <c r="AB179" s="47"/>
      <c r="AC179" s="47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2"/>
      <c r="AB180" s="272"/>
      <c r="AC180" s="272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7"/>
      <c r="AB181" s="267"/>
      <c r="AC181" s="267"/>
    </row>
    <row r="182" spans="1:68" ht="27" customHeight="1" x14ac:dyDescent="0.25">
      <c r="A182" s="53" t="s">
        <v>261</v>
      </c>
      <c r="B182" s="53" t="s">
        <v>262</v>
      </c>
      <c r="C182" s="30">
        <v>4301132227</v>
      </c>
      <c r="D182" s="287">
        <v>4620207491133</v>
      </c>
      <c r="E182" s="288"/>
      <c r="F182" s="275">
        <v>0.23</v>
      </c>
      <c r="G182" s="31">
        <v>12</v>
      </c>
      <c r="H182" s="275">
        <v>2.76</v>
      </c>
      <c r="I182" s="275">
        <v>2.98</v>
      </c>
      <c r="J182" s="31">
        <v>70</v>
      </c>
      <c r="K182" s="31" t="s">
        <v>80</v>
      </c>
      <c r="L182" s="31" t="s">
        <v>81</v>
      </c>
      <c r="M182" s="32" t="s">
        <v>69</v>
      </c>
      <c r="N182" s="32"/>
      <c r="O182" s="31">
        <v>180</v>
      </c>
      <c r="P182" s="360" t="s">
        <v>263</v>
      </c>
      <c r="Q182" s="284"/>
      <c r="R182" s="284"/>
      <c r="S182" s="284"/>
      <c r="T182" s="285"/>
      <c r="U182" s="33"/>
      <c r="V182" s="33"/>
      <c r="W182" s="34" t="s">
        <v>70</v>
      </c>
      <c r="X182" s="276">
        <v>0</v>
      </c>
      <c r="Y182" s="277">
        <f>IFERROR(IF(X182="","",X182),"")</f>
        <v>0</v>
      </c>
      <c r="Z182" s="35">
        <f>IFERROR(IF(X182="","",X182*0.01788),"")</f>
        <v>0</v>
      </c>
      <c r="AA182" s="55"/>
      <c r="AB182" s="56"/>
      <c r="AC182" s="180" t="s">
        <v>264</v>
      </c>
      <c r="AG182" s="66"/>
      <c r="AJ182" s="69" t="s">
        <v>83</v>
      </c>
      <c r="AK182" s="69">
        <v>14</v>
      </c>
      <c r="BB182" s="181" t="s">
        <v>84</v>
      </c>
      <c r="BM182" s="66">
        <f>IFERROR(X182*I182,"0")</f>
        <v>0</v>
      </c>
      <c r="BN182" s="66">
        <f>IFERROR(Y182*I182,"0")</f>
        <v>0</v>
      </c>
      <c r="BO182" s="66">
        <f>IFERROR(X182/J182,"0")</f>
        <v>0</v>
      </c>
      <c r="BP182" s="66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6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6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6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7"/>
      <c r="AB185" s="267"/>
      <c r="AC185" s="267"/>
    </row>
    <row r="186" spans="1:68" ht="27" customHeight="1" x14ac:dyDescent="0.25">
      <c r="A186" s="53" t="s">
        <v>265</v>
      </c>
      <c r="B186" s="53" t="s">
        <v>266</v>
      </c>
      <c r="C186" s="30">
        <v>4301135707</v>
      </c>
      <c r="D186" s="287">
        <v>4620207490198</v>
      </c>
      <c r="E186" s="288"/>
      <c r="F186" s="275">
        <v>0.2</v>
      </c>
      <c r="G186" s="31">
        <v>12</v>
      </c>
      <c r="H186" s="275">
        <v>2.4</v>
      </c>
      <c r="I186" s="275">
        <v>3.1036000000000001</v>
      </c>
      <c r="J186" s="31">
        <v>70</v>
      </c>
      <c r="K186" s="31" t="s">
        <v>80</v>
      </c>
      <c r="L186" s="31" t="s">
        <v>81</v>
      </c>
      <c r="M186" s="32" t="s">
        <v>69</v>
      </c>
      <c r="N186" s="32"/>
      <c r="O186" s="31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3"/>
      <c r="V186" s="33"/>
      <c r="W186" s="34" t="s">
        <v>70</v>
      </c>
      <c r="X186" s="276">
        <v>0</v>
      </c>
      <c r="Y186" s="277">
        <f>IFERROR(IF(X186="","",X186),"")</f>
        <v>0</v>
      </c>
      <c r="Z186" s="35">
        <f>IFERROR(IF(X186="","",X186*0.01788),"")</f>
        <v>0</v>
      </c>
      <c r="AA186" s="55"/>
      <c r="AB186" s="56"/>
      <c r="AC186" s="182" t="s">
        <v>267</v>
      </c>
      <c r="AG186" s="66"/>
      <c r="AJ186" s="69" t="s">
        <v>83</v>
      </c>
      <c r="AK186" s="69">
        <v>14</v>
      </c>
      <c r="BB186" s="183" t="s">
        <v>84</v>
      </c>
      <c r="BM186" s="66">
        <f>IFERROR(X186*I186,"0")</f>
        <v>0</v>
      </c>
      <c r="BN186" s="66">
        <f>IFERROR(Y186*I186,"0")</f>
        <v>0</v>
      </c>
      <c r="BO186" s="66">
        <f>IFERROR(X186/J186,"0")</f>
        <v>0</v>
      </c>
      <c r="BP186" s="66">
        <f>IFERROR(Y186/J186,"0")</f>
        <v>0</v>
      </c>
    </row>
    <row r="187" spans="1:68" ht="27" customHeight="1" x14ac:dyDescent="0.25">
      <c r="A187" s="53" t="s">
        <v>268</v>
      </c>
      <c r="B187" s="53" t="s">
        <v>269</v>
      </c>
      <c r="C187" s="30">
        <v>4301135696</v>
      </c>
      <c r="D187" s="287">
        <v>4620207490235</v>
      </c>
      <c r="E187" s="288"/>
      <c r="F187" s="275">
        <v>0.2</v>
      </c>
      <c r="G187" s="31">
        <v>12</v>
      </c>
      <c r="H187" s="275">
        <v>2.4</v>
      </c>
      <c r="I187" s="275">
        <v>3.1036000000000001</v>
      </c>
      <c r="J187" s="31">
        <v>70</v>
      </c>
      <c r="K187" s="31" t="s">
        <v>80</v>
      </c>
      <c r="L187" s="31" t="s">
        <v>68</v>
      </c>
      <c r="M187" s="32" t="s">
        <v>69</v>
      </c>
      <c r="N187" s="32"/>
      <c r="O187" s="31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3"/>
      <c r="V187" s="33"/>
      <c r="W187" s="34" t="s">
        <v>70</v>
      </c>
      <c r="X187" s="276">
        <v>0</v>
      </c>
      <c r="Y187" s="277">
        <f>IFERROR(IF(X187="","",X187),"")</f>
        <v>0</v>
      </c>
      <c r="Z187" s="35">
        <f>IFERROR(IF(X187="","",X187*0.01788),"")</f>
        <v>0</v>
      </c>
      <c r="AA187" s="55"/>
      <c r="AB187" s="56"/>
      <c r="AC187" s="184" t="s">
        <v>270</v>
      </c>
      <c r="AG187" s="66"/>
      <c r="AJ187" s="69" t="s">
        <v>72</v>
      </c>
      <c r="AK187" s="69">
        <v>1</v>
      </c>
      <c r="BB187" s="185" t="s">
        <v>84</v>
      </c>
      <c r="BM187" s="66">
        <f>IFERROR(X187*I187,"0")</f>
        <v>0</v>
      </c>
      <c r="BN187" s="66">
        <f>IFERROR(Y187*I187,"0")</f>
        <v>0</v>
      </c>
      <c r="BO187" s="66">
        <f>IFERROR(X187/J187,"0")</f>
        <v>0</v>
      </c>
      <c r="BP187" s="66">
        <f>IFERROR(Y187/J187,"0")</f>
        <v>0</v>
      </c>
    </row>
    <row r="188" spans="1:68" ht="27" customHeight="1" x14ac:dyDescent="0.25">
      <c r="A188" s="53" t="s">
        <v>271</v>
      </c>
      <c r="B188" s="53" t="s">
        <v>272</v>
      </c>
      <c r="C188" s="30">
        <v>4301135697</v>
      </c>
      <c r="D188" s="287">
        <v>4620207490259</v>
      </c>
      <c r="E188" s="288"/>
      <c r="F188" s="275">
        <v>0.2</v>
      </c>
      <c r="G188" s="31">
        <v>12</v>
      </c>
      <c r="H188" s="275">
        <v>2.4</v>
      </c>
      <c r="I188" s="275">
        <v>3.1036000000000001</v>
      </c>
      <c r="J188" s="31">
        <v>70</v>
      </c>
      <c r="K188" s="31" t="s">
        <v>80</v>
      </c>
      <c r="L188" s="31" t="s">
        <v>81</v>
      </c>
      <c r="M188" s="32" t="s">
        <v>69</v>
      </c>
      <c r="N188" s="32"/>
      <c r="O188" s="31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3"/>
      <c r="V188" s="33"/>
      <c r="W188" s="34" t="s">
        <v>70</v>
      </c>
      <c r="X188" s="276">
        <v>0</v>
      </c>
      <c r="Y188" s="277">
        <f>IFERROR(IF(X188="","",X188),"")</f>
        <v>0</v>
      </c>
      <c r="Z188" s="35">
        <f>IFERROR(IF(X188="","",X188*0.01788),"")</f>
        <v>0</v>
      </c>
      <c r="AA188" s="55"/>
      <c r="AB188" s="56"/>
      <c r="AC188" s="186" t="s">
        <v>267</v>
      </c>
      <c r="AG188" s="66"/>
      <c r="AJ188" s="69" t="s">
        <v>83</v>
      </c>
      <c r="AK188" s="69">
        <v>14</v>
      </c>
      <c r="BB188" s="187" t="s">
        <v>84</v>
      </c>
      <c r="BM188" s="66">
        <f>IFERROR(X188*I188,"0")</f>
        <v>0</v>
      </c>
      <c r="BN188" s="66">
        <f>IFERROR(Y188*I188,"0")</f>
        <v>0</v>
      </c>
      <c r="BO188" s="66">
        <f>IFERROR(X188/J188,"0")</f>
        <v>0</v>
      </c>
      <c r="BP188" s="66">
        <f>IFERROR(Y188/J188,"0")</f>
        <v>0</v>
      </c>
    </row>
    <row r="189" spans="1:68" ht="27" customHeight="1" x14ac:dyDescent="0.25">
      <c r="A189" s="53" t="s">
        <v>273</v>
      </c>
      <c r="B189" s="53" t="s">
        <v>274</v>
      </c>
      <c r="C189" s="30">
        <v>4301135681</v>
      </c>
      <c r="D189" s="287">
        <v>4620207490143</v>
      </c>
      <c r="E189" s="288"/>
      <c r="F189" s="275">
        <v>0.22</v>
      </c>
      <c r="G189" s="31">
        <v>12</v>
      </c>
      <c r="H189" s="275">
        <v>2.64</v>
      </c>
      <c r="I189" s="275">
        <v>3.3435999999999999</v>
      </c>
      <c r="J189" s="31">
        <v>70</v>
      </c>
      <c r="K189" s="31" t="s">
        <v>80</v>
      </c>
      <c r="L189" s="31" t="s">
        <v>68</v>
      </c>
      <c r="M189" s="32" t="s">
        <v>69</v>
      </c>
      <c r="N189" s="32"/>
      <c r="O189" s="31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3"/>
      <c r="V189" s="33"/>
      <c r="W189" s="34" t="s">
        <v>70</v>
      </c>
      <c r="X189" s="276">
        <v>0</v>
      </c>
      <c r="Y189" s="277">
        <f>IFERROR(IF(X189="","",X189),"")</f>
        <v>0</v>
      </c>
      <c r="Z189" s="35">
        <f>IFERROR(IF(X189="","",X189*0.01788),"")</f>
        <v>0</v>
      </c>
      <c r="AA189" s="55"/>
      <c r="AB189" s="56"/>
      <c r="AC189" s="188" t="s">
        <v>275</v>
      </c>
      <c r="AG189" s="66"/>
      <c r="AJ189" s="69" t="s">
        <v>72</v>
      </c>
      <c r="AK189" s="69">
        <v>1</v>
      </c>
      <c r="BB189" s="189" t="s">
        <v>84</v>
      </c>
      <c r="BM189" s="66">
        <f>IFERROR(X189*I189,"0")</f>
        <v>0</v>
      </c>
      <c r="BN189" s="66">
        <f>IFERROR(Y189*I189,"0")</f>
        <v>0</v>
      </c>
      <c r="BO189" s="66">
        <f>IFERROR(X189/J189,"0")</f>
        <v>0</v>
      </c>
      <c r="BP189" s="66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6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6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6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2"/>
      <c r="AB192" s="272"/>
      <c r="AC192" s="272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7"/>
      <c r="AB193" s="267"/>
      <c r="AC193" s="267"/>
    </row>
    <row r="194" spans="1:68" ht="27" customHeight="1" x14ac:dyDescent="0.25">
      <c r="A194" s="53" t="s">
        <v>277</v>
      </c>
      <c r="B194" s="53" t="s">
        <v>278</v>
      </c>
      <c r="C194" s="30">
        <v>4301070997</v>
      </c>
      <c r="D194" s="287">
        <v>4607111038586</v>
      </c>
      <c r="E194" s="288"/>
      <c r="F194" s="275">
        <v>0.7</v>
      </c>
      <c r="G194" s="31">
        <v>8</v>
      </c>
      <c r="H194" s="275">
        <v>5.6</v>
      </c>
      <c r="I194" s="275">
        <v>5.83</v>
      </c>
      <c r="J194" s="31">
        <v>84</v>
      </c>
      <c r="K194" s="31" t="s">
        <v>67</v>
      </c>
      <c r="L194" s="31" t="s">
        <v>68</v>
      </c>
      <c r="M194" s="32" t="s">
        <v>69</v>
      </c>
      <c r="N194" s="32"/>
      <c r="O194" s="31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3"/>
      <c r="V194" s="33"/>
      <c r="W194" s="34" t="s">
        <v>70</v>
      </c>
      <c r="X194" s="276">
        <v>0</v>
      </c>
      <c r="Y194" s="277">
        <f>IFERROR(IF(X194="","",X194),"")</f>
        <v>0</v>
      </c>
      <c r="Z194" s="35">
        <f>IFERROR(IF(X194="","",X194*0.0155),"")</f>
        <v>0</v>
      </c>
      <c r="AA194" s="55"/>
      <c r="AB194" s="56"/>
      <c r="AC194" s="190" t="s">
        <v>279</v>
      </c>
      <c r="AG194" s="66"/>
      <c r="AJ194" s="69" t="s">
        <v>72</v>
      </c>
      <c r="AK194" s="69">
        <v>1</v>
      </c>
      <c r="BB194" s="191" t="s">
        <v>1</v>
      </c>
      <c r="BM194" s="66">
        <f>IFERROR(X194*I194,"0")</f>
        <v>0</v>
      </c>
      <c r="BN194" s="66">
        <f>IFERROR(Y194*I194,"0")</f>
        <v>0</v>
      </c>
      <c r="BO194" s="66">
        <f>IFERROR(X194/J194,"0")</f>
        <v>0</v>
      </c>
      <c r="BP194" s="66">
        <f>IFERROR(Y194/J194,"0")</f>
        <v>0</v>
      </c>
    </row>
    <row r="195" spans="1:68" ht="27" customHeight="1" x14ac:dyDescent="0.25">
      <c r="A195" s="53" t="s">
        <v>280</v>
      </c>
      <c r="B195" s="53" t="s">
        <v>281</v>
      </c>
      <c r="C195" s="30">
        <v>4301070962</v>
      </c>
      <c r="D195" s="287">
        <v>4607111038609</v>
      </c>
      <c r="E195" s="288"/>
      <c r="F195" s="275">
        <v>0.4</v>
      </c>
      <c r="G195" s="31">
        <v>16</v>
      </c>
      <c r="H195" s="275">
        <v>6.4</v>
      </c>
      <c r="I195" s="275">
        <v>6.71</v>
      </c>
      <c r="J195" s="31">
        <v>84</v>
      </c>
      <c r="K195" s="31" t="s">
        <v>67</v>
      </c>
      <c r="L195" s="31" t="s">
        <v>68</v>
      </c>
      <c r="M195" s="32" t="s">
        <v>69</v>
      </c>
      <c r="N195" s="32"/>
      <c r="O195" s="31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3"/>
      <c r="V195" s="33"/>
      <c r="W195" s="34" t="s">
        <v>70</v>
      </c>
      <c r="X195" s="276">
        <v>0</v>
      </c>
      <c r="Y195" s="277">
        <f>IFERROR(IF(X195="","",X195),"")</f>
        <v>0</v>
      </c>
      <c r="Z195" s="35">
        <f>IFERROR(IF(X195="","",X195*0.0155),"")</f>
        <v>0</v>
      </c>
      <c r="AA195" s="55"/>
      <c r="AB195" s="56"/>
      <c r="AC195" s="192" t="s">
        <v>282</v>
      </c>
      <c r="AG195" s="66"/>
      <c r="AJ195" s="69" t="s">
        <v>72</v>
      </c>
      <c r="AK195" s="69">
        <v>1</v>
      </c>
      <c r="BB195" s="193" t="s">
        <v>1</v>
      </c>
      <c r="BM195" s="66">
        <f>IFERROR(X195*I195,"0")</f>
        <v>0</v>
      </c>
      <c r="BN195" s="66">
        <f>IFERROR(Y195*I195,"0")</f>
        <v>0</v>
      </c>
      <c r="BO195" s="66">
        <f>IFERROR(X195/J195,"0")</f>
        <v>0</v>
      </c>
      <c r="BP195" s="66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6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6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6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2"/>
      <c r="AB198" s="272"/>
      <c r="AC198" s="272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67"/>
      <c r="AB199" s="267"/>
      <c r="AC199" s="267"/>
    </row>
    <row r="200" spans="1:68" ht="27" customHeight="1" x14ac:dyDescent="0.25">
      <c r="A200" s="53" t="s">
        <v>284</v>
      </c>
      <c r="B200" s="53" t="s">
        <v>285</v>
      </c>
      <c r="C200" s="30">
        <v>4301070917</v>
      </c>
      <c r="D200" s="287">
        <v>4607111035912</v>
      </c>
      <c r="E200" s="288"/>
      <c r="F200" s="275">
        <v>0.43</v>
      </c>
      <c r="G200" s="31">
        <v>16</v>
      </c>
      <c r="H200" s="275">
        <v>6.88</v>
      </c>
      <c r="I200" s="275">
        <v>7.19</v>
      </c>
      <c r="J200" s="31">
        <v>84</v>
      </c>
      <c r="K200" s="31" t="s">
        <v>67</v>
      </c>
      <c r="L200" s="31" t="s">
        <v>68</v>
      </c>
      <c r="M200" s="32" t="s">
        <v>69</v>
      </c>
      <c r="N200" s="32"/>
      <c r="O200" s="31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3"/>
      <c r="V200" s="33"/>
      <c r="W200" s="34" t="s">
        <v>70</v>
      </c>
      <c r="X200" s="276">
        <v>0</v>
      </c>
      <c r="Y200" s="277">
        <f>IFERROR(IF(X200="","",X200),"")</f>
        <v>0</v>
      </c>
      <c r="Z200" s="35">
        <f>IFERROR(IF(X200="","",X200*0.0155),"")</f>
        <v>0</v>
      </c>
      <c r="AA200" s="55"/>
      <c r="AB200" s="56"/>
      <c r="AC200" s="194" t="s">
        <v>286</v>
      </c>
      <c r="AG200" s="66"/>
      <c r="AJ200" s="69" t="s">
        <v>72</v>
      </c>
      <c r="AK200" s="69">
        <v>1</v>
      </c>
      <c r="BB200" s="195" t="s">
        <v>1</v>
      </c>
      <c r="BM200" s="66">
        <f>IFERROR(X200*I200,"0")</f>
        <v>0</v>
      </c>
      <c r="BN200" s="66">
        <f>IFERROR(Y200*I200,"0")</f>
        <v>0</v>
      </c>
      <c r="BO200" s="66">
        <f>IFERROR(X200/J200,"0")</f>
        <v>0</v>
      </c>
      <c r="BP200" s="66">
        <f>IFERROR(Y200/J200,"0")</f>
        <v>0</v>
      </c>
    </row>
    <row r="201" spans="1:68" ht="27" customHeight="1" x14ac:dyDescent="0.25">
      <c r="A201" s="53" t="s">
        <v>287</v>
      </c>
      <c r="B201" s="53" t="s">
        <v>288</v>
      </c>
      <c r="C201" s="30">
        <v>4301070920</v>
      </c>
      <c r="D201" s="287">
        <v>4607111035929</v>
      </c>
      <c r="E201" s="288"/>
      <c r="F201" s="275">
        <v>0.9</v>
      </c>
      <c r="G201" s="31">
        <v>8</v>
      </c>
      <c r="H201" s="275">
        <v>7.2</v>
      </c>
      <c r="I201" s="275">
        <v>7.47</v>
      </c>
      <c r="J201" s="31">
        <v>84</v>
      </c>
      <c r="K201" s="31" t="s">
        <v>67</v>
      </c>
      <c r="L201" s="31" t="s">
        <v>81</v>
      </c>
      <c r="M201" s="32" t="s">
        <v>69</v>
      </c>
      <c r="N201" s="32"/>
      <c r="O201" s="31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3"/>
      <c r="V201" s="33"/>
      <c r="W201" s="34" t="s">
        <v>70</v>
      </c>
      <c r="X201" s="276">
        <v>0</v>
      </c>
      <c r="Y201" s="277">
        <f>IFERROR(IF(X201="","",X201),"")</f>
        <v>0</v>
      </c>
      <c r="Z201" s="35">
        <f>IFERROR(IF(X201="","",X201*0.0155),"")</f>
        <v>0</v>
      </c>
      <c r="AA201" s="55"/>
      <c r="AB201" s="56"/>
      <c r="AC201" s="196" t="s">
        <v>286</v>
      </c>
      <c r="AG201" s="66"/>
      <c r="AJ201" s="69" t="s">
        <v>83</v>
      </c>
      <c r="AK201" s="69">
        <v>12</v>
      </c>
      <c r="BB201" s="197" t="s">
        <v>1</v>
      </c>
      <c r="BM201" s="66">
        <f>IFERROR(X201*I201,"0")</f>
        <v>0</v>
      </c>
      <c r="BN201" s="66">
        <f>IFERROR(Y201*I201,"0")</f>
        <v>0</v>
      </c>
      <c r="BO201" s="66">
        <f>IFERROR(X201/J201,"0")</f>
        <v>0</v>
      </c>
      <c r="BP201" s="66">
        <f>IFERROR(Y201/J201,"0")</f>
        <v>0</v>
      </c>
    </row>
    <row r="202" spans="1:68" ht="27" customHeight="1" x14ac:dyDescent="0.25">
      <c r="A202" s="53" t="s">
        <v>289</v>
      </c>
      <c r="B202" s="53" t="s">
        <v>290</v>
      </c>
      <c r="C202" s="30">
        <v>4301070915</v>
      </c>
      <c r="D202" s="287">
        <v>4607111035882</v>
      </c>
      <c r="E202" s="288"/>
      <c r="F202" s="275">
        <v>0.43</v>
      </c>
      <c r="G202" s="31">
        <v>16</v>
      </c>
      <c r="H202" s="275">
        <v>6.88</v>
      </c>
      <c r="I202" s="275">
        <v>7.19</v>
      </c>
      <c r="J202" s="31">
        <v>84</v>
      </c>
      <c r="K202" s="31" t="s">
        <v>67</v>
      </c>
      <c r="L202" s="31" t="s">
        <v>68</v>
      </c>
      <c r="M202" s="32" t="s">
        <v>69</v>
      </c>
      <c r="N202" s="32"/>
      <c r="O202" s="31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3"/>
      <c r="V202" s="33"/>
      <c r="W202" s="34" t="s">
        <v>70</v>
      </c>
      <c r="X202" s="276">
        <v>0</v>
      </c>
      <c r="Y202" s="277">
        <f>IFERROR(IF(X202="","",X202),"")</f>
        <v>0</v>
      </c>
      <c r="Z202" s="35">
        <f>IFERROR(IF(X202="","",X202*0.0155),"")</f>
        <v>0</v>
      </c>
      <c r="AA202" s="55"/>
      <c r="AB202" s="56"/>
      <c r="AC202" s="198" t="s">
        <v>291</v>
      </c>
      <c r="AG202" s="66"/>
      <c r="AJ202" s="69" t="s">
        <v>72</v>
      </c>
      <c r="AK202" s="69">
        <v>1</v>
      </c>
      <c r="BB202" s="199" t="s">
        <v>1</v>
      </c>
      <c r="BM202" s="66">
        <f>IFERROR(X202*I202,"0")</f>
        <v>0</v>
      </c>
      <c r="BN202" s="66">
        <f>IFERROR(Y202*I202,"0")</f>
        <v>0</v>
      </c>
      <c r="BO202" s="66">
        <f>IFERROR(X202/J202,"0")</f>
        <v>0</v>
      </c>
      <c r="BP202" s="66">
        <f>IFERROR(Y202/J202,"0")</f>
        <v>0</v>
      </c>
    </row>
    <row r="203" spans="1:68" ht="27" customHeight="1" x14ac:dyDescent="0.25">
      <c r="A203" s="53" t="s">
        <v>292</v>
      </c>
      <c r="B203" s="53" t="s">
        <v>293</v>
      </c>
      <c r="C203" s="30">
        <v>4301070921</v>
      </c>
      <c r="D203" s="287">
        <v>4607111035905</v>
      </c>
      <c r="E203" s="288"/>
      <c r="F203" s="275">
        <v>0.9</v>
      </c>
      <c r="G203" s="31">
        <v>8</v>
      </c>
      <c r="H203" s="275">
        <v>7.2</v>
      </c>
      <c r="I203" s="275">
        <v>7.47</v>
      </c>
      <c r="J203" s="31">
        <v>84</v>
      </c>
      <c r="K203" s="31" t="s">
        <v>67</v>
      </c>
      <c r="L203" s="31" t="s">
        <v>81</v>
      </c>
      <c r="M203" s="32" t="s">
        <v>69</v>
      </c>
      <c r="N203" s="32"/>
      <c r="O203" s="31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3"/>
      <c r="V203" s="33"/>
      <c r="W203" s="34" t="s">
        <v>70</v>
      </c>
      <c r="X203" s="276">
        <v>0</v>
      </c>
      <c r="Y203" s="277">
        <f>IFERROR(IF(X203="","",X203),"")</f>
        <v>0</v>
      </c>
      <c r="Z203" s="35">
        <f>IFERROR(IF(X203="","",X203*0.0155),"")</f>
        <v>0</v>
      </c>
      <c r="AA203" s="55"/>
      <c r="AB203" s="56"/>
      <c r="AC203" s="200" t="s">
        <v>291</v>
      </c>
      <c r="AG203" s="66"/>
      <c r="AJ203" s="69" t="s">
        <v>83</v>
      </c>
      <c r="AK203" s="69">
        <v>12</v>
      </c>
      <c r="BB203" s="201" t="s">
        <v>1</v>
      </c>
      <c r="BM203" s="66">
        <f>IFERROR(X203*I203,"0")</f>
        <v>0</v>
      </c>
      <c r="BN203" s="66">
        <f>IFERROR(Y203*I203,"0")</f>
        <v>0</v>
      </c>
      <c r="BO203" s="66">
        <f>IFERROR(X203/J203,"0")</f>
        <v>0</v>
      </c>
      <c r="BP203" s="66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6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6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6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2"/>
      <c r="AB206" s="272"/>
      <c r="AC206" s="272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67"/>
      <c r="AB207" s="267"/>
      <c r="AC207" s="267"/>
    </row>
    <row r="208" spans="1:68" ht="27" customHeight="1" x14ac:dyDescent="0.25">
      <c r="A208" s="53" t="s">
        <v>295</v>
      </c>
      <c r="B208" s="53" t="s">
        <v>296</v>
      </c>
      <c r="C208" s="30">
        <v>4301071097</v>
      </c>
      <c r="D208" s="287">
        <v>4620207491096</v>
      </c>
      <c r="E208" s="288"/>
      <c r="F208" s="275">
        <v>1</v>
      </c>
      <c r="G208" s="31">
        <v>5</v>
      </c>
      <c r="H208" s="275">
        <v>5</v>
      </c>
      <c r="I208" s="275">
        <v>5.23</v>
      </c>
      <c r="J208" s="31">
        <v>84</v>
      </c>
      <c r="K208" s="31" t="s">
        <v>67</v>
      </c>
      <c r="L208" s="31" t="s">
        <v>81</v>
      </c>
      <c r="M208" s="32" t="s">
        <v>69</v>
      </c>
      <c r="N208" s="32"/>
      <c r="O208" s="31">
        <v>180</v>
      </c>
      <c r="P208" s="375" t="s">
        <v>297</v>
      </c>
      <c r="Q208" s="284"/>
      <c r="R208" s="284"/>
      <c r="S208" s="284"/>
      <c r="T208" s="285"/>
      <c r="U208" s="33"/>
      <c r="V208" s="33"/>
      <c r="W208" s="34" t="s">
        <v>70</v>
      </c>
      <c r="X208" s="276">
        <v>0</v>
      </c>
      <c r="Y208" s="277">
        <f>IFERROR(IF(X208="","",X208),"")</f>
        <v>0</v>
      </c>
      <c r="Z208" s="35">
        <f>IFERROR(IF(X208="","",X208*0.0155),"")</f>
        <v>0</v>
      </c>
      <c r="AA208" s="55"/>
      <c r="AB208" s="56"/>
      <c r="AC208" s="202" t="s">
        <v>298</v>
      </c>
      <c r="AG208" s="66"/>
      <c r="AJ208" s="69" t="s">
        <v>83</v>
      </c>
      <c r="AK208" s="69">
        <v>12</v>
      </c>
      <c r="BB208" s="203" t="s">
        <v>1</v>
      </c>
      <c r="BM208" s="66">
        <f>IFERROR(X208*I208,"0")</f>
        <v>0</v>
      </c>
      <c r="BN208" s="66">
        <f>IFERROR(Y208*I208,"0")</f>
        <v>0</v>
      </c>
      <c r="BO208" s="66">
        <f>IFERROR(X208/J208,"0")</f>
        <v>0</v>
      </c>
      <c r="BP208" s="66">
        <f>IFERROR(Y208/J208,"0")</f>
        <v>0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6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6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6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2"/>
      <c r="AB211" s="272"/>
      <c r="AC211" s="272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67"/>
      <c r="AB212" s="267"/>
      <c r="AC212" s="267"/>
    </row>
    <row r="213" spans="1:68" ht="27" customHeight="1" x14ac:dyDescent="0.25">
      <c r="A213" s="53" t="s">
        <v>300</v>
      </c>
      <c r="B213" s="53" t="s">
        <v>301</v>
      </c>
      <c r="C213" s="30">
        <v>4301071093</v>
      </c>
      <c r="D213" s="287">
        <v>4620207490709</v>
      </c>
      <c r="E213" s="288"/>
      <c r="F213" s="275">
        <v>0.65</v>
      </c>
      <c r="G213" s="31">
        <v>8</v>
      </c>
      <c r="H213" s="275">
        <v>5.2</v>
      </c>
      <c r="I213" s="275">
        <v>5.47</v>
      </c>
      <c r="J213" s="31">
        <v>84</v>
      </c>
      <c r="K213" s="31" t="s">
        <v>67</v>
      </c>
      <c r="L213" s="31" t="s">
        <v>68</v>
      </c>
      <c r="M213" s="32" t="s">
        <v>69</v>
      </c>
      <c r="N213" s="32"/>
      <c r="O213" s="31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3"/>
      <c r="V213" s="33"/>
      <c r="W213" s="34" t="s">
        <v>70</v>
      </c>
      <c r="X213" s="276">
        <v>0</v>
      </c>
      <c r="Y213" s="277">
        <f>IFERROR(IF(X213="","",X213),"")</f>
        <v>0</v>
      </c>
      <c r="Z213" s="35">
        <f>IFERROR(IF(X213="","",X213*0.0155),"")</f>
        <v>0</v>
      </c>
      <c r="AA213" s="55"/>
      <c r="AB213" s="56"/>
      <c r="AC213" s="204" t="s">
        <v>302</v>
      </c>
      <c r="AG213" s="66"/>
      <c r="AJ213" s="69" t="s">
        <v>72</v>
      </c>
      <c r="AK213" s="69">
        <v>1</v>
      </c>
      <c r="BB213" s="205" t="s">
        <v>1</v>
      </c>
      <c r="BM213" s="66">
        <f>IFERROR(X213*I213,"0")</f>
        <v>0</v>
      </c>
      <c r="BN213" s="66">
        <f>IFERROR(Y213*I213,"0")</f>
        <v>0</v>
      </c>
      <c r="BO213" s="66">
        <f>IFERROR(X213/J213,"0")</f>
        <v>0</v>
      </c>
      <c r="BP213" s="66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6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6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6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7"/>
      <c r="AB216" s="267"/>
      <c r="AC216" s="267"/>
    </row>
    <row r="217" spans="1:68" ht="27" customHeight="1" x14ac:dyDescent="0.25">
      <c r="A217" s="53" t="s">
        <v>303</v>
      </c>
      <c r="B217" s="53" t="s">
        <v>304</v>
      </c>
      <c r="C217" s="30">
        <v>4301135692</v>
      </c>
      <c r="D217" s="287">
        <v>4620207490570</v>
      </c>
      <c r="E217" s="288"/>
      <c r="F217" s="275">
        <v>0.2</v>
      </c>
      <c r="G217" s="31">
        <v>12</v>
      </c>
      <c r="H217" s="275">
        <v>2.4</v>
      </c>
      <c r="I217" s="275">
        <v>3.1036000000000001</v>
      </c>
      <c r="J217" s="31">
        <v>70</v>
      </c>
      <c r="K217" s="31" t="s">
        <v>80</v>
      </c>
      <c r="L217" s="31" t="s">
        <v>68</v>
      </c>
      <c r="M217" s="32" t="s">
        <v>69</v>
      </c>
      <c r="N217" s="32"/>
      <c r="O217" s="31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3"/>
      <c r="V217" s="33"/>
      <c r="W217" s="34" t="s">
        <v>70</v>
      </c>
      <c r="X217" s="276">
        <v>0</v>
      </c>
      <c r="Y217" s="277">
        <f>IFERROR(IF(X217="","",X217),"")</f>
        <v>0</v>
      </c>
      <c r="Z217" s="35">
        <f>IFERROR(IF(X217="","",X217*0.01788),"")</f>
        <v>0</v>
      </c>
      <c r="AA217" s="55"/>
      <c r="AB217" s="56"/>
      <c r="AC217" s="206" t="s">
        <v>305</v>
      </c>
      <c r="AG217" s="66"/>
      <c r="AJ217" s="69" t="s">
        <v>72</v>
      </c>
      <c r="AK217" s="69">
        <v>1</v>
      </c>
      <c r="BB217" s="207" t="s">
        <v>84</v>
      </c>
      <c r="BM217" s="66">
        <f>IFERROR(X217*I217,"0")</f>
        <v>0</v>
      </c>
      <c r="BN217" s="66">
        <f>IFERROR(Y217*I217,"0")</f>
        <v>0</v>
      </c>
      <c r="BO217" s="66">
        <f>IFERROR(X217/J217,"0")</f>
        <v>0</v>
      </c>
      <c r="BP217" s="66">
        <f>IFERROR(Y217/J217,"0")</f>
        <v>0</v>
      </c>
    </row>
    <row r="218" spans="1:68" ht="27" customHeight="1" x14ac:dyDescent="0.25">
      <c r="A218" s="53" t="s">
        <v>306</v>
      </c>
      <c r="B218" s="53" t="s">
        <v>307</v>
      </c>
      <c r="C218" s="30">
        <v>4301135691</v>
      </c>
      <c r="D218" s="287">
        <v>4620207490549</v>
      </c>
      <c r="E218" s="288"/>
      <c r="F218" s="275">
        <v>0.2</v>
      </c>
      <c r="G218" s="31">
        <v>12</v>
      </c>
      <c r="H218" s="275">
        <v>2.4</v>
      </c>
      <c r="I218" s="275">
        <v>3.1036000000000001</v>
      </c>
      <c r="J218" s="31">
        <v>70</v>
      </c>
      <c r="K218" s="31" t="s">
        <v>80</v>
      </c>
      <c r="L218" s="31" t="s">
        <v>68</v>
      </c>
      <c r="M218" s="32" t="s">
        <v>69</v>
      </c>
      <c r="N218" s="32"/>
      <c r="O218" s="31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3"/>
      <c r="V218" s="33"/>
      <c r="W218" s="34" t="s">
        <v>70</v>
      </c>
      <c r="X218" s="276">
        <v>0</v>
      </c>
      <c r="Y218" s="277">
        <f>IFERROR(IF(X218="","",X218),"")</f>
        <v>0</v>
      </c>
      <c r="Z218" s="35">
        <f>IFERROR(IF(X218="","",X218*0.01788),"")</f>
        <v>0</v>
      </c>
      <c r="AA218" s="55"/>
      <c r="AB218" s="56"/>
      <c r="AC218" s="208" t="s">
        <v>305</v>
      </c>
      <c r="AG218" s="66"/>
      <c r="AJ218" s="69" t="s">
        <v>72</v>
      </c>
      <c r="AK218" s="69">
        <v>1</v>
      </c>
      <c r="BB218" s="209" t="s">
        <v>84</v>
      </c>
      <c r="BM218" s="66">
        <f>IFERROR(X218*I218,"0")</f>
        <v>0</v>
      </c>
      <c r="BN218" s="66">
        <f>IFERROR(Y218*I218,"0")</f>
        <v>0</v>
      </c>
      <c r="BO218" s="66">
        <f>IFERROR(X218/J218,"0")</f>
        <v>0</v>
      </c>
      <c r="BP218" s="66">
        <f>IFERROR(Y218/J218,"0")</f>
        <v>0</v>
      </c>
    </row>
    <row r="219" spans="1:68" ht="27" customHeight="1" x14ac:dyDescent="0.25">
      <c r="A219" s="53" t="s">
        <v>308</v>
      </c>
      <c r="B219" s="53" t="s">
        <v>309</v>
      </c>
      <c r="C219" s="30">
        <v>4301135694</v>
      </c>
      <c r="D219" s="287">
        <v>4620207490501</v>
      </c>
      <c r="E219" s="288"/>
      <c r="F219" s="275">
        <v>0.2</v>
      </c>
      <c r="G219" s="31">
        <v>12</v>
      </c>
      <c r="H219" s="275">
        <v>2.4</v>
      </c>
      <c r="I219" s="275">
        <v>3.1036000000000001</v>
      </c>
      <c r="J219" s="31">
        <v>70</v>
      </c>
      <c r="K219" s="31" t="s">
        <v>80</v>
      </c>
      <c r="L219" s="31" t="s">
        <v>68</v>
      </c>
      <c r="M219" s="32" t="s">
        <v>69</v>
      </c>
      <c r="N219" s="32"/>
      <c r="O219" s="31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3"/>
      <c r="V219" s="33"/>
      <c r="W219" s="34" t="s">
        <v>70</v>
      </c>
      <c r="X219" s="276">
        <v>0</v>
      </c>
      <c r="Y219" s="277">
        <f>IFERROR(IF(X219="","",X219),"")</f>
        <v>0</v>
      </c>
      <c r="Z219" s="35">
        <f>IFERROR(IF(X219="","",X219*0.01788),"")</f>
        <v>0</v>
      </c>
      <c r="AA219" s="55"/>
      <c r="AB219" s="56"/>
      <c r="AC219" s="210" t="s">
        <v>305</v>
      </c>
      <c r="AG219" s="66"/>
      <c r="AJ219" s="69" t="s">
        <v>72</v>
      </c>
      <c r="AK219" s="69">
        <v>1</v>
      </c>
      <c r="BB219" s="211" t="s">
        <v>84</v>
      </c>
      <c r="BM219" s="66">
        <f>IFERROR(X219*I219,"0")</f>
        <v>0</v>
      </c>
      <c r="BN219" s="66">
        <f>IFERROR(Y219*I219,"0")</f>
        <v>0</v>
      </c>
      <c r="BO219" s="66">
        <f>IFERROR(X219/J219,"0")</f>
        <v>0</v>
      </c>
      <c r="BP219" s="66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6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6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6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2"/>
      <c r="AB222" s="272"/>
      <c r="AC222" s="272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7"/>
      <c r="AB223" s="267"/>
      <c r="AC223" s="267"/>
    </row>
    <row r="224" spans="1:68" ht="16.5" customHeight="1" x14ac:dyDescent="0.25">
      <c r="A224" s="53" t="s">
        <v>311</v>
      </c>
      <c r="B224" s="53" t="s">
        <v>312</v>
      </c>
      <c r="C224" s="30">
        <v>4301071063</v>
      </c>
      <c r="D224" s="287">
        <v>4607111039019</v>
      </c>
      <c r="E224" s="288"/>
      <c r="F224" s="275">
        <v>0.43</v>
      </c>
      <c r="G224" s="31">
        <v>16</v>
      </c>
      <c r="H224" s="275">
        <v>6.88</v>
      </c>
      <c r="I224" s="275">
        <v>7.2060000000000004</v>
      </c>
      <c r="J224" s="31">
        <v>84</v>
      </c>
      <c r="K224" s="31" t="s">
        <v>67</v>
      </c>
      <c r="L224" s="31" t="s">
        <v>68</v>
      </c>
      <c r="M224" s="32" t="s">
        <v>69</v>
      </c>
      <c r="N224" s="32"/>
      <c r="O224" s="31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3"/>
      <c r="V224" s="33"/>
      <c r="W224" s="34" t="s">
        <v>70</v>
      </c>
      <c r="X224" s="276">
        <v>0</v>
      </c>
      <c r="Y224" s="277">
        <f>IFERROR(IF(X224="","",X224),"")</f>
        <v>0</v>
      </c>
      <c r="Z224" s="35">
        <f>IFERROR(IF(X224="","",X224*0.0155),"")</f>
        <v>0</v>
      </c>
      <c r="AA224" s="55"/>
      <c r="AB224" s="56"/>
      <c r="AC224" s="212" t="s">
        <v>313</v>
      </c>
      <c r="AG224" s="66"/>
      <c r="AJ224" s="69" t="s">
        <v>72</v>
      </c>
      <c r="AK224" s="69">
        <v>1</v>
      </c>
      <c r="BB224" s="213" t="s">
        <v>1</v>
      </c>
      <c r="BM224" s="66">
        <f>IFERROR(X224*I224,"0")</f>
        <v>0</v>
      </c>
      <c r="BN224" s="66">
        <f>IFERROR(Y224*I224,"0")</f>
        <v>0</v>
      </c>
      <c r="BO224" s="66">
        <f>IFERROR(X224/J224,"0")</f>
        <v>0</v>
      </c>
      <c r="BP224" s="66">
        <f>IFERROR(Y224/J224,"0")</f>
        <v>0</v>
      </c>
    </row>
    <row r="225" spans="1:68" ht="16.5" customHeight="1" x14ac:dyDescent="0.25">
      <c r="A225" s="53" t="s">
        <v>314</v>
      </c>
      <c r="B225" s="53" t="s">
        <v>315</v>
      </c>
      <c r="C225" s="30">
        <v>4301071000</v>
      </c>
      <c r="D225" s="287">
        <v>4607111038708</v>
      </c>
      <c r="E225" s="288"/>
      <c r="F225" s="275">
        <v>0.8</v>
      </c>
      <c r="G225" s="31">
        <v>8</v>
      </c>
      <c r="H225" s="275">
        <v>6.4</v>
      </c>
      <c r="I225" s="275">
        <v>6.67</v>
      </c>
      <c r="J225" s="31">
        <v>84</v>
      </c>
      <c r="K225" s="31" t="s">
        <v>67</v>
      </c>
      <c r="L225" s="31" t="s">
        <v>68</v>
      </c>
      <c r="M225" s="32" t="s">
        <v>69</v>
      </c>
      <c r="N225" s="32"/>
      <c r="O225" s="31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3"/>
      <c r="V225" s="33"/>
      <c r="W225" s="34" t="s">
        <v>70</v>
      </c>
      <c r="X225" s="276">
        <v>0</v>
      </c>
      <c r="Y225" s="277">
        <f>IFERROR(IF(X225="","",X225),"")</f>
        <v>0</v>
      </c>
      <c r="Z225" s="35">
        <f>IFERROR(IF(X225="","",X225*0.0155),"")</f>
        <v>0</v>
      </c>
      <c r="AA225" s="55"/>
      <c r="AB225" s="56"/>
      <c r="AC225" s="214" t="s">
        <v>313</v>
      </c>
      <c r="AG225" s="66"/>
      <c r="AJ225" s="69" t="s">
        <v>72</v>
      </c>
      <c r="AK225" s="69">
        <v>1</v>
      </c>
      <c r="BB225" s="215" t="s">
        <v>1</v>
      </c>
      <c r="BM225" s="66">
        <f>IFERROR(X225*I225,"0")</f>
        <v>0</v>
      </c>
      <c r="BN225" s="66">
        <f>IFERROR(Y225*I225,"0")</f>
        <v>0</v>
      </c>
      <c r="BO225" s="66">
        <f>IFERROR(X225/J225,"0")</f>
        <v>0</v>
      </c>
      <c r="BP225" s="66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6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6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6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7"/>
      <c r="AB228" s="47"/>
      <c r="AC228" s="47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2"/>
      <c r="AB229" s="272"/>
      <c r="AC229" s="272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7"/>
      <c r="AB230" s="267"/>
      <c r="AC230" s="267"/>
    </row>
    <row r="231" spans="1:68" ht="27" customHeight="1" x14ac:dyDescent="0.25">
      <c r="A231" s="53" t="s">
        <v>318</v>
      </c>
      <c r="B231" s="53" t="s">
        <v>319</v>
      </c>
      <c r="C231" s="30">
        <v>4301071036</v>
      </c>
      <c r="D231" s="287">
        <v>4607111036162</v>
      </c>
      <c r="E231" s="288"/>
      <c r="F231" s="275">
        <v>0.8</v>
      </c>
      <c r="G231" s="31">
        <v>8</v>
      </c>
      <c r="H231" s="275">
        <v>6.4</v>
      </c>
      <c r="I231" s="275">
        <v>6.6811999999999996</v>
      </c>
      <c r="J231" s="31">
        <v>84</v>
      </c>
      <c r="K231" s="31" t="s">
        <v>67</v>
      </c>
      <c r="L231" s="31" t="s">
        <v>68</v>
      </c>
      <c r="M231" s="32" t="s">
        <v>69</v>
      </c>
      <c r="N231" s="32"/>
      <c r="O231" s="31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3"/>
      <c r="V231" s="33"/>
      <c r="W231" s="34" t="s">
        <v>70</v>
      </c>
      <c r="X231" s="276">
        <v>0</v>
      </c>
      <c r="Y231" s="277">
        <f>IFERROR(IF(X231="","",X231),"")</f>
        <v>0</v>
      </c>
      <c r="Z231" s="35">
        <f>IFERROR(IF(X231="","",X231*0.0155),"")</f>
        <v>0</v>
      </c>
      <c r="AA231" s="55"/>
      <c r="AB231" s="56"/>
      <c r="AC231" s="216" t="s">
        <v>320</v>
      </c>
      <c r="AG231" s="66"/>
      <c r="AJ231" s="69" t="s">
        <v>72</v>
      </c>
      <c r="AK231" s="69">
        <v>1</v>
      </c>
      <c r="BB231" s="217" t="s">
        <v>1</v>
      </c>
      <c r="BM231" s="66">
        <f>IFERROR(X231*I231,"0")</f>
        <v>0</v>
      </c>
      <c r="BN231" s="66">
        <f>IFERROR(Y231*I231,"0")</f>
        <v>0</v>
      </c>
      <c r="BO231" s="66">
        <f>IFERROR(X231/J231,"0")</f>
        <v>0</v>
      </c>
      <c r="BP231" s="66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6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6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6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7"/>
      <c r="AB234" s="47"/>
      <c r="AC234" s="47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2"/>
      <c r="AB235" s="272"/>
      <c r="AC235" s="272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7"/>
      <c r="AB236" s="267"/>
      <c r="AC236" s="267"/>
    </row>
    <row r="237" spans="1:68" ht="27" customHeight="1" x14ac:dyDescent="0.25">
      <c r="A237" s="53" t="s">
        <v>323</v>
      </c>
      <c r="B237" s="53" t="s">
        <v>324</v>
      </c>
      <c r="C237" s="30">
        <v>4301071029</v>
      </c>
      <c r="D237" s="287">
        <v>4607111035899</v>
      </c>
      <c r="E237" s="288"/>
      <c r="F237" s="275">
        <v>1</v>
      </c>
      <c r="G237" s="31">
        <v>5</v>
      </c>
      <c r="H237" s="275">
        <v>5</v>
      </c>
      <c r="I237" s="275">
        <v>5.2619999999999996</v>
      </c>
      <c r="J237" s="31">
        <v>84</v>
      </c>
      <c r="K237" s="31" t="s">
        <v>67</v>
      </c>
      <c r="L237" s="31" t="s">
        <v>68</v>
      </c>
      <c r="M237" s="32" t="s">
        <v>69</v>
      </c>
      <c r="N237" s="32"/>
      <c r="O237" s="31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3"/>
      <c r="V237" s="33"/>
      <c r="W237" s="34" t="s">
        <v>70</v>
      </c>
      <c r="X237" s="276">
        <v>0</v>
      </c>
      <c r="Y237" s="277">
        <f>IFERROR(IF(X237="","",X237),"")</f>
        <v>0</v>
      </c>
      <c r="Z237" s="35">
        <f>IFERROR(IF(X237="","",X237*0.0155),"")</f>
        <v>0</v>
      </c>
      <c r="AA237" s="55"/>
      <c r="AB237" s="56"/>
      <c r="AC237" s="218" t="s">
        <v>239</v>
      </c>
      <c r="AG237" s="66"/>
      <c r="AJ237" s="69" t="s">
        <v>72</v>
      </c>
      <c r="AK237" s="69">
        <v>1</v>
      </c>
      <c r="BB237" s="219" t="s">
        <v>1</v>
      </c>
      <c r="BM237" s="66">
        <f>IFERROR(X237*I237,"0")</f>
        <v>0</v>
      </c>
      <c r="BN237" s="66">
        <f>IFERROR(Y237*I237,"0")</f>
        <v>0</v>
      </c>
      <c r="BO237" s="66">
        <f>IFERROR(X237/J237,"0")</f>
        <v>0</v>
      </c>
      <c r="BP237" s="66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6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6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6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7"/>
      <c r="AB240" s="47"/>
      <c r="AC240" s="47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2"/>
      <c r="AB241" s="272"/>
      <c r="AC241" s="272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67"/>
      <c r="AB242" s="267"/>
      <c r="AC242" s="267"/>
    </row>
    <row r="243" spans="1:68" ht="27" customHeight="1" x14ac:dyDescent="0.25">
      <c r="A243" s="53" t="s">
        <v>328</v>
      </c>
      <c r="B243" s="53" t="s">
        <v>329</v>
      </c>
      <c r="C243" s="30">
        <v>4301133004</v>
      </c>
      <c r="D243" s="287">
        <v>4607111039774</v>
      </c>
      <c r="E243" s="288"/>
      <c r="F243" s="275">
        <v>0.25</v>
      </c>
      <c r="G243" s="31">
        <v>12</v>
      </c>
      <c r="H243" s="275">
        <v>3</v>
      </c>
      <c r="I243" s="275">
        <v>3.22</v>
      </c>
      <c r="J243" s="31">
        <v>70</v>
      </c>
      <c r="K243" s="31" t="s">
        <v>80</v>
      </c>
      <c r="L243" s="31" t="s">
        <v>68</v>
      </c>
      <c r="M243" s="32" t="s">
        <v>69</v>
      </c>
      <c r="N243" s="32"/>
      <c r="O243" s="31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3"/>
      <c r="V243" s="33"/>
      <c r="W243" s="34" t="s">
        <v>70</v>
      </c>
      <c r="X243" s="276">
        <v>0</v>
      </c>
      <c r="Y243" s="277">
        <f>IFERROR(IF(X243="","",X243),"")</f>
        <v>0</v>
      </c>
      <c r="Z243" s="35">
        <f>IFERROR(IF(X243="","",X243*0.01788),"")</f>
        <v>0</v>
      </c>
      <c r="AA243" s="55"/>
      <c r="AB243" s="56"/>
      <c r="AC243" s="220" t="s">
        <v>330</v>
      </c>
      <c r="AG243" s="66"/>
      <c r="AJ243" s="69" t="s">
        <v>72</v>
      </c>
      <c r="AK243" s="69">
        <v>1</v>
      </c>
      <c r="BB243" s="221" t="s">
        <v>84</v>
      </c>
      <c r="BM243" s="66">
        <f>IFERROR(X243*I243,"0")</f>
        <v>0</v>
      </c>
      <c r="BN243" s="66">
        <f>IFERROR(Y243*I243,"0")</f>
        <v>0</v>
      </c>
      <c r="BO243" s="66">
        <f>IFERROR(X243/J243,"0")</f>
        <v>0</v>
      </c>
      <c r="BP243" s="66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6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6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6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7"/>
      <c r="AB246" s="267"/>
      <c r="AC246" s="267"/>
    </row>
    <row r="247" spans="1:68" ht="37.5" customHeight="1" x14ac:dyDescent="0.25">
      <c r="A247" s="53" t="s">
        <v>331</v>
      </c>
      <c r="B247" s="53" t="s">
        <v>332</v>
      </c>
      <c r="C247" s="30">
        <v>4301135400</v>
      </c>
      <c r="D247" s="287">
        <v>4607111039361</v>
      </c>
      <c r="E247" s="288"/>
      <c r="F247" s="275">
        <v>0.25</v>
      </c>
      <c r="G247" s="31">
        <v>12</v>
      </c>
      <c r="H247" s="275">
        <v>3</v>
      </c>
      <c r="I247" s="275">
        <v>3.7035999999999998</v>
      </c>
      <c r="J247" s="31">
        <v>70</v>
      </c>
      <c r="K247" s="31" t="s">
        <v>80</v>
      </c>
      <c r="L247" s="31" t="s">
        <v>68</v>
      </c>
      <c r="M247" s="32" t="s">
        <v>69</v>
      </c>
      <c r="N247" s="32"/>
      <c r="O247" s="31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3"/>
      <c r="V247" s="33"/>
      <c r="W247" s="34" t="s">
        <v>70</v>
      </c>
      <c r="X247" s="276">
        <v>0</v>
      </c>
      <c r="Y247" s="277">
        <f>IFERROR(IF(X247="","",X247),"")</f>
        <v>0</v>
      </c>
      <c r="Z247" s="35">
        <f>IFERROR(IF(X247="","",X247*0.01788),"")</f>
        <v>0</v>
      </c>
      <c r="AA247" s="55"/>
      <c r="AB247" s="56"/>
      <c r="AC247" s="222" t="s">
        <v>330</v>
      </c>
      <c r="AG247" s="66"/>
      <c r="AJ247" s="69" t="s">
        <v>72</v>
      </c>
      <c r="AK247" s="69">
        <v>1</v>
      </c>
      <c r="BB247" s="223" t="s">
        <v>84</v>
      </c>
      <c r="BM247" s="66">
        <f>IFERROR(X247*I247,"0")</f>
        <v>0</v>
      </c>
      <c r="BN247" s="66">
        <f>IFERROR(Y247*I247,"0")</f>
        <v>0</v>
      </c>
      <c r="BO247" s="66">
        <f>IFERROR(X247/J247,"0")</f>
        <v>0</v>
      </c>
      <c r="BP247" s="66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6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6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6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7"/>
      <c r="AB250" s="47"/>
      <c r="AC250" s="47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2"/>
      <c r="AB251" s="272"/>
      <c r="AC251" s="272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7"/>
      <c r="AB252" s="267"/>
      <c r="AC252" s="267"/>
    </row>
    <row r="253" spans="1:68" ht="27" customHeight="1" x14ac:dyDescent="0.25">
      <c r="A253" s="53" t="s">
        <v>334</v>
      </c>
      <c r="B253" s="53" t="s">
        <v>335</v>
      </c>
      <c r="C253" s="30">
        <v>4301071014</v>
      </c>
      <c r="D253" s="287">
        <v>4640242181264</v>
      </c>
      <c r="E253" s="288"/>
      <c r="F253" s="275">
        <v>0.7</v>
      </c>
      <c r="G253" s="31">
        <v>10</v>
      </c>
      <c r="H253" s="275">
        <v>7</v>
      </c>
      <c r="I253" s="275">
        <v>7.28</v>
      </c>
      <c r="J253" s="31">
        <v>84</v>
      </c>
      <c r="K253" s="31" t="s">
        <v>67</v>
      </c>
      <c r="L253" s="31" t="s">
        <v>68</v>
      </c>
      <c r="M253" s="32" t="s">
        <v>69</v>
      </c>
      <c r="N253" s="32"/>
      <c r="O253" s="31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3"/>
      <c r="V253" s="33"/>
      <c r="W253" s="34" t="s">
        <v>70</v>
      </c>
      <c r="X253" s="276">
        <v>0</v>
      </c>
      <c r="Y253" s="277">
        <f>IFERROR(IF(X253="","",X253),"")</f>
        <v>0</v>
      </c>
      <c r="Z253" s="35">
        <f>IFERROR(IF(X253="","",X253*0.0155),"")</f>
        <v>0</v>
      </c>
      <c r="AA253" s="55"/>
      <c r="AB253" s="56"/>
      <c r="AC253" s="224" t="s">
        <v>336</v>
      </c>
      <c r="AG253" s="66"/>
      <c r="AJ253" s="69" t="s">
        <v>72</v>
      </c>
      <c r="AK253" s="69">
        <v>1</v>
      </c>
      <c r="BB253" s="225" t="s">
        <v>1</v>
      </c>
      <c r="BM253" s="66">
        <f>IFERROR(X253*I253,"0")</f>
        <v>0</v>
      </c>
      <c r="BN253" s="66">
        <f>IFERROR(Y253*I253,"0")</f>
        <v>0</v>
      </c>
      <c r="BO253" s="66">
        <f>IFERROR(X253/J253,"0")</f>
        <v>0</v>
      </c>
      <c r="BP253" s="66">
        <f>IFERROR(Y253/J253,"0")</f>
        <v>0</v>
      </c>
    </row>
    <row r="254" spans="1:68" ht="27" customHeight="1" x14ac:dyDescent="0.25">
      <c r="A254" s="53" t="s">
        <v>337</v>
      </c>
      <c r="B254" s="53" t="s">
        <v>338</v>
      </c>
      <c r="C254" s="30">
        <v>4301071021</v>
      </c>
      <c r="D254" s="287">
        <v>4640242181325</v>
      </c>
      <c r="E254" s="288"/>
      <c r="F254" s="275">
        <v>0.7</v>
      </c>
      <c r="G254" s="31">
        <v>10</v>
      </c>
      <c r="H254" s="275">
        <v>7</v>
      </c>
      <c r="I254" s="275">
        <v>7.28</v>
      </c>
      <c r="J254" s="31">
        <v>84</v>
      </c>
      <c r="K254" s="31" t="s">
        <v>67</v>
      </c>
      <c r="L254" s="31" t="s">
        <v>68</v>
      </c>
      <c r="M254" s="32" t="s">
        <v>69</v>
      </c>
      <c r="N254" s="32"/>
      <c r="O254" s="31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3"/>
      <c r="V254" s="33"/>
      <c r="W254" s="34" t="s">
        <v>70</v>
      </c>
      <c r="X254" s="276">
        <v>0</v>
      </c>
      <c r="Y254" s="277">
        <f>IFERROR(IF(X254="","",X254),"")</f>
        <v>0</v>
      </c>
      <c r="Z254" s="35">
        <f>IFERROR(IF(X254="","",X254*0.0155),"")</f>
        <v>0</v>
      </c>
      <c r="AA254" s="55"/>
      <c r="AB254" s="56"/>
      <c r="AC254" s="226" t="s">
        <v>336</v>
      </c>
      <c r="AG254" s="66"/>
      <c r="AJ254" s="69" t="s">
        <v>72</v>
      </c>
      <c r="AK254" s="69">
        <v>1</v>
      </c>
      <c r="BB254" s="227" t="s">
        <v>1</v>
      </c>
      <c r="BM254" s="66">
        <f>IFERROR(X254*I254,"0")</f>
        <v>0</v>
      </c>
      <c r="BN254" s="66">
        <f>IFERROR(Y254*I254,"0")</f>
        <v>0</v>
      </c>
      <c r="BO254" s="66">
        <f>IFERROR(X254/J254,"0")</f>
        <v>0</v>
      </c>
      <c r="BP254" s="66">
        <f>IFERROR(Y254/J254,"0")</f>
        <v>0</v>
      </c>
    </row>
    <row r="255" spans="1:68" ht="27" customHeight="1" x14ac:dyDescent="0.25">
      <c r="A255" s="53" t="s">
        <v>339</v>
      </c>
      <c r="B255" s="53" t="s">
        <v>340</v>
      </c>
      <c r="C255" s="30">
        <v>4301070993</v>
      </c>
      <c r="D255" s="287">
        <v>4640242180670</v>
      </c>
      <c r="E255" s="288"/>
      <c r="F255" s="275">
        <v>1</v>
      </c>
      <c r="G255" s="31">
        <v>6</v>
      </c>
      <c r="H255" s="275">
        <v>6</v>
      </c>
      <c r="I255" s="275">
        <v>6.23</v>
      </c>
      <c r="J255" s="31">
        <v>84</v>
      </c>
      <c r="K255" s="31" t="s">
        <v>67</v>
      </c>
      <c r="L255" s="31" t="s">
        <v>68</v>
      </c>
      <c r="M255" s="32" t="s">
        <v>69</v>
      </c>
      <c r="N255" s="32"/>
      <c r="O255" s="31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3"/>
      <c r="V255" s="33"/>
      <c r="W255" s="34" t="s">
        <v>70</v>
      </c>
      <c r="X255" s="276">
        <v>0</v>
      </c>
      <c r="Y255" s="277">
        <f>IFERROR(IF(X255="","",X255),"")</f>
        <v>0</v>
      </c>
      <c r="Z255" s="35">
        <f>IFERROR(IF(X255="","",X255*0.0155),"")</f>
        <v>0</v>
      </c>
      <c r="AA255" s="55"/>
      <c r="AB255" s="56"/>
      <c r="AC255" s="228" t="s">
        <v>341</v>
      </c>
      <c r="AG255" s="66"/>
      <c r="AJ255" s="69" t="s">
        <v>72</v>
      </c>
      <c r="AK255" s="69">
        <v>1</v>
      </c>
      <c r="BB255" s="229" t="s">
        <v>1</v>
      </c>
      <c r="BM255" s="66">
        <f>IFERROR(X255*I255,"0")</f>
        <v>0</v>
      </c>
      <c r="BN255" s="66">
        <f>IFERROR(Y255*I255,"0")</f>
        <v>0</v>
      </c>
      <c r="BO255" s="66">
        <f>IFERROR(X255/J255,"0")</f>
        <v>0</v>
      </c>
      <c r="BP255" s="66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6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6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6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67"/>
      <c r="AB258" s="267"/>
      <c r="AC258" s="267"/>
    </row>
    <row r="259" spans="1:68" ht="27" customHeight="1" x14ac:dyDescent="0.25">
      <c r="A259" s="53" t="s">
        <v>342</v>
      </c>
      <c r="B259" s="53" t="s">
        <v>343</v>
      </c>
      <c r="C259" s="30">
        <v>4301132080</v>
      </c>
      <c r="D259" s="287">
        <v>4640242180397</v>
      </c>
      <c r="E259" s="288"/>
      <c r="F259" s="275">
        <v>1</v>
      </c>
      <c r="G259" s="31">
        <v>6</v>
      </c>
      <c r="H259" s="275">
        <v>6</v>
      </c>
      <c r="I259" s="275">
        <v>6.26</v>
      </c>
      <c r="J259" s="31">
        <v>84</v>
      </c>
      <c r="K259" s="31" t="s">
        <v>67</v>
      </c>
      <c r="L259" s="31" t="s">
        <v>81</v>
      </c>
      <c r="M259" s="32" t="s">
        <v>69</v>
      </c>
      <c r="N259" s="32"/>
      <c r="O259" s="31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3"/>
      <c r="V259" s="33"/>
      <c r="W259" s="34" t="s">
        <v>70</v>
      </c>
      <c r="X259" s="276">
        <v>266</v>
      </c>
      <c r="Y259" s="277">
        <f>IFERROR(IF(X259="","",X259),"")</f>
        <v>266</v>
      </c>
      <c r="Z259" s="35">
        <f>IFERROR(IF(X259="","",X259*0.0155),"")</f>
        <v>4.1230000000000002</v>
      </c>
      <c r="AA259" s="55"/>
      <c r="AB259" s="56"/>
      <c r="AC259" s="230" t="s">
        <v>344</v>
      </c>
      <c r="AG259" s="66"/>
      <c r="AJ259" s="69" t="s">
        <v>83</v>
      </c>
      <c r="AK259" s="69">
        <v>12</v>
      </c>
      <c r="BB259" s="231" t="s">
        <v>84</v>
      </c>
      <c r="BM259" s="66">
        <f>IFERROR(X259*I259,"0")</f>
        <v>1665.1599999999999</v>
      </c>
      <c r="BN259" s="66">
        <f>IFERROR(Y259*I259,"0")</f>
        <v>1665.1599999999999</v>
      </c>
      <c r="BO259" s="66">
        <f>IFERROR(X259/J259,"0")</f>
        <v>3.1666666666666665</v>
      </c>
      <c r="BP259" s="66">
        <f>IFERROR(Y259/J259,"0")</f>
        <v>3.1666666666666665</v>
      </c>
    </row>
    <row r="260" spans="1:68" ht="27" customHeight="1" x14ac:dyDescent="0.25">
      <c r="A260" s="53" t="s">
        <v>345</v>
      </c>
      <c r="B260" s="53" t="s">
        <v>346</v>
      </c>
      <c r="C260" s="30">
        <v>4301132104</v>
      </c>
      <c r="D260" s="287">
        <v>4640242181219</v>
      </c>
      <c r="E260" s="288"/>
      <c r="F260" s="275">
        <v>0.3</v>
      </c>
      <c r="G260" s="31">
        <v>9</v>
      </c>
      <c r="H260" s="275">
        <v>2.7</v>
      </c>
      <c r="I260" s="275">
        <v>2.8450000000000002</v>
      </c>
      <c r="J260" s="31">
        <v>234</v>
      </c>
      <c r="K260" s="31" t="s">
        <v>136</v>
      </c>
      <c r="L260" s="31" t="s">
        <v>68</v>
      </c>
      <c r="M260" s="32" t="s">
        <v>69</v>
      </c>
      <c r="N260" s="32"/>
      <c r="O260" s="31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3"/>
      <c r="V260" s="33"/>
      <c r="W260" s="34" t="s">
        <v>70</v>
      </c>
      <c r="X260" s="276">
        <v>0</v>
      </c>
      <c r="Y260" s="277">
        <f>IFERROR(IF(X260="","",X260),"")</f>
        <v>0</v>
      </c>
      <c r="Z260" s="35">
        <f>IFERROR(IF(X260="","",X260*0.00502),"")</f>
        <v>0</v>
      </c>
      <c r="AA260" s="55"/>
      <c r="AB260" s="56"/>
      <c r="AC260" s="232" t="s">
        <v>344</v>
      </c>
      <c r="AG260" s="66"/>
      <c r="AJ260" s="69" t="s">
        <v>72</v>
      </c>
      <c r="AK260" s="69">
        <v>1</v>
      </c>
      <c r="BB260" s="233" t="s">
        <v>84</v>
      </c>
      <c r="BM260" s="66">
        <f>IFERROR(X260*I260,"0")</f>
        <v>0</v>
      </c>
      <c r="BN260" s="66">
        <f>IFERROR(Y260*I260,"0")</f>
        <v>0</v>
      </c>
      <c r="BO260" s="66">
        <f>IFERROR(X260/J260,"0")</f>
        <v>0</v>
      </c>
      <c r="BP260" s="66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6" t="s">
        <v>70</v>
      </c>
      <c r="X261" s="278">
        <f>IFERROR(SUM(X259:X260),"0")</f>
        <v>266</v>
      </c>
      <c r="Y261" s="278">
        <f>IFERROR(SUM(Y259:Y260),"0")</f>
        <v>266</v>
      </c>
      <c r="Z261" s="278">
        <f>IFERROR(IF(Z259="",0,Z259),"0")+IFERROR(IF(Z260="",0,Z260),"0")</f>
        <v>4.1230000000000002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6" t="s">
        <v>74</v>
      </c>
      <c r="X262" s="278">
        <f>IFERROR(SUMPRODUCT(X259:X260*H259:H260),"0")</f>
        <v>1596</v>
      </c>
      <c r="Y262" s="278">
        <f>IFERROR(SUMPRODUCT(Y259:Y260*H259:H260),"0")</f>
        <v>1596</v>
      </c>
      <c r="Z262" s="36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7"/>
      <c r="AB263" s="267"/>
      <c r="AC263" s="267"/>
    </row>
    <row r="264" spans="1:68" ht="27" customHeight="1" x14ac:dyDescent="0.25">
      <c r="A264" s="53" t="s">
        <v>347</v>
      </c>
      <c r="B264" s="53" t="s">
        <v>348</v>
      </c>
      <c r="C264" s="30">
        <v>4301136051</v>
      </c>
      <c r="D264" s="287">
        <v>4640242180304</v>
      </c>
      <c r="E264" s="288"/>
      <c r="F264" s="275">
        <v>2.7</v>
      </c>
      <c r="G264" s="31">
        <v>1</v>
      </c>
      <c r="H264" s="275">
        <v>2.7</v>
      </c>
      <c r="I264" s="275">
        <v>2.8906000000000001</v>
      </c>
      <c r="J264" s="31">
        <v>126</v>
      </c>
      <c r="K264" s="31" t="s">
        <v>80</v>
      </c>
      <c r="L264" s="31" t="s">
        <v>81</v>
      </c>
      <c r="M264" s="32" t="s">
        <v>69</v>
      </c>
      <c r="N264" s="32"/>
      <c r="O264" s="31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3"/>
      <c r="V264" s="33"/>
      <c r="W264" s="34" t="s">
        <v>70</v>
      </c>
      <c r="X264" s="276">
        <v>0</v>
      </c>
      <c r="Y264" s="277">
        <f>IFERROR(IF(X264="","",X264),"")</f>
        <v>0</v>
      </c>
      <c r="Z264" s="35">
        <f>IFERROR(IF(X264="","",X264*0.00936),"")</f>
        <v>0</v>
      </c>
      <c r="AA264" s="55"/>
      <c r="AB264" s="56"/>
      <c r="AC264" s="234" t="s">
        <v>349</v>
      </c>
      <c r="AG264" s="66"/>
      <c r="AJ264" s="69" t="s">
        <v>83</v>
      </c>
      <c r="AK264" s="69">
        <v>14</v>
      </c>
      <c r="BB264" s="235" t="s">
        <v>84</v>
      </c>
      <c r="BM264" s="66">
        <f>IFERROR(X264*I264,"0")</f>
        <v>0</v>
      </c>
      <c r="BN264" s="66">
        <f>IFERROR(Y264*I264,"0")</f>
        <v>0</v>
      </c>
      <c r="BO264" s="66">
        <f>IFERROR(X264/J264,"0")</f>
        <v>0</v>
      </c>
      <c r="BP264" s="66">
        <f>IFERROR(Y264/J264,"0")</f>
        <v>0</v>
      </c>
    </row>
    <row r="265" spans="1:68" ht="27" customHeight="1" x14ac:dyDescent="0.25">
      <c r="A265" s="53" t="s">
        <v>350</v>
      </c>
      <c r="B265" s="53" t="s">
        <v>351</v>
      </c>
      <c r="C265" s="30">
        <v>4301136053</v>
      </c>
      <c r="D265" s="287">
        <v>4640242180236</v>
      </c>
      <c r="E265" s="288"/>
      <c r="F265" s="275">
        <v>5</v>
      </c>
      <c r="G265" s="31">
        <v>1</v>
      </c>
      <c r="H265" s="275">
        <v>5</v>
      </c>
      <c r="I265" s="275">
        <v>5.2350000000000003</v>
      </c>
      <c r="J265" s="31">
        <v>84</v>
      </c>
      <c r="K265" s="31" t="s">
        <v>67</v>
      </c>
      <c r="L265" s="31" t="s">
        <v>81</v>
      </c>
      <c r="M265" s="32" t="s">
        <v>69</v>
      </c>
      <c r="N265" s="32"/>
      <c r="O265" s="31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3"/>
      <c r="V265" s="33"/>
      <c r="W265" s="34" t="s">
        <v>70</v>
      </c>
      <c r="X265" s="276">
        <v>0</v>
      </c>
      <c r="Y265" s="277">
        <f>IFERROR(IF(X265="","",X265),"")</f>
        <v>0</v>
      </c>
      <c r="Z265" s="35">
        <f>IFERROR(IF(X265="","",X265*0.0155),"")</f>
        <v>0</v>
      </c>
      <c r="AA265" s="55"/>
      <c r="AB265" s="56"/>
      <c r="AC265" s="236" t="s">
        <v>349</v>
      </c>
      <c r="AG265" s="66"/>
      <c r="AJ265" s="69" t="s">
        <v>83</v>
      </c>
      <c r="AK265" s="69">
        <v>12</v>
      </c>
      <c r="BB265" s="237" t="s">
        <v>84</v>
      </c>
      <c r="BM265" s="66">
        <f>IFERROR(X265*I265,"0")</f>
        <v>0</v>
      </c>
      <c r="BN265" s="66">
        <f>IFERROR(Y265*I265,"0")</f>
        <v>0</v>
      </c>
      <c r="BO265" s="66">
        <f>IFERROR(X265/J265,"0")</f>
        <v>0</v>
      </c>
      <c r="BP265" s="66">
        <f>IFERROR(Y265/J265,"0")</f>
        <v>0</v>
      </c>
    </row>
    <row r="266" spans="1:68" ht="27" customHeight="1" x14ac:dyDescent="0.25">
      <c r="A266" s="53" t="s">
        <v>352</v>
      </c>
      <c r="B266" s="53" t="s">
        <v>353</v>
      </c>
      <c r="C266" s="30">
        <v>4301136052</v>
      </c>
      <c r="D266" s="287">
        <v>4640242180410</v>
      </c>
      <c r="E266" s="288"/>
      <c r="F266" s="275">
        <v>2.2400000000000002</v>
      </c>
      <c r="G266" s="31">
        <v>1</v>
      </c>
      <c r="H266" s="275">
        <v>2.2400000000000002</v>
      </c>
      <c r="I266" s="275">
        <v>2.4319999999999999</v>
      </c>
      <c r="J266" s="31">
        <v>126</v>
      </c>
      <c r="K266" s="31" t="s">
        <v>80</v>
      </c>
      <c r="L266" s="31" t="s">
        <v>68</v>
      </c>
      <c r="M266" s="32" t="s">
        <v>69</v>
      </c>
      <c r="N266" s="32"/>
      <c r="O266" s="31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3"/>
      <c r="V266" s="33"/>
      <c r="W266" s="34" t="s">
        <v>70</v>
      </c>
      <c r="X266" s="276">
        <v>0</v>
      </c>
      <c r="Y266" s="277">
        <f>IFERROR(IF(X266="","",X266),"")</f>
        <v>0</v>
      </c>
      <c r="Z266" s="35">
        <f>IFERROR(IF(X266="","",X266*0.00936),"")</f>
        <v>0</v>
      </c>
      <c r="AA266" s="55"/>
      <c r="AB266" s="56"/>
      <c r="AC266" s="238" t="s">
        <v>349</v>
      </c>
      <c r="AG266" s="66"/>
      <c r="AJ266" s="69" t="s">
        <v>72</v>
      </c>
      <c r="AK266" s="69">
        <v>1</v>
      </c>
      <c r="BB266" s="239" t="s">
        <v>84</v>
      </c>
      <c r="BM266" s="66">
        <f>IFERROR(X266*I266,"0")</f>
        <v>0</v>
      </c>
      <c r="BN266" s="66">
        <f>IFERROR(Y266*I266,"0")</f>
        <v>0</v>
      </c>
      <c r="BO266" s="66">
        <f>IFERROR(X266/J266,"0")</f>
        <v>0</v>
      </c>
      <c r="BP266" s="66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6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6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6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67"/>
      <c r="AB269" s="267"/>
      <c r="AC269" s="267"/>
    </row>
    <row r="270" spans="1:68" ht="37.5" customHeight="1" x14ac:dyDescent="0.25">
      <c r="A270" s="53" t="s">
        <v>354</v>
      </c>
      <c r="B270" s="53" t="s">
        <v>355</v>
      </c>
      <c r="C270" s="30">
        <v>4301135504</v>
      </c>
      <c r="D270" s="287">
        <v>4640242181554</v>
      </c>
      <c r="E270" s="288"/>
      <c r="F270" s="275">
        <v>3</v>
      </c>
      <c r="G270" s="31">
        <v>1</v>
      </c>
      <c r="H270" s="275">
        <v>3</v>
      </c>
      <c r="I270" s="275">
        <v>3.1920000000000002</v>
      </c>
      <c r="J270" s="31">
        <v>126</v>
      </c>
      <c r="K270" s="31" t="s">
        <v>80</v>
      </c>
      <c r="L270" s="31" t="s">
        <v>68</v>
      </c>
      <c r="M270" s="32" t="s">
        <v>69</v>
      </c>
      <c r="N270" s="32"/>
      <c r="O270" s="31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3"/>
      <c r="V270" s="33"/>
      <c r="W270" s="34" t="s">
        <v>70</v>
      </c>
      <c r="X270" s="276">
        <v>0</v>
      </c>
      <c r="Y270" s="277">
        <f t="shared" ref="Y270:Y282" si="6">IFERROR(IF(X270="","",X270),"")</f>
        <v>0</v>
      </c>
      <c r="Z270" s="35">
        <f>IFERROR(IF(X270="","",X270*0.00936),"")</f>
        <v>0</v>
      </c>
      <c r="AA270" s="55"/>
      <c r="AB270" s="56"/>
      <c r="AC270" s="240" t="s">
        <v>356</v>
      </c>
      <c r="AG270" s="66"/>
      <c r="AJ270" s="69" t="s">
        <v>72</v>
      </c>
      <c r="AK270" s="69">
        <v>1</v>
      </c>
      <c r="BB270" s="241" t="s">
        <v>84</v>
      </c>
      <c r="BM270" s="66">
        <f t="shared" ref="BM270:BM282" si="7">IFERROR(X270*I270,"0")</f>
        <v>0</v>
      </c>
      <c r="BN270" s="66">
        <f t="shared" ref="BN270:BN282" si="8">IFERROR(Y270*I270,"0")</f>
        <v>0</v>
      </c>
      <c r="BO270" s="66">
        <f t="shared" ref="BO270:BO282" si="9">IFERROR(X270/J270,"0")</f>
        <v>0</v>
      </c>
      <c r="BP270" s="66">
        <f t="shared" ref="BP270:BP282" si="10">IFERROR(Y270/J270,"0")</f>
        <v>0</v>
      </c>
    </row>
    <row r="271" spans="1:68" ht="27" customHeight="1" x14ac:dyDescent="0.25">
      <c r="A271" s="53" t="s">
        <v>357</v>
      </c>
      <c r="B271" s="53" t="s">
        <v>358</v>
      </c>
      <c r="C271" s="30">
        <v>4301135518</v>
      </c>
      <c r="D271" s="287">
        <v>4640242181561</v>
      </c>
      <c r="E271" s="288"/>
      <c r="F271" s="275">
        <v>3.7</v>
      </c>
      <c r="G271" s="31">
        <v>1</v>
      </c>
      <c r="H271" s="275">
        <v>3.7</v>
      </c>
      <c r="I271" s="275">
        <v>3.8919999999999999</v>
      </c>
      <c r="J271" s="31">
        <v>126</v>
      </c>
      <c r="K271" s="31" t="s">
        <v>80</v>
      </c>
      <c r="L271" s="31" t="s">
        <v>81</v>
      </c>
      <c r="M271" s="32" t="s">
        <v>69</v>
      </c>
      <c r="N271" s="32"/>
      <c r="O271" s="31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3"/>
      <c r="V271" s="33"/>
      <c r="W271" s="34" t="s">
        <v>70</v>
      </c>
      <c r="X271" s="276">
        <v>280</v>
      </c>
      <c r="Y271" s="277">
        <f t="shared" si="6"/>
        <v>280</v>
      </c>
      <c r="Z271" s="35">
        <f>IFERROR(IF(X271="","",X271*0.00936),"")</f>
        <v>2.6208</v>
      </c>
      <c r="AA271" s="55"/>
      <c r="AB271" s="56"/>
      <c r="AC271" s="242" t="s">
        <v>359</v>
      </c>
      <c r="AG271" s="66"/>
      <c r="AJ271" s="69" t="s">
        <v>83</v>
      </c>
      <c r="AK271" s="69">
        <v>14</v>
      </c>
      <c r="BB271" s="243" t="s">
        <v>84</v>
      </c>
      <c r="BM271" s="66">
        <f t="shared" si="7"/>
        <v>1089.76</v>
      </c>
      <c r="BN271" s="66">
        <f t="shared" si="8"/>
        <v>1089.76</v>
      </c>
      <c r="BO271" s="66">
        <f t="shared" si="9"/>
        <v>2.2222222222222223</v>
      </c>
      <c r="BP271" s="66">
        <f t="shared" si="10"/>
        <v>2.2222222222222223</v>
      </c>
    </row>
    <row r="272" spans="1:68" ht="27" customHeight="1" x14ac:dyDescent="0.25">
      <c r="A272" s="53" t="s">
        <v>360</v>
      </c>
      <c r="B272" s="53" t="s">
        <v>361</v>
      </c>
      <c r="C272" s="30">
        <v>4301135374</v>
      </c>
      <c r="D272" s="287">
        <v>4640242181424</v>
      </c>
      <c r="E272" s="288"/>
      <c r="F272" s="275">
        <v>5.5</v>
      </c>
      <c r="G272" s="31">
        <v>1</v>
      </c>
      <c r="H272" s="275">
        <v>5.5</v>
      </c>
      <c r="I272" s="275">
        <v>5.7350000000000003</v>
      </c>
      <c r="J272" s="31">
        <v>84</v>
      </c>
      <c r="K272" s="31" t="s">
        <v>67</v>
      </c>
      <c r="L272" s="31" t="s">
        <v>81</v>
      </c>
      <c r="M272" s="32" t="s">
        <v>69</v>
      </c>
      <c r="N272" s="32"/>
      <c r="O272" s="31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3"/>
      <c r="V272" s="33"/>
      <c r="W272" s="34" t="s">
        <v>70</v>
      </c>
      <c r="X272" s="276">
        <v>246</v>
      </c>
      <c r="Y272" s="277">
        <f t="shared" si="6"/>
        <v>246</v>
      </c>
      <c r="Z272" s="35">
        <f>IFERROR(IF(X272="","",X272*0.0155),"")</f>
        <v>3.8130000000000002</v>
      </c>
      <c r="AA272" s="55"/>
      <c r="AB272" s="56"/>
      <c r="AC272" s="244" t="s">
        <v>356</v>
      </c>
      <c r="AG272" s="66"/>
      <c r="AJ272" s="69" t="s">
        <v>83</v>
      </c>
      <c r="AK272" s="69">
        <v>12</v>
      </c>
      <c r="BB272" s="245" t="s">
        <v>84</v>
      </c>
      <c r="BM272" s="66">
        <f t="shared" si="7"/>
        <v>1410.8100000000002</v>
      </c>
      <c r="BN272" s="66">
        <f t="shared" si="8"/>
        <v>1410.8100000000002</v>
      </c>
      <c r="BO272" s="66">
        <f t="shared" si="9"/>
        <v>2.9285714285714284</v>
      </c>
      <c r="BP272" s="66">
        <f t="shared" si="10"/>
        <v>2.9285714285714284</v>
      </c>
    </row>
    <row r="273" spans="1:68" ht="27" customHeight="1" x14ac:dyDescent="0.25">
      <c r="A273" s="53" t="s">
        <v>362</v>
      </c>
      <c r="B273" s="53" t="s">
        <v>363</v>
      </c>
      <c r="C273" s="30">
        <v>4301135405</v>
      </c>
      <c r="D273" s="287">
        <v>4640242181523</v>
      </c>
      <c r="E273" s="288"/>
      <c r="F273" s="275">
        <v>3</v>
      </c>
      <c r="G273" s="31">
        <v>1</v>
      </c>
      <c r="H273" s="275">
        <v>3</v>
      </c>
      <c r="I273" s="275">
        <v>3.1920000000000002</v>
      </c>
      <c r="J273" s="31">
        <v>126</v>
      </c>
      <c r="K273" s="31" t="s">
        <v>80</v>
      </c>
      <c r="L273" s="31" t="s">
        <v>81</v>
      </c>
      <c r="M273" s="32" t="s">
        <v>69</v>
      </c>
      <c r="N273" s="32"/>
      <c r="O273" s="31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3"/>
      <c r="V273" s="33"/>
      <c r="W273" s="34" t="s">
        <v>70</v>
      </c>
      <c r="X273" s="276">
        <v>84</v>
      </c>
      <c r="Y273" s="277">
        <f t="shared" si="6"/>
        <v>84</v>
      </c>
      <c r="Z273" s="35">
        <f t="shared" ref="Z273:Z278" si="11">IFERROR(IF(X273="","",X273*0.00936),"")</f>
        <v>0.78624000000000005</v>
      </c>
      <c r="AA273" s="55"/>
      <c r="AB273" s="56"/>
      <c r="AC273" s="246" t="s">
        <v>359</v>
      </c>
      <c r="AG273" s="66"/>
      <c r="AJ273" s="69" t="s">
        <v>83</v>
      </c>
      <c r="AK273" s="69">
        <v>14</v>
      </c>
      <c r="BB273" s="247" t="s">
        <v>84</v>
      </c>
      <c r="BM273" s="66">
        <f t="shared" si="7"/>
        <v>268.12800000000004</v>
      </c>
      <c r="BN273" s="66">
        <f t="shared" si="8"/>
        <v>268.12800000000004</v>
      </c>
      <c r="BO273" s="66">
        <f t="shared" si="9"/>
        <v>0.66666666666666663</v>
      </c>
      <c r="BP273" s="66">
        <f t="shared" si="10"/>
        <v>0.66666666666666663</v>
      </c>
    </row>
    <row r="274" spans="1:68" ht="27" customHeight="1" x14ac:dyDescent="0.25">
      <c r="A274" s="53" t="s">
        <v>364</v>
      </c>
      <c r="B274" s="53" t="s">
        <v>365</v>
      </c>
      <c r="C274" s="30">
        <v>4301135375</v>
      </c>
      <c r="D274" s="287">
        <v>4640242181486</v>
      </c>
      <c r="E274" s="288"/>
      <c r="F274" s="275">
        <v>3.7</v>
      </c>
      <c r="G274" s="31">
        <v>1</v>
      </c>
      <c r="H274" s="275">
        <v>3.7</v>
      </c>
      <c r="I274" s="275">
        <v>3.8919999999999999</v>
      </c>
      <c r="J274" s="31">
        <v>126</v>
      </c>
      <c r="K274" s="31" t="s">
        <v>80</v>
      </c>
      <c r="L274" s="31" t="s">
        <v>201</v>
      </c>
      <c r="M274" s="32" t="s">
        <v>69</v>
      </c>
      <c r="N274" s="32"/>
      <c r="O274" s="31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3"/>
      <c r="V274" s="33"/>
      <c r="W274" s="34" t="s">
        <v>70</v>
      </c>
      <c r="X274" s="276">
        <v>630</v>
      </c>
      <c r="Y274" s="277">
        <f t="shared" si="6"/>
        <v>630</v>
      </c>
      <c r="Z274" s="35">
        <f t="shared" si="11"/>
        <v>5.8967999999999998</v>
      </c>
      <c r="AA274" s="55"/>
      <c r="AB274" s="56"/>
      <c r="AC274" s="248" t="s">
        <v>356</v>
      </c>
      <c r="AG274" s="66"/>
      <c r="AJ274" s="69" t="s">
        <v>202</v>
      </c>
      <c r="AK274" s="69">
        <v>126</v>
      </c>
      <c r="BB274" s="249" t="s">
        <v>84</v>
      </c>
      <c r="BM274" s="66">
        <f t="shared" si="7"/>
        <v>2451.96</v>
      </c>
      <c r="BN274" s="66">
        <f t="shared" si="8"/>
        <v>2451.96</v>
      </c>
      <c r="BO274" s="66">
        <f t="shared" si="9"/>
        <v>5</v>
      </c>
      <c r="BP274" s="66">
        <f t="shared" si="10"/>
        <v>5</v>
      </c>
    </row>
    <row r="275" spans="1:68" ht="37.5" customHeight="1" x14ac:dyDescent="0.25">
      <c r="A275" s="53" t="s">
        <v>366</v>
      </c>
      <c r="B275" s="53" t="s">
        <v>367</v>
      </c>
      <c r="C275" s="30">
        <v>4301135402</v>
      </c>
      <c r="D275" s="287">
        <v>4640242181493</v>
      </c>
      <c r="E275" s="288"/>
      <c r="F275" s="275">
        <v>3.7</v>
      </c>
      <c r="G275" s="31">
        <v>1</v>
      </c>
      <c r="H275" s="275">
        <v>3.7</v>
      </c>
      <c r="I275" s="275">
        <v>3.8919999999999999</v>
      </c>
      <c r="J275" s="31">
        <v>126</v>
      </c>
      <c r="K275" s="31" t="s">
        <v>80</v>
      </c>
      <c r="L275" s="31" t="s">
        <v>81</v>
      </c>
      <c r="M275" s="32" t="s">
        <v>69</v>
      </c>
      <c r="N275" s="32"/>
      <c r="O275" s="31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3"/>
      <c r="V275" s="33"/>
      <c r="W275" s="34" t="s">
        <v>70</v>
      </c>
      <c r="X275" s="276">
        <v>56</v>
      </c>
      <c r="Y275" s="277">
        <f t="shared" si="6"/>
        <v>56</v>
      </c>
      <c r="Z275" s="35">
        <f t="shared" si="11"/>
        <v>0.52415999999999996</v>
      </c>
      <c r="AA275" s="55"/>
      <c r="AB275" s="56"/>
      <c r="AC275" s="250" t="s">
        <v>356</v>
      </c>
      <c r="AG275" s="66"/>
      <c r="AJ275" s="69" t="s">
        <v>83</v>
      </c>
      <c r="AK275" s="69">
        <v>14</v>
      </c>
      <c r="BB275" s="251" t="s">
        <v>84</v>
      </c>
      <c r="BM275" s="66">
        <f t="shared" si="7"/>
        <v>217.952</v>
      </c>
      <c r="BN275" s="66">
        <f t="shared" si="8"/>
        <v>217.952</v>
      </c>
      <c r="BO275" s="66">
        <f t="shared" si="9"/>
        <v>0.44444444444444442</v>
      </c>
      <c r="BP275" s="66">
        <f t="shared" si="10"/>
        <v>0.44444444444444442</v>
      </c>
    </row>
    <row r="276" spans="1:68" ht="37.5" customHeight="1" x14ac:dyDescent="0.25">
      <c r="A276" s="53" t="s">
        <v>368</v>
      </c>
      <c r="B276" s="53" t="s">
        <v>369</v>
      </c>
      <c r="C276" s="30">
        <v>4301135403</v>
      </c>
      <c r="D276" s="287">
        <v>4640242181509</v>
      </c>
      <c r="E276" s="288"/>
      <c r="F276" s="275">
        <v>3.7</v>
      </c>
      <c r="G276" s="31">
        <v>1</v>
      </c>
      <c r="H276" s="275">
        <v>3.7</v>
      </c>
      <c r="I276" s="275">
        <v>3.8919999999999999</v>
      </c>
      <c r="J276" s="31">
        <v>126</v>
      </c>
      <c r="K276" s="31" t="s">
        <v>80</v>
      </c>
      <c r="L276" s="31" t="s">
        <v>68</v>
      </c>
      <c r="M276" s="32" t="s">
        <v>69</v>
      </c>
      <c r="N276" s="32"/>
      <c r="O276" s="31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3"/>
      <c r="V276" s="33"/>
      <c r="W276" s="34" t="s">
        <v>70</v>
      </c>
      <c r="X276" s="276">
        <v>0</v>
      </c>
      <c r="Y276" s="277">
        <f t="shared" si="6"/>
        <v>0</v>
      </c>
      <c r="Z276" s="35">
        <f t="shared" si="11"/>
        <v>0</v>
      </c>
      <c r="AA276" s="55"/>
      <c r="AB276" s="56"/>
      <c r="AC276" s="252" t="s">
        <v>356</v>
      </c>
      <c r="AG276" s="66"/>
      <c r="AJ276" s="69" t="s">
        <v>72</v>
      </c>
      <c r="AK276" s="69">
        <v>1</v>
      </c>
      <c r="BB276" s="253" t="s">
        <v>84</v>
      </c>
      <c r="BM276" s="66">
        <f t="shared" si="7"/>
        <v>0</v>
      </c>
      <c r="BN276" s="66">
        <f t="shared" si="8"/>
        <v>0</v>
      </c>
      <c r="BO276" s="66">
        <f t="shared" si="9"/>
        <v>0</v>
      </c>
      <c r="BP276" s="66">
        <f t="shared" si="10"/>
        <v>0</v>
      </c>
    </row>
    <row r="277" spans="1:68" ht="27" customHeight="1" x14ac:dyDescent="0.25">
      <c r="A277" s="53" t="s">
        <v>370</v>
      </c>
      <c r="B277" s="53" t="s">
        <v>371</v>
      </c>
      <c r="C277" s="30">
        <v>4301135304</v>
      </c>
      <c r="D277" s="287">
        <v>4640242181240</v>
      </c>
      <c r="E277" s="288"/>
      <c r="F277" s="275">
        <v>0.3</v>
      </c>
      <c r="G277" s="31">
        <v>9</v>
      </c>
      <c r="H277" s="275">
        <v>2.7</v>
      </c>
      <c r="I277" s="275">
        <v>2.88</v>
      </c>
      <c r="J277" s="31">
        <v>126</v>
      </c>
      <c r="K277" s="31" t="s">
        <v>80</v>
      </c>
      <c r="L277" s="31" t="s">
        <v>68</v>
      </c>
      <c r="M277" s="32" t="s">
        <v>69</v>
      </c>
      <c r="N277" s="32"/>
      <c r="O277" s="31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3"/>
      <c r="V277" s="33"/>
      <c r="W277" s="34" t="s">
        <v>70</v>
      </c>
      <c r="X277" s="276">
        <v>0</v>
      </c>
      <c r="Y277" s="277">
        <f t="shared" si="6"/>
        <v>0</v>
      </c>
      <c r="Z277" s="35">
        <f t="shared" si="11"/>
        <v>0</v>
      </c>
      <c r="AA277" s="55"/>
      <c r="AB277" s="56"/>
      <c r="AC277" s="254" t="s">
        <v>356</v>
      </c>
      <c r="AG277" s="66"/>
      <c r="AJ277" s="69" t="s">
        <v>72</v>
      </c>
      <c r="AK277" s="69">
        <v>1</v>
      </c>
      <c r="BB277" s="255" t="s">
        <v>84</v>
      </c>
      <c r="BM277" s="66">
        <f t="shared" si="7"/>
        <v>0</v>
      </c>
      <c r="BN277" s="66">
        <f t="shared" si="8"/>
        <v>0</v>
      </c>
      <c r="BO277" s="66">
        <f t="shared" si="9"/>
        <v>0</v>
      </c>
      <c r="BP277" s="66">
        <f t="shared" si="10"/>
        <v>0</v>
      </c>
    </row>
    <row r="278" spans="1:68" ht="27" customHeight="1" x14ac:dyDescent="0.25">
      <c r="A278" s="53" t="s">
        <v>372</v>
      </c>
      <c r="B278" s="53" t="s">
        <v>373</v>
      </c>
      <c r="C278" s="30">
        <v>4301135610</v>
      </c>
      <c r="D278" s="287">
        <v>4640242181318</v>
      </c>
      <c r="E278" s="288"/>
      <c r="F278" s="275">
        <v>0.3</v>
      </c>
      <c r="G278" s="31">
        <v>9</v>
      </c>
      <c r="H278" s="275">
        <v>2.7</v>
      </c>
      <c r="I278" s="275">
        <v>2.988</v>
      </c>
      <c r="J278" s="31">
        <v>126</v>
      </c>
      <c r="K278" s="31" t="s">
        <v>80</v>
      </c>
      <c r="L278" s="31" t="s">
        <v>68</v>
      </c>
      <c r="M278" s="32" t="s">
        <v>69</v>
      </c>
      <c r="N278" s="32"/>
      <c r="O278" s="31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3"/>
      <c r="V278" s="33"/>
      <c r="W278" s="34" t="s">
        <v>70</v>
      </c>
      <c r="X278" s="276">
        <v>0</v>
      </c>
      <c r="Y278" s="277">
        <f t="shared" si="6"/>
        <v>0</v>
      </c>
      <c r="Z278" s="35">
        <f t="shared" si="11"/>
        <v>0</v>
      </c>
      <c r="AA278" s="55"/>
      <c r="AB278" s="56"/>
      <c r="AC278" s="256" t="s">
        <v>359</v>
      </c>
      <c r="AG278" s="66"/>
      <c r="AJ278" s="69" t="s">
        <v>72</v>
      </c>
      <c r="AK278" s="69">
        <v>1</v>
      </c>
      <c r="BB278" s="257" t="s">
        <v>84</v>
      </c>
      <c r="BM278" s="66">
        <f t="shared" si="7"/>
        <v>0</v>
      </c>
      <c r="BN278" s="66">
        <f t="shared" si="8"/>
        <v>0</v>
      </c>
      <c r="BO278" s="66">
        <f t="shared" si="9"/>
        <v>0</v>
      </c>
      <c r="BP278" s="66">
        <f t="shared" si="10"/>
        <v>0</v>
      </c>
    </row>
    <row r="279" spans="1:68" ht="27" customHeight="1" x14ac:dyDescent="0.25">
      <c r="A279" s="53" t="s">
        <v>374</v>
      </c>
      <c r="B279" s="53" t="s">
        <v>375</v>
      </c>
      <c r="C279" s="30">
        <v>4301135306</v>
      </c>
      <c r="D279" s="287">
        <v>4640242181387</v>
      </c>
      <c r="E279" s="288"/>
      <c r="F279" s="275">
        <v>0.3</v>
      </c>
      <c r="G279" s="31">
        <v>9</v>
      </c>
      <c r="H279" s="275">
        <v>2.7</v>
      </c>
      <c r="I279" s="275">
        <v>2.8450000000000002</v>
      </c>
      <c r="J279" s="31">
        <v>234</v>
      </c>
      <c r="K279" s="31" t="s">
        <v>136</v>
      </c>
      <c r="L279" s="31" t="s">
        <v>68</v>
      </c>
      <c r="M279" s="32" t="s">
        <v>69</v>
      </c>
      <c r="N279" s="32"/>
      <c r="O279" s="31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3"/>
      <c r="V279" s="33"/>
      <c r="W279" s="34" t="s">
        <v>70</v>
      </c>
      <c r="X279" s="276">
        <v>0</v>
      </c>
      <c r="Y279" s="277">
        <f t="shared" si="6"/>
        <v>0</v>
      </c>
      <c r="Z279" s="35">
        <f>IFERROR(IF(X279="","",X279*0.00502),"")</f>
        <v>0</v>
      </c>
      <c r="AA279" s="55"/>
      <c r="AB279" s="56"/>
      <c r="AC279" s="258" t="s">
        <v>356</v>
      </c>
      <c r="AG279" s="66"/>
      <c r="AJ279" s="69" t="s">
        <v>72</v>
      </c>
      <c r="AK279" s="69">
        <v>1</v>
      </c>
      <c r="BB279" s="259" t="s">
        <v>84</v>
      </c>
      <c r="BM279" s="66">
        <f t="shared" si="7"/>
        <v>0</v>
      </c>
      <c r="BN279" s="66">
        <f t="shared" si="8"/>
        <v>0</v>
      </c>
      <c r="BO279" s="66">
        <f t="shared" si="9"/>
        <v>0</v>
      </c>
      <c r="BP279" s="66">
        <f t="shared" si="10"/>
        <v>0</v>
      </c>
    </row>
    <row r="280" spans="1:68" ht="27" customHeight="1" x14ac:dyDescent="0.25">
      <c r="A280" s="53" t="s">
        <v>376</v>
      </c>
      <c r="B280" s="53" t="s">
        <v>377</v>
      </c>
      <c r="C280" s="30">
        <v>4301135309</v>
      </c>
      <c r="D280" s="287">
        <v>4640242181332</v>
      </c>
      <c r="E280" s="288"/>
      <c r="F280" s="275">
        <v>0.3</v>
      </c>
      <c r="G280" s="31">
        <v>9</v>
      </c>
      <c r="H280" s="275">
        <v>2.7</v>
      </c>
      <c r="I280" s="275">
        <v>2.9079999999999999</v>
      </c>
      <c r="J280" s="31">
        <v>234</v>
      </c>
      <c r="K280" s="31" t="s">
        <v>136</v>
      </c>
      <c r="L280" s="31" t="s">
        <v>68</v>
      </c>
      <c r="M280" s="32" t="s">
        <v>69</v>
      </c>
      <c r="N280" s="32"/>
      <c r="O280" s="31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3"/>
      <c r="V280" s="33"/>
      <c r="W280" s="34" t="s">
        <v>70</v>
      </c>
      <c r="X280" s="276">
        <v>0</v>
      </c>
      <c r="Y280" s="277">
        <f t="shared" si="6"/>
        <v>0</v>
      </c>
      <c r="Z280" s="35">
        <f>IFERROR(IF(X280="","",X280*0.00502),"")</f>
        <v>0</v>
      </c>
      <c r="AA280" s="55"/>
      <c r="AB280" s="56"/>
      <c r="AC280" s="260" t="s">
        <v>356</v>
      </c>
      <c r="AG280" s="66"/>
      <c r="AJ280" s="69" t="s">
        <v>72</v>
      </c>
      <c r="AK280" s="69">
        <v>1</v>
      </c>
      <c r="BB280" s="261" t="s">
        <v>84</v>
      </c>
      <c r="BM280" s="66">
        <f t="shared" si="7"/>
        <v>0</v>
      </c>
      <c r="BN280" s="66">
        <f t="shared" si="8"/>
        <v>0</v>
      </c>
      <c r="BO280" s="66">
        <f t="shared" si="9"/>
        <v>0</v>
      </c>
      <c r="BP280" s="66">
        <f t="shared" si="10"/>
        <v>0</v>
      </c>
    </row>
    <row r="281" spans="1:68" ht="27" customHeight="1" x14ac:dyDescent="0.25">
      <c r="A281" s="53" t="s">
        <v>378</v>
      </c>
      <c r="B281" s="53" t="s">
        <v>379</v>
      </c>
      <c r="C281" s="30">
        <v>4301135308</v>
      </c>
      <c r="D281" s="287">
        <v>4640242181349</v>
      </c>
      <c r="E281" s="288"/>
      <c r="F281" s="275">
        <v>0.3</v>
      </c>
      <c r="G281" s="31">
        <v>9</v>
      </c>
      <c r="H281" s="275">
        <v>2.7</v>
      </c>
      <c r="I281" s="275">
        <v>2.9079999999999999</v>
      </c>
      <c r="J281" s="31">
        <v>234</v>
      </c>
      <c r="K281" s="31" t="s">
        <v>136</v>
      </c>
      <c r="L281" s="31" t="s">
        <v>68</v>
      </c>
      <c r="M281" s="32" t="s">
        <v>69</v>
      </c>
      <c r="N281" s="32"/>
      <c r="O281" s="31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3"/>
      <c r="V281" s="33"/>
      <c r="W281" s="34" t="s">
        <v>70</v>
      </c>
      <c r="X281" s="276">
        <v>0</v>
      </c>
      <c r="Y281" s="277">
        <f t="shared" si="6"/>
        <v>0</v>
      </c>
      <c r="Z281" s="35">
        <f>IFERROR(IF(X281="","",X281*0.00502),"")</f>
        <v>0</v>
      </c>
      <c r="AA281" s="55"/>
      <c r="AB281" s="56"/>
      <c r="AC281" s="262" t="s">
        <v>356</v>
      </c>
      <c r="AG281" s="66"/>
      <c r="AJ281" s="69" t="s">
        <v>72</v>
      </c>
      <c r="AK281" s="69">
        <v>1</v>
      </c>
      <c r="BB281" s="263" t="s">
        <v>84</v>
      </c>
      <c r="BM281" s="66">
        <f t="shared" si="7"/>
        <v>0</v>
      </c>
      <c r="BN281" s="66">
        <f t="shared" si="8"/>
        <v>0</v>
      </c>
      <c r="BO281" s="66">
        <f t="shared" si="9"/>
        <v>0</v>
      </c>
      <c r="BP281" s="66">
        <f t="shared" si="10"/>
        <v>0</v>
      </c>
    </row>
    <row r="282" spans="1:68" ht="27" customHeight="1" x14ac:dyDescent="0.25">
      <c r="A282" s="53" t="s">
        <v>380</v>
      </c>
      <c r="B282" s="53" t="s">
        <v>381</v>
      </c>
      <c r="C282" s="30">
        <v>4301135307</v>
      </c>
      <c r="D282" s="287">
        <v>4640242181370</v>
      </c>
      <c r="E282" s="288"/>
      <c r="F282" s="275">
        <v>0.3</v>
      </c>
      <c r="G282" s="31">
        <v>9</v>
      </c>
      <c r="H282" s="275">
        <v>2.7</v>
      </c>
      <c r="I282" s="275">
        <v>2.9079999999999999</v>
      </c>
      <c r="J282" s="31">
        <v>234</v>
      </c>
      <c r="K282" s="31" t="s">
        <v>136</v>
      </c>
      <c r="L282" s="31" t="s">
        <v>68</v>
      </c>
      <c r="M282" s="32" t="s">
        <v>69</v>
      </c>
      <c r="N282" s="32"/>
      <c r="O282" s="31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3"/>
      <c r="V282" s="33"/>
      <c r="W282" s="34" t="s">
        <v>70</v>
      </c>
      <c r="X282" s="276">
        <v>0</v>
      </c>
      <c r="Y282" s="277">
        <f t="shared" si="6"/>
        <v>0</v>
      </c>
      <c r="Z282" s="35">
        <f>IFERROR(IF(X282="","",X282*0.00502),"")</f>
        <v>0</v>
      </c>
      <c r="AA282" s="55"/>
      <c r="AB282" s="56"/>
      <c r="AC282" s="264" t="s">
        <v>382</v>
      </c>
      <c r="AG282" s="66"/>
      <c r="AJ282" s="69" t="s">
        <v>72</v>
      </c>
      <c r="AK282" s="69">
        <v>1</v>
      </c>
      <c r="BB282" s="265" t="s">
        <v>84</v>
      </c>
      <c r="BM282" s="66">
        <f t="shared" si="7"/>
        <v>0</v>
      </c>
      <c r="BN282" s="66">
        <f t="shared" si="8"/>
        <v>0</v>
      </c>
      <c r="BO282" s="66">
        <f t="shared" si="9"/>
        <v>0</v>
      </c>
      <c r="BP282" s="66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6" t="s">
        <v>70</v>
      </c>
      <c r="X283" s="278">
        <f>IFERROR(SUM(X270:X282),"0")</f>
        <v>1296</v>
      </c>
      <c r="Y283" s="278">
        <f>IFERROR(SUM(Y270:Y282),"0")</f>
        <v>1296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13.641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6" t="s">
        <v>74</v>
      </c>
      <c r="X284" s="278">
        <f>IFERROR(SUMPRODUCT(X270:X282*H270:H282),"0")</f>
        <v>5179.2</v>
      </c>
      <c r="Y284" s="278">
        <f>IFERROR(SUMPRODUCT(Y270:Y282*H270:H282),"0")</f>
        <v>5179.2</v>
      </c>
      <c r="Z284" s="36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6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7195.2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7195.2</v>
      </c>
      <c r="Z285" s="36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6" t="s">
        <v>74</v>
      </c>
      <c r="X286" s="278">
        <f>IFERROR(SUM(BM22:BM282),"0")</f>
        <v>7578.09</v>
      </c>
      <c r="Y286" s="278">
        <f>IFERROR(SUM(BN22:BN282),"0")</f>
        <v>7578.09</v>
      </c>
      <c r="Z286" s="36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6" t="s">
        <v>386</v>
      </c>
      <c r="X287" s="37">
        <f>ROUNDUP(SUM(BO22:BO282),0)</f>
        <v>17</v>
      </c>
      <c r="Y287" s="37">
        <f>ROUNDUP(SUM(BP22:BP282),0)</f>
        <v>17</v>
      </c>
      <c r="Z287" s="36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6" t="s">
        <v>74</v>
      </c>
      <c r="X288" s="278">
        <f>GrossWeightTotal+PalletQtyTotal*25</f>
        <v>8003.09</v>
      </c>
      <c r="Y288" s="278">
        <f>GrossWeightTotalR+PalletQtyTotalR*25</f>
        <v>8003.09</v>
      </c>
      <c r="Z288" s="36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6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1702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1702</v>
      </c>
      <c r="Z289" s="36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8" t="s">
        <v>390</v>
      </c>
      <c r="X290" s="36"/>
      <c r="Y290" s="36"/>
      <c r="Z290" s="36">
        <f>IFERROR(Z23+Z30+Z37+Z45+Z50+Z54+Z58+Z63+Z69+Z75+Z80+Z86+Z97+Z103+Z112+Z116+Z120+Z126+Z132+Z138+Z143+Z148+Z153+Z158+Z165+Z173+Z177+Z183+Z190+Z196+Z204+Z209+Z214+Z220+Z226+Z232+Z238+Z244+Z248+Z256+Z261+Z267+Z283,"0")</f>
        <v>20.267200000000003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39" t="s">
        <v>391</v>
      </c>
      <c r="B292" s="271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1" t="s">
        <v>231</v>
      </c>
      <c r="V292" s="271" t="s">
        <v>240</v>
      </c>
      <c r="W292" s="304" t="s">
        <v>259</v>
      </c>
      <c r="X292" s="378"/>
      <c r="Y292" s="378"/>
      <c r="Z292" s="378"/>
      <c r="AA292" s="378"/>
      <c r="AB292" s="379"/>
      <c r="AC292" s="271" t="s">
        <v>316</v>
      </c>
      <c r="AD292" s="271" t="s">
        <v>321</v>
      </c>
      <c r="AE292" s="271" t="s">
        <v>325</v>
      </c>
      <c r="AF292" s="271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66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66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39" t="s">
        <v>393</v>
      </c>
      <c r="B295" s="45">
        <f>IFERROR(X22*H22,"0")</f>
        <v>0</v>
      </c>
      <c r="C295" s="45">
        <f>IFERROR(X28*H28,"0")+IFERROR(X29*H29,"0")</f>
        <v>0</v>
      </c>
      <c r="D295" s="45">
        <f>IFERROR(X34*H34,"0")+IFERROR(X35*H35,"0")+IFERROR(X36*H36,"0")</f>
        <v>0</v>
      </c>
      <c r="E295" s="45">
        <f>IFERROR(X41*H41,"0")+IFERROR(X42*H42,"0")+IFERROR(X43*H43,"0")+IFERROR(X44*H44,"0")</f>
        <v>0</v>
      </c>
      <c r="F295" s="45">
        <f>IFERROR(X49*H49,"0")+IFERROR(X53*H53,"0")+IFERROR(X57*H57,"0")+IFERROR(X61*H61,"0")+IFERROR(X62*H62,"0")+IFERROR(X66*H66,"0")+IFERROR(X67*H67,"0")+IFERROR(X68*H68,"0")</f>
        <v>0</v>
      </c>
      <c r="G295" s="45">
        <f>IFERROR(X73*H73,"0")+IFERROR(X74*H74,"0")</f>
        <v>0</v>
      </c>
      <c r="H295" s="45">
        <f>IFERROR(X79*H79,"0")</f>
        <v>0</v>
      </c>
      <c r="I295" s="45">
        <f>IFERROR(X84*H84,"0")+IFERROR(X85*H85,"0")</f>
        <v>0</v>
      </c>
      <c r="J295" s="45">
        <f>IFERROR(X90*H90,"0")+IFERROR(X91*H91,"0")+IFERROR(X92*H92,"0")+IFERROR(X93*H93,"0")+IFERROR(X94*H94,"0")+IFERROR(X95*H95,"0")+IFERROR(X96*H96,"0")</f>
        <v>0</v>
      </c>
      <c r="K295" s="45">
        <f>IFERROR(X101*H101,"0")+IFERROR(X102*H102,"0")</f>
        <v>0</v>
      </c>
      <c r="L295" s="45">
        <f>IFERROR(X107*H107,"0")+IFERROR(X108*H108,"0")+IFERROR(X109*H109,"0")+IFERROR(X110*H110,"0")+IFERROR(X111*H111,"0")+IFERROR(X115*H115,"0")+IFERROR(X119*H119,"0")</f>
        <v>0</v>
      </c>
      <c r="M295" s="45">
        <f>IFERROR(X124*H124,"0")+IFERROR(X125*H125,"0")</f>
        <v>0</v>
      </c>
      <c r="N295" s="266"/>
      <c r="O295" s="45">
        <f>IFERROR(X130*H130,"0")+IFERROR(X131*H131,"0")</f>
        <v>0</v>
      </c>
      <c r="P295" s="45">
        <f>IFERROR(X136*H136,"0")+IFERROR(X137*H137,"0")</f>
        <v>0</v>
      </c>
      <c r="Q295" s="45">
        <f>IFERROR(X142*H142,"0")</f>
        <v>0</v>
      </c>
      <c r="R295" s="45">
        <f>IFERROR(X147*H147,"0")</f>
        <v>0</v>
      </c>
      <c r="S295" s="45">
        <f>IFERROR(X152*H152,"0")</f>
        <v>0</v>
      </c>
      <c r="T295" s="45">
        <f>IFERROR(X157*H157,"0")</f>
        <v>0</v>
      </c>
      <c r="U295" s="45">
        <f>IFERROR(X163*H163,"0")+IFERROR(X164*H164,"0")</f>
        <v>0</v>
      </c>
      <c r="V295" s="45">
        <f>IFERROR(X170*H170,"0")+IFERROR(X171*H171,"0")+IFERROR(X172*H172,"0")+IFERROR(X176*H176,"0")</f>
        <v>420</v>
      </c>
      <c r="W295" s="45">
        <f>IFERROR(X182*H182,"0")+IFERROR(X186*H186,"0")+IFERROR(X187*H187,"0")+IFERROR(X188*H188,"0")+IFERROR(X189*H189,"0")</f>
        <v>0</v>
      </c>
      <c r="X295" s="45">
        <f>IFERROR(X194*H194,"0")+IFERROR(X195*H195,"0")</f>
        <v>0</v>
      </c>
      <c r="Y295" s="45">
        <f>IFERROR(X200*H200,"0")+IFERROR(X201*H201,"0")+IFERROR(X202*H202,"0")+IFERROR(X203*H203,"0")</f>
        <v>0</v>
      </c>
      <c r="Z295" s="45">
        <f>IFERROR(X208*H208,"0")</f>
        <v>0</v>
      </c>
      <c r="AA295" s="45">
        <f>IFERROR(X213*H213,"0")+IFERROR(X217*H217,"0")+IFERROR(X218*H218,"0")+IFERROR(X219*H219,"0")</f>
        <v>0</v>
      </c>
      <c r="AB295" s="45">
        <f>IFERROR(X224*H224,"0")+IFERROR(X225*H225,"0")</f>
        <v>0</v>
      </c>
      <c r="AC295" s="45">
        <f>IFERROR(X231*H231,"0")</f>
        <v>0</v>
      </c>
      <c r="AD295" s="45">
        <f>IFERROR(X237*H237,"0")</f>
        <v>0</v>
      </c>
      <c r="AE295" s="45">
        <f>IFERROR(X243*H243,"0")+IFERROR(X247*H247,"0")</f>
        <v>0</v>
      </c>
      <c r="AF295" s="45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6775.2</v>
      </c>
    </row>
    <row r="296" spans="1:32" ht="13.5" customHeight="1" thickTop="1" x14ac:dyDescent="0.2">
      <c r="C296" s="266"/>
    </row>
    <row r="297" spans="1:32" ht="19.5" customHeight="1" x14ac:dyDescent="0.2">
      <c r="A297" s="57" t="s">
        <v>394</v>
      </c>
      <c r="B297" s="57" t="s">
        <v>395</v>
      </c>
      <c r="C297" s="57" t="s">
        <v>396</v>
      </c>
    </row>
    <row r="298" spans="1:32" x14ac:dyDescent="0.2">
      <c r="A298" s="58">
        <f>SUMPRODUCT(--(BB:BB="ЗПФ"),--(W:W="кор"),H:H,Y:Y)+SUMPRODUCT(--(BB:BB="ЗПФ"),--(W:W="кг"),Y:Y)</f>
        <v>0</v>
      </c>
      <c r="B298" s="59">
        <f>SUMPRODUCT(--(BB:BB="ПГП"),--(W:W="кор"),H:H,Y:Y)+SUMPRODUCT(--(BB:BB="ПГП"),--(W:W="кг"),Y:Y)</f>
        <v>7195.2</v>
      </c>
      <c r="C298" s="59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192:Z192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Q5:R5"/>
    <mergeCell ref="F17:F18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P62:T62"/>
    <mergeCell ref="A244:O245"/>
    <mergeCell ref="D35:E35"/>
    <mergeCell ref="A23:O24"/>
    <mergeCell ref="D10:E10"/>
    <mergeCell ref="F10:G10"/>
    <mergeCell ref="D34:E34"/>
    <mergeCell ref="D243:E243"/>
    <mergeCell ref="P205:V205"/>
    <mergeCell ref="A236:Z236"/>
    <mergeCell ref="A223:Z223"/>
    <mergeCell ref="P243:T243"/>
    <mergeCell ref="P210:V210"/>
    <mergeCell ref="A206:Z206"/>
    <mergeCell ref="Y17:Y18"/>
    <mergeCell ref="A8:C8"/>
    <mergeCell ref="A10:C10"/>
    <mergeCell ref="A21:Z21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135:Z135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0:E270"/>
    <mergeCell ref="P253:T253"/>
    <mergeCell ref="D279:E279"/>
    <mergeCell ref="A269:Z26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D219:E219"/>
    <mergeCell ref="D275:E275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36:E36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M293:M294"/>
    <mergeCell ref="W292:AB292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P38:V38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P172:T172"/>
    <mergeCell ref="A158:O159"/>
    <mergeCell ref="P28:T28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D66:E66"/>
    <mergeCell ref="P113:V113"/>
    <mergeCell ref="D253:E253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273:T273"/>
    <mergeCell ref="D272:E272"/>
    <mergeCell ref="P139:V139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1"/>
    </row>
    <row r="3" spans="2:8" x14ac:dyDescent="0.2">
      <c r="B3" s="46" t="s">
        <v>398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399</v>
      </c>
      <c r="D6" s="46" t="s">
        <v>400</v>
      </c>
      <c r="E6" s="46"/>
    </row>
    <row r="8" spans="2:8" x14ac:dyDescent="0.2">
      <c r="B8" s="46" t="s">
        <v>19</v>
      </c>
      <c r="C8" s="46" t="s">
        <v>399</v>
      </c>
      <c r="D8" s="46"/>
      <c r="E8" s="46"/>
    </row>
    <row r="10" spans="2:8" x14ac:dyDescent="0.2">
      <c r="B10" s="46" t="s">
        <v>401</v>
      </c>
      <c r="C10" s="46"/>
      <c r="D10" s="46"/>
      <c r="E10" s="46"/>
    </row>
    <row r="11" spans="2:8" x14ac:dyDescent="0.2">
      <c r="B11" s="46" t="s">
        <v>402</v>
      </c>
      <c r="C11" s="46"/>
      <c r="D11" s="46"/>
      <c r="E11" s="46"/>
    </row>
    <row r="12" spans="2:8" x14ac:dyDescent="0.2">
      <c r="B12" s="46" t="s">
        <v>403</v>
      </c>
      <c r="C12" s="46"/>
      <c r="D12" s="46"/>
      <c r="E12" s="46"/>
    </row>
    <row r="13" spans="2:8" x14ac:dyDescent="0.2">
      <c r="B13" s="46" t="s">
        <v>404</v>
      </c>
      <c r="C13" s="46"/>
      <c r="D13" s="46"/>
      <c r="E13" s="46"/>
    </row>
    <row r="14" spans="2:8" x14ac:dyDescent="0.2">
      <c r="B14" s="46" t="s">
        <v>405</v>
      </c>
      <c r="C14" s="46"/>
      <c r="D14" s="46"/>
      <c r="E14" s="46"/>
    </row>
    <row r="15" spans="2:8" x14ac:dyDescent="0.2">
      <c r="B15" s="46" t="s">
        <v>406</v>
      </c>
      <c r="C15" s="46"/>
      <c r="D15" s="46"/>
      <c r="E15" s="46"/>
    </row>
    <row r="16" spans="2:8" x14ac:dyDescent="0.2">
      <c r="B16" s="46" t="s">
        <v>407</v>
      </c>
      <c r="C16" s="46"/>
      <c r="D16" s="46"/>
      <c r="E16" s="46"/>
    </row>
    <row r="17" spans="2:5" x14ac:dyDescent="0.2">
      <c r="B17" s="46" t="s">
        <v>408</v>
      </c>
      <c r="C17" s="46"/>
      <c r="D17" s="46"/>
      <c r="E17" s="46"/>
    </row>
    <row r="18" spans="2:5" x14ac:dyDescent="0.2">
      <c r="B18" s="46" t="s">
        <v>409</v>
      </c>
      <c r="C18" s="46"/>
      <c r="D18" s="46"/>
      <c r="E18" s="46"/>
    </row>
    <row r="19" spans="2:5" x14ac:dyDescent="0.2">
      <c r="B19" s="46" t="s">
        <v>410</v>
      </c>
      <c r="C19" s="46"/>
      <c r="D19" s="46"/>
      <c r="E19" s="46"/>
    </row>
    <row r="20" spans="2:5" x14ac:dyDescent="0.2">
      <c r="B20" s="46" t="s">
        <v>411</v>
      </c>
      <c r="C20" s="46"/>
      <c r="D20" s="46"/>
      <c r="E20" s="46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