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"/>
    </mc:Choice>
  </mc:AlternateContent>
  <xr:revisionPtr revIDLastSave="0" documentId="13_ncr:1_{60D08E78-6C1F-4E04-AAD6-24A63C6DD4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P269" i="1"/>
  <c r="Y267" i="1"/>
  <c r="X267" i="1"/>
  <c r="Z266" i="1"/>
  <c r="X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BP252" i="1"/>
  <c r="BO252" i="1"/>
  <c r="BN252" i="1"/>
  <c r="BM252" i="1"/>
  <c r="Z252" i="1"/>
  <c r="Z255" i="1" s="1"/>
  <c r="Y252" i="1"/>
  <c r="P252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P199" i="1"/>
  <c r="X196" i="1"/>
  <c r="X195" i="1"/>
  <c r="BO194" i="1"/>
  <c r="BM194" i="1"/>
  <c r="Z194" i="1"/>
  <c r="Y194" i="1"/>
  <c r="P194" i="1"/>
  <c r="BP193" i="1"/>
  <c r="BO193" i="1"/>
  <c r="BN193" i="1"/>
  <c r="BM193" i="1"/>
  <c r="Z193" i="1"/>
  <c r="Z195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88" i="1" s="1"/>
  <c r="BO22" i="1"/>
  <c r="X286" i="1" s="1"/>
  <c r="BM22" i="1"/>
  <c r="X285" i="1" s="1"/>
  <c r="X287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288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2" i="1"/>
  <c r="Y137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F9" i="1"/>
  <c r="J9" i="1"/>
  <c r="BN22" i="1"/>
  <c r="BP22" i="1"/>
  <c r="X284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30" i="1"/>
  <c r="BN135" i="1"/>
  <c r="BP135" i="1"/>
  <c r="BN162" i="1"/>
  <c r="BP162" i="1"/>
  <c r="BP163" i="1"/>
  <c r="BN163" i="1"/>
  <c r="Y173" i="1"/>
  <c r="Y182" i="1"/>
  <c r="BP181" i="1"/>
  <c r="BN181" i="1"/>
  <c r="Z189" i="1"/>
  <c r="Z289" i="1" s="1"/>
  <c r="Y195" i="1"/>
  <c r="Y196" i="1"/>
  <c r="Y204" i="1"/>
  <c r="BP199" i="1"/>
  <c r="BN199" i="1"/>
  <c r="BP201" i="1"/>
  <c r="BN201" i="1"/>
  <c r="Y203" i="1"/>
  <c r="Y208" i="1"/>
  <c r="BP207" i="1"/>
  <c r="BN207" i="1"/>
  <c r="Y214" i="1"/>
  <c r="Y219" i="1"/>
  <c r="BP216" i="1"/>
  <c r="BN216" i="1"/>
  <c r="BP218" i="1"/>
  <c r="BN218" i="1"/>
  <c r="Z225" i="1"/>
  <c r="Y256" i="1"/>
  <c r="Y260" i="1"/>
  <c r="Y261" i="1"/>
  <c r="Y266" i="1"/>
  <c r="BP263" i="1"/>
  <c r="BN263" i="1"/>
  <c r="BP265" i="1"/>
  <c r="BN265" i="1"/>
  <c r="Y283" i="1"/>
  <c r="Y286" i="1" l="1"/>
  <c r="Y285" i="1"/>
  <c r="Y284" i="1"/>
  <c r="A297" i="1" l="1"/>
  <c r="Y287" i="1"/>
  <c r="C297" i="1" s="1"/>
  <c r="B297" i="1" l="1"/>
</calcChain>
</file>

<file path=xl/sharedStrings.xml><?xml version="1.0" encoding="utf-8"?>
<sst xmlns="http://schemas.openxmlformats.org/spreadsheetml/2006/main" count="1271" uniqueCount="410">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</sst>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4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299"/>
      <c r="F1" s="299"/>
      <c r="G1" s="12" t="s">
        <v>1</v>
      </c>
      <c r="H1" s="325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8"/>
      <c r="Q3" s="288"/>
      <c r="R3" s="288"/>
      <c r="S3" s="288"/>
      <c r="T3" s="288"/>
      <c r="U3" s="288"/>
      <c r="V3" s="288"/>
      <c r="W3" s="288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1" t="s">
        <v>8</v>
      </c>
      <c r="B5" s="352"/>
      <c r="C5" s="353"/>
      <c r="D5" s="328"/>
      <c r="E5" s="329"/>
      <c r="F5" s="443" t="s">
        <v>9</v>
      </c>
      <c r="G5" s="353"/>
      <c r="H5" s="328"/>
      <c r="I5" s="409"/>
      <c r="J5" s="409"/>
      <c r="K5" s="409"/>
      <c r="L5" s="409"/>
      <c r="M5" s="329"/>
      <c r="N5" s="61"/>
      <c r="P5" s="24" t="s">
        <v>10</v>
      </c>
      <c r="Q5" s="453">
        <v>45922</v>
      </c>
      <c r="R5" s="350"/>
      <c r="T5" s="376" t="s">
        <v>11</v>
      </c>
      <c r="U5" s="309"/>
      <c r="V5" s="377" t="s">
        <v>12</v>
      </c>
      <c r="W5" s="350"/>
      <c r="AB5" s="51"/>
      <c r="AC5" s="51"/>
      <c r="AD5" s="51"/>
      <c r="AE5" s="51"/>
    </row>
    <row r="6" spans="1:32" s="268" customFormat="1" ht="24" customHeight="1" x14ac:dyDescent="0.2">
      <c r="A6" s="351" t="s">
        <v>13</v>
      </c>
      <c r="B6" s="352"/>
      <c r="C6" s="35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8" t="s">
        <v>16</v>
      </c>
      <c r="U6" s="309"/>
      <c r="V6" s="397" t="s">
        <v>17</v>
      </c>
      <c r="W6" s="306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88"/>
      <c r="U7" s="309"/>
      <c r="V7" s="398"/>
      <c r="W7" s="399"/>
      <c r="AB7" s="51"/>
      <c r="AC7" s="51"/>
      <c r="AD7" s="51"/>
      <c r="AE7" s="51"/>
    </row>
    <row r="8" spans="1:32" s="268" customFormat="1" ht="25.5" customHeight="1" x14ac:dyDescent="0.2">
      <c r="A8" s="462" t="s">
        <v>18</v>
      </c>
      <c r="B8" s="285"/>
      <c r="C8" s="286"/>
      <c r="D8" s="320" t="s">
        <v>19</v>
      </c>
      <c r="E8" s="321"/>
      <c r="F8" s="321"/>
      <c r="G8" s="321"/>
      <c r="H8" s="321"/>
      <c r="I8" s="321"/>
      <c r="J8" s="321"/>
      <c r="K8" s="321"/>
      <c r="L8" s="321"/>
      <c r="M8" s="322"/>
      <c r="N8" s="64"/>
      <c r="P8" s="24" t="s">
        <v>20</v>
      </c>
      <c r="Q8" s="357">
        <v>0.41666666666666669</v>
      </c>
      <c r="R8" s="312"/>
      <c r="T8" s="288"/>
      <c r="U8" s="309"/>
      <c r="V8" s="398"/>
      <c r="W8" s="399"/>
      <c r="AB8" s="51"/>
      <c r="AC8" s="51"/>
      <c r="AD8" s="51"/>
      <c r="AE8" s="51"/>
    </row>
    <row r="9" spans="1:32" s="268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361"/>
      <c r="E9" s="29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289" t="str">
        <f>IF(AND($A$9="Тип доверенности/получателя при получении в адресе перегруза:",$D$9="Разовая доверенность"),"Введите ФИО","")</f>
        <v/>
      </c>
      <c r="I9" s="290"/>
      <c r="J9" s="2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0"/>
      <c r="L9" s="290"/>
      <c r="M9" s="290"/>
      <c r="N9" s="266"/>
      <c r="P9" s="26" t="s">
        <v>21</v>
      </c>
      <c r="Q9" s="347"/>
      <c r="R9" s="348"/>
      <c r="T9" s="288"/>
      <c r="U9" s="309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361"/>
      <c r="E10" s="29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390" t="str">
        <f>IFERROR(VLOOKUP($D$10,Proxy,2,FALSE),"")</f>
        <v/>
      </c>
      <c r="I10" s="288"/>
      <c r="J10" s="288"/>
      <c r="K10" s="288"/>
      <c r="L10" s="288"/>
      <c r="M10" s="288"/>
      <c r="N10" s="267"/>
      <c r="P10" s="26" t="s">
        <v>22</v>
      </c>
      <c r="Q10" s="379"/>
      <c r="R10" s="380"/>
      <c r="U10" s="24" t="s">
        <v>23</v>
      </c>
      <c r="V10" s="30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73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7"/>
      <c r="R12" s="312"/>
      <c r="S12" s="23"/>
      <c r="U12" s="24"/>
      <c r="V12" s="299"/>
      <c r="W12" s="288"/>
      <c r="AB12" s="51"/>
      <c r="AC12" s="51"/>
      <c r="AD12" s="51"/>
      <c r="AE12" s="51"/>
    </row>
    <row r="13" spans="1:32" s="268" customFormat="1" ht="23.25" customHeight="1" x14ac:dyDescent="0.2">
      <c r="A13" s="373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2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73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83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9" t="s">
        <v>38</v>
      </c>
      <c r="D17" s="302" t="s">
        <v>39</v>
      </c>
      <c r="E17" s="335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4"/>
      <c r="R17" s="334"/>
      <c r="S17" s="334"/>
      <c r="T17" s="335"/>
      <c r="U17" s="459" t="s">
        <v>51</v>
      </c>
      <c r="V17" s="353"/>
      <c r="W17" s="302" t="s">
        <v>52</v>
      </c>
      <c r="X17" s="302" t="s">
        <v>53</v>
      </c>
      <c r="Y17" s="460" t="s">
        <v>54</v>
      </c>
      <c r="Z17" s="407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6"/>
      <c r="E18" s="338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03"/>
      <c r="X18" s="303"/>
      <c r="Y18" s="461"/>
      <c r="Z18" s="408"/>
      <c r="AA18" s="393"/>
      <c r="AB18" s="393"/>
      <c r="AC18" s="393"/>
      <c r="AD18" s="440"/>
      <c r="AE18" s="441"/>
      <c r="AF18" s="442"/>
      <c r="AG18" s="69"/>
      <c r="BD18" s="68"/>
    </row>
    <row r="19" spans="1:68" ht="27.75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295" t="s">
        <v>63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69"/>
      <c r="AB20" s="269"/>
      <c r="AC20" s="269"/>
    </row>
    <row r="21" spans="1:68" ht="14.25" customHeight="1" x14ac:dyDescent="0.25">
      <c r="A21" s="287" t="s">
        <v>64</v>
      </c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70"/>
      <c r="AB21" s="270"/>
      <c r="AC21" s="27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97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97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295" t="s">
        <v>76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69"/>
      <c r="AB26" s="269"/>
      <c r="AC26" s="269"/>
    </row>
    <row r="27" spans="1:68" ht="14.25" customHeight="1" x14ac:dyDescent="0.25">
      <c r="A27" s="287" t="s">
        <v>77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74">
        <v>0</v>
      </c>
      <c r="Y28" s="27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74">
        <v>84</v>
      </c>
      <c r="Y29" s="275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x14ac:dyDescent="0.2">
      <c r="A30" s="296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97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6">
        <f>IFERROR(SUM(X28:X29),"0")</f>
        <v>84</v>
      </c>
      <c r="Y30" s="276">
        <f>IFERROR(SUM(Y28:Y29),"0")</f>
        <v>84</v>
      </c>
      <c r="Z30" s="276">
        <f>IFERROR(IF(Z28="",0,Z28),"0")+IFERROR(IF(Z29="",0,Z29),"0")</f>
        <v>0.79044000000000003</v>
      </c>
      <c r="AA30" s="277"/>
      <c r="AB30" s="277"/>
      <c r="AC30" s="277"/>
    </row>
    <row r="31" spans="1:6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97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6">
        <f>IFERROR(SUMPRODUCT(X28:X29*H28:H29),"0")</f>
        <v>126</v>
      </c>
      <c r="Y31" s="276">
        <f>IFERROR(SUMPRODUCT(Y28:Y29*H28:H29),"0")</f>
        <v>126</v>
      </c>
      <c r="Z31" s="37"/>
      <c r="AA31" s="277"/>
      <c r="AB31" s="277"/>
      <c r="AC31" s="277"/>
    </row>
    <row r="32" spans="1:68" ht="16.5" customHeight="1" x14ac:dyDescent="0.25">
      <c r="A32" s="295" t="s">
        <v>87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69"/>
      <c r="AB32" s="269"/>
      <c r="AC32" s="269"/>
    </row>
    <row r="33" spans="1:68" ht="14.25" customHeight="1" x14ac:dyDescent="0.25">
      <c r="A33" s="287" t="s">
        <v>64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74">
        <v>12</v>
      </c>
      <c r="Y34" s="27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74">
        <v>12</v>
      </c>
      <c r="Y36" s="27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6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97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6">
        <f>IFERROR(SUM(X34:X36),"0")</f>
        <v>24</v>
      </c>
      <c r="Y37" s="276">
        <f>IFERROR(SUM(Y34:Y36),"0")</f>
        <v>24</v>
      </c>
      <c r="Z37" s="276">
        <f>IFERROR(IF(Z34="",0,Z34),"0")+IFERROR(IF(Z35="",0,Z35),"0")+IFERROR(IF(Z36="",0,Z36),"0")</f>
        <v>0.372</v>
      </c>
      <c r="AA37" s="277"/>
      <c r="AB37" s="277"/>
      <c r="AC37" s="277"/>
    </row>
    <row r="38" spans="1:6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97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6">
        <f>IFERROR(SUMPRODUCT(X34:X36*H34:H36),"0")</f>
        <v>134.39999999999998</v>
      </c>
      <c r="Y38" s="276">
        <f>IFERROR(SUMPRODUCT(Y34:Y36*H34:H36),"0")</f>
        <v>134.39999999999998</v>
      </c>
      <c r="Z38" s="37"/>
      <c r="AA38" s="277"/>
      <c r="AB38" s="277"/>
      <c r="AC38" s="277"/>
    </row>
    <row r="39" spans="1:68" ht="16.5" customHeight="1" x14ac:dyDescent="0.25">
      <c r="A39" s="295" t="s">
        <v>97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69"/>
      <c r="AB39" s="269"/>
      <c r="AC39" s="269"/>
    </row>
    <row r="40" spans="1:68" ht="14.25" customHeight="1" x14ac:dyDescent="0.25">
      <c r="A40" s="287" t="s">
        <v>64</v>
      </c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74">
        <v>12</v>
      </c>
      <c r="Y41" s="275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74">
        <v>12</v>
      </c>
      <c r="Y44" s="275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6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97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6">
        <f>IFERROR(SUM(X41:X44),"0")</f>
        <v>24</v>
      </c>
      <c r="Y45" s="276">
        <f>IFERROR(SUM(Y41:Y44),"0")</f>
        <v>24</v>
      </c>
      <c r="Z45" s="276">
        <f>IFERROR(IF(Z41="",0,Z41),"0")+IFERROR(IF(Z42="",0,Z42),"0")+IFERROR(IF(Z43="",0,Z43),"0")+IFERROR(IF(Z44="",0,Z44),"0")</f>
        <v>0.372</v>
      </c>
      <c r="AA45" s="277"/>
      <c r="AB45" s="277"/>
      <c r="AC45" s="277"/>
    </row>
    <row r="46" spans="1:6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97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6">
        <f>IFERROR(SUMPRODUCT(X41:X44*H41:H44),"0")</f>
        <v>168</v>
      </c>
      <c r="Y46" s="276">
        <f>IFERROR(SUMPRODUCT(Y41:Y44*H41:H44),"0")</f>
        <v>168</v>
      </c>
      <c r="Z46" s="37"/>
      <c r="AA46" s="277"/>
      <c r="AB46" s="277"/>
      <c r="AC46" s="277"/>
    </row>
    <row r="47" spans="1:68" ht="16.5" customHeight="1" x14ac:dyDescent="0.25">
      <c r="A47" s="295" t="s">
        <v>108</v>
      </c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69"/>
      <c r="AB47" s="269"/>
      <c r="AC47" s="269"/>
    </row>
    <row r="48" spans="1:68" ht="14.25" customHeight="1" x14ac:dyDescent="0.25">
      <c r="A48" s="287" t="s">
        <v>64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70"/>
      <c r="AB48" s="270"/>
      <c r="AC48" s="270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97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97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customHeight="1" x14ac:dyDescent="0.25">
      <c r="A52" s="287" t="s">
        <v>112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70"/>
      <c r="AB52" s="270"/>
      <c r="AC52" s="270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97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97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customHeight="1" x14ac:dyDescent="0.25">
      <c r="A56" s="287" t="s">
        <v>77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70"/>
      <c r="AB56" s="270"/>
      <c r="AC56" s="270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97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97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customHeight="1" x14ac:dyDescent="0.25">
      <c r="A60" s="287" t="s">
        <v>119</v>
      </c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70"/>
      <c r="AB60" s="270"/>
      <c r="AC60" s="270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97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97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customHeight="1" x14ac:dyDescent="0.25">
      <c r="A65" s="287" t="s">
        <v>125</v>
      </c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70"/>
      <c r="AB65" s="270"/>
      <c r="AC65" s="270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6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97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97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customHeight="1" x14ac:dyDescent="0.25">
      <c r="A71" s="295" t="s">
        <v>133</v>
      </c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69"/>
      <c r="AB71" s="269"/>
      <c r="AC71" s="269"/>
    </row>
    <row r="72" spans="1:68" ht="14.25" customHeight="1" x14ac:dyDescent="0.25">
      <c r="A72" s="287" t="s">
        <v>64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70"/>
      <c r="AB72" s="270"/>
      <c r="AC72" s="270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74">
        <v>72</v>
      </c>
      <c r="Y74" s="275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96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97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6">
        <f>IFERROR(SUM(X73:X74),"0")</f>
        <v>72</v>
      </c>
      <c r="Y75" s="276">
        <f>IFERROR(SUM(Y73:Y74),"0")</f>
        <v>72</v>
      </c>
      <c r="Z75" s="276">
        <f>IFERROR(IF(Z73="",0,Z73),"0")+IFERROR(IF(Z74="",0,Z74),"0")</f>
        <v>0.62351999999999996</v>
      </c>
      <c r="AA75" s="277"/>
      <c r="AB75" s="277"/>
      <c r="AC75" s="277"/>
    </row>
    <row r="76" spans="1:68" x14ac:dyDescent="0.2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97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6">
        <f>IFERROR(SUMPRODUCT(X73:X74*H73:H74),"0")</f>
        <v>360</v>
      </c>
      <c r="Y76" s="276">
        <f>IFERROR(SUMPRODUCT(Y73:Y74*H73:H74),"0")</f>
        <v>360</v>
      </c>
      <c r="Z76" s="37"/>
      <c r="AA76" s="277"/>
      <c r="AB76" s="277"/>
      <c r="AC76" s="277"/>
    </row>
    <row r="77" spans="1:68" ht="16.5" customHeight="1" x14ac:dyDescent="0.25">
      <c r="A77" s="295" t="s">
        <v>140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69"/>
      <c r="AB77" s="269"/>
      <c r="AC77" s="269"/>
    </row>
    <row r="78" spans="1:68" ht="14.25" customHeight="1" x14ac:dyDescent="0.25">
      <c r="A78" s="287" t="s">
        <v>125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70"/>
      <c r="AB78" s="270"/>
      <c r="AC78" s="270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6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97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x14ac:dyDescent="0.2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97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customHeight="1" x14ac:dyDescent="0.25">
      <c r="A82" s="295" t="s">
        <v>144</v>
      </c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69"/>
      <c r="AB82" s="269"/>
      <c r="AC82" s="269"/>
    </row>
    <row r="83" spans="1:68" ht="14.25" customHeight="1" x14ac:dyDescent="0.25">
      <c r="A83" s="287" t="s">
        <v>145</v>
      </c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70"/>
      <c r="AB83" s="270"/>
      <c r="AC83" s="270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74">
        <v>42</v>
      </c>
      <c r="Y84" s="275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74">
        <v>56</v>
      </c>
      <c r="Y85" s="275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96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97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6">
        <f>IFERROR(SUM(X84:X85),"0")</f>
        <v>98</v>
      </c>
      <c r="Y86" s="276">
        <f>IFERROR(SUM(Y84:Y85),"0")</f>
        <v>98</v>
      </c>
      <c r="Z86" s="276">
        <f>IFERROR(IF(Z84="",0,Z84),"0")+IFERROR(IF(Z85="",0,Z85),"0")</f>
        <v>1.75224</v>
      </c>
      <c r="AA86" s="277"/>
      <c r="AB86" s="277"/>
      <c r="AC86" s="277"/>
    </row>
    <row r="87" spans="1:68" x14ac:dyDescent="0.2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97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6">
        <f>IFERROR(SUMPRODUCT(X84:X85*H84:H85),"0")</f>
        <v>352.8</v>
      </c>
      <c r="Y87" s="276">
        <f>IFERROR(SUMPRODUCT(Y84:Y85*H84:H85),"0")</f>
        <v>352.8</v>
      </c>
      <c r="Z87" s="37"/>
      <c r="AA87" s="277"/>
      <c r="AB87" s="277"/>
      <c r="AC87" s="277"/>
    </row>
    <row r="88" spans="1:68" ht="16.5" customHeight="1" x14ac:dyDescent="0.25">
      <c r="A88" s="295" t="s">
        <v>152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69"/>
      <c r="AB88" s="269"/>
      <c r="AC88" s="269"/>
    </row>
    <row r="89" spans="1:68" ht="14.25" customHeight="1" x14ac:dyDescent="0.25">
      <c r="A89" s="287" t="s">
        <v>125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70"/>
      <c r="AB89" s="270"/>
      <c r="AC89" s="270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74">
        <v>0</v>
      </c>
      <c r="Y90" s="27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74">
        <v>84</v>
      </c>
      <c r="Y91" s="275">
        <f t="shared" si="0"/>
        <v>84</v>
      </c>
      <c r="Z91" s="36">
        <f t="shared" si="1"/>
        <v>1.5019199999999999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74">
        <v>28</v>
      </c>
      <c r="Y92" s="275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74">
        <v>14</v>
      </c>
      <c r="Y93" s="275">
        <f t="shared" si="0"/>
        <v>14</v>
      </c>
      <c r="Z93" s="36">
        <f t="shared" si="1"/>
        <v>0.25031999999999999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74">
        <v>14</v>
      </c>
      <c r="Y95" s="275">
        <f t="shared" si="0"/>
        <v>14</v>
      </c>
      <c r="Z95" s="36">
        <f t="shared" si="1"/>
        <v>0.25031999999999999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6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97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6">
        <f>IFERROR(SUM(X90:X95),"0")</f>
        <v>140</v>
      </c>
      <c r="Y96" s="276">
        <f>IFERROR(SUM(Y90:Y95),"0")</f>
        <v>140</v>
      </c>
      <c r="Z96" s="276">
        <f>IFERROR(IF(Z90="",0,Z90),"0")+IFERROR(IF(Z91="",0,Z91),"0")+IFERROR(IF(Z92="",0,Z92),"0")+IFERROR(IF(Z93="",0,Z93),"0")+IFERROR(IF(Z94="",0,Z94),"0")+IFERROR(IF(Z95="",0,Z95),"0")</f>
        <v>2.5031999999999996</v>
      </c>
      <c r="AA96" s="277"/>
      <c r="AB96" s="277"/>
      <c r="AC96" s="277"/>
    </row>
    <row r="97" spans="1:68" x14ac:dyDescent="0.2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97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6">
        <f>IFERROR(SUMPRODUCT(X90:X95*H90:H95),"0")</f>
        <v>421.68</v>
      </c>
      <c r="Y97" s="276">
        <f>IFERROR(SUMPRODUCT(Y90:Y95*H90:H95),"0")</f>
        <v>421.68</v>
      </c>
      <c r="Z97" s="37"/>
      <c r="AA97" s="277"/>
      <c r="AB97" s="277"/>
      <c r="AC97" s="277"/>
    </row>
    <row r="98" spans="1:68" ht="16.5" customHeight="1" x14ac:dyDescent="0.25">
      <c r="A98" s="295" t="s">
        <v>167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69"/>
      <c r="AB98" s="269"/>
      <c r="AC98" s="269"/>
    </row>
    <row r="99" spans="1:68" ht="14.25" customHeight="1" x14ac:dyDescent="0.25">
      <c r="A99" s="287" t="s">
        <v>119</v>
      </c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70"/>
      <c r="AB99" s="270"/>
      <c r="AC99" s="270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74">
        <v>14</v>
      </c>
      <c r="Y100" s="275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97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6">
        <f>IFERROR(SUM(X100:X101),"0")</f>
        <v>14</v>
      </c>
      <c r="Y102" s="276">
        <f>IFERROR(SUM(Y100:Y101),"0")</f>
        <v>14</v>
      </c>
      <c r="Z102" s="276">
        <f>IFERROR(IF(Z100="",0,Z100),"0")+IFERROR(IF(Z101="",0,Z101),"0")</f>
        <v>0.13103999999999999</v>
      </c>
      <c r="AA102" s="277"/>
      <c r="AB102" s="277"/>
      <c r="AC102" s="277"/>
    </row>
    <row r="103" spans="1:68" x14ac:dyDescent="0.2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97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6">
        <f>IFERROR(SUMPRODUCT(X100:X101*H100:H101),"0")</f>
        <v>30.240000000000002</v>
      </c>
      <c r="Y103" s="276">
        <f>IFERROR(SUMPRODUCT(Y100:Y101*H100:H101),"0")</f>
        <v>30.240000000000002</v>
      </c>
      <c r="Z103" s="37"/>
      <c r="AA103" s="277"/>
      <c r="AB103" s="277"/>
      <c r="AC103" s="277"/>
    </row>
    <row r="104" spans="1:68" ht="16.5" customHeight="1" x14ac:dyDescent="0.25">
      <c r="A104" s="295" t="s">
        <v>173</v>
      </c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69"/>
      <c r="AB104" s="269"/>
      <c r="AC104" s="269"/>
    </row>
    <row r="105" spans="1:68" ht="14.25" customHeight="1" x14ac:dyDescent="0.25">
      <c r="A105" s="287" t="s">
        <v>64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70"/>
      <c r="AB105" s="270"/>
      <c r="AC105" s="270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74">
        <v>12</v>
      </c>
      <c r="Y109" s="275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74">
        <v>12</v>
      </c>
      <c r="Y110" s="275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296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97"/>
      <c r="P111" s="284" t="s">
        <v>73</v>
      </c>
      <c r="Q111" s="285"/>
      <c r="R111" s="285"/>
      <c r="S111" s="285"/>
      <c r="T111" s="285"/>
      <c r="U111" s="285"/>
      <c r="V111" s="286"/>
      <c r="W111" s="37" t="s">
        <v>70</v>
      </c>
      <c r="X111" s="276">
        <f>IFERROR(SUM(X106:X110),"0")</f>
        <v>24</v>
      </c>
      <c r="Y111" s="276">
        <f>IFERROR(SUM(Y106:Y110),"0")</f>
        <v>24</v>
      </c>
      <c r="Z111" s="276">
        <f>IFERROR(IF(Z106="",0,Z106),"0")+IFERROR(IF(Z107="",0,Z107),"0")+IFERROR(IF(Z108="",0,Z108),"0")+IFERROR(IF(Z109="",0,Z109),"0")+IFERROR(IF(Z110="",0,Z110),"0")</f>
        <v>0.372</v>
      </c>
      <c r="AA111" s="277"/>
      <c r="AB111" s="277"/>
      <c r="AC111" s="277"/>
    </row>
    <row r="112" spans="1:68" x14ac:dyDescent="0.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97"/>
      <c r="P112" s="284" t="s">
        <v>73</v>
      </c>
      <c r="Q112" s="285"/>
      <c r="R112" s="285"/>
      <c r="S112" s="285"/>
      <c r="T112" s="285"/>
      <c r="U112" s="285"/>
      <c r="V112" s="286"/>
      <c r="W112" s="37" t="s">
        <v>74</v>
      </c>
      <c r="X112" s="276">
        <f>IFERROR(SUMPRODUCT(X106:X110*H106:H110),"0")</f>
        <v>160.80000000000001</v>
      </c>
      <c r="Y112" s="276">
        <f>IFERROR(SUMPRODUCT(Y106:Y110*H106:H110),"0")</f>
        <v>160.80000000000001</v>
      </c>
      <c r="Z112" s="37"/>
      <c r="AA112" s="277"/>
      <c r="AB112" s="277"/>
      <c r="AC112" s="277"/>
    </row>
    <row r="113" spans="1:68" ht="14.25" customHeight="1" x14ac:dyDescent="0.25">
      <c r="A113" s="287" t="s">
        <v>125</v>
      </c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70"/>
      <c r="AB113" s="270"/>
      <c r="AC113" s="270"/>
    </row>
    <row r="114" spans="1:68" ht="27" customHeight="1" x14ac:dyDescent="0.25">
      <c r="A114" s="54" t="s">
        <v>185</v>
      </c>
      <c r="B114" s="54" t="s">
        <v>186</v>
      </c>
      <c r="C114" s="31">
        <v>4301135670</v>
      </c>
      <c r="D114" s="282">
        <v>4620207490983</v>
      </c>
      <c r="E114" s="283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2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79"/>
      <c r="R114" s="279"/>
      <c r="S114" s="279"/>
      <c r="T114" s="280"/>
      <c r="U114" s="34"/>
      <c r="V114" s="34"/>
      <c r="W114" s="35" t="s">
        <v>70</v>
      </c>
      <c r="X114" s="274">
        <v>14</v>
      </c>
      <c r="Y114" s="275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96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97"/>
      <c r="P115" s="284" t="s">
        <v>73</v>
      </c>
      <c r="Q115" s="285"/>
      <c r="R115" s="285"/>
      <c r="S115" s="285"/>
      <c r="T115" s="285"/>
      <c r="U115" s="285"/>
      <c r="V115" s="286"/>
      <c r="W115" s="37" t="s">
        <v>70</v>
      </c>
      <c r="X115" s="276">
        <f>IFERROR(SUM(X114:X114),"0")</f>
        <v>14</v>
      </c>
      <c r="Y115" s="276">
        <f>IFERROR(SUM(Y114:Y114),"0")</f>
        <v>14</v>
      </c>
      <c r="Z115" s="276">
        <f>IFERROR(IF(Z114="",0,Z114),"0")</f>
        <v>0.25031999999999999</v>
      </c>
      <c r="AA115" s="277"/>
      <c r="AB115" s="277"/>
      <c r="AC115" s="277"/>
    </row>
    <row r="116" spans="1:68" x14ac:dyDescent="0.2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97"/>
      <c r="P116" s="284" t="s">
        <v>73</v>
      </c>
      <c r="Q116" s="285"/>
      <c r="R116" s="285"/>
      <c r="S116" s="285"/>
      <c r="T116" s="285"/>
      <c r="U116" s="285"/>
      <c r="V116" s="286"/>
      <c r="W116" s="37" t="s">
        <v>74</v>
      </c>
      <c r="X116" s="276">
        <f>IFERROR(SUMPRODUCT(X114:X114*H114:H114),"0")</f>
        <v>36.96</v>
      </c>
      <c r="Y116" s="276">
        <f>IFERROR(SUMPRODUCT(Y114:Y114*H114:H114),"0")</f>
        <v>36.96</v>
      </c>
      <c r="Z116" s="37"/>
      <c r="AA116" s="277"/>
      <c r="AB116" s="277"/>
      <c r="AC116" s="277"/>
    </row>
    <row r="117" spans="1:68" ht="14.25" customHeight="1" x14ac:dyDescent="0.25">
      <c r="A117" s="287" t="s">
        <v>188</v>
      </c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70"/>
      <c r="AB117" s="270"/>
      <c r="AC117" s="270"/>
    </row>
    <row r="118" spans="1:68" ht="27" customHeight="1" x14ac:dyDescent="0.25">
      <c r="A118" s="54" t="s">
        <v>189</v>
      </c>
      <c r="B118" s="54" t="s">
        <v>190</v>
      </c>
      <c r="C118" s="31">
        <v>4301071094</v>
      </c>
      <c r="D118" s="282">
        <v>4620207491140</v>
      </c>
      <c r="E118" s="283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191</v>
      </c>
      <c r="Q118" s="279"/>
      <c r="R118" s="279"/>
      <c r="S118" s="279"/>
      <c r="T118" s="28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6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97"/>
      <c r="P119" s="284" t="s">
        <v>73</v>
      </c>
      <c r="Q119" s="285"/>
      <c r="R119" s="285"/>
      <c r="S119" s="285"/>
      <c r="T119" s="285"/>
      <c r="U119" s="285"/>
      <c r="V119" s="286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x14ac:dyDescent="0.2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97"/>
      <c r="P120" s="284" t="s">
        <v>73</v>
      </c>
      <c r="Q120" s="285"/>
      <c r="R120" s="285"/>
      <c r="S120" s="285"/>
      <c r="T120" s="285"/>
      <c r="U120" s="285"/>
      <c r="V120" s="286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customHeight="1" x14ac:dyDescent="0.25">
      <c r="A121" s="295" t="s">
        <v>193</v>
      </c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69"/>
      <c r="AB121" s="269"/>
      <c r="AC121" s="269"/>
    </row>
    <row r="122" spans="1:68" ht="14.25" customHeight="1" x14ac:dyDescent="0.25">
      <c r="A122" s="287" t="s">
        <v>125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70"/>
      <c r="AB122" s="270"/>
      <c r="AC122" s="270"/>
    </row>
    <row r="123" spans="1:68" ht="27" customHeight="1" x14ac:dyDescent="0.25">
      <c r="A123" s="54" t="s">
        <v>194</v>
      </c>
      <c r="B123" s="54" t="s">
        <v>195</v>
      </c>
      <c r="C123" s="31">
        <v>4301135555</v>
      </c>
      <c r="D123" s="282">
        <v>4607111034014</v>
      </c>
      <c r="E123" s="283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74">
        <v>98</v>
      </c>
      <c r="Y123" s="275">
        <f>IFERROR(IF(X123="","",X123),"")</f>
        <v>98</v>
      </c>
      <c r="Z123" s="36">
        <f>IFERROR(IF(X123="","",X123*0.01788),"")</f>
        <v>1.75224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197</v>
      </c>
      <c r="B124" s="54" t="s">
        <v>198</v>
      </c>
      <c r="C124" s="31">
        <v>4301135532</v>
      </c>
      <c r="D124" s="282">
        <v>4607111033994</v>
      </c>
      <c r="E124" s="283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74">
        <v>140</v>
      </c>
      <c r="Y124" s="275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518.50400000000002</v>
      </c>
      <c r="BN124" s="67">
        <f>IFERROR(Y124*I124,"0")</f>
        <v>518.50400000000002</v>
      </c>
      <c r="BO124" s="67">
        <f>IFERROR(X124/J124,"0")</f>
        <v>2</v>
      </c>
      <c r="BP124" s="67">
        <f>IFERROR(Y124/J124,"0")</f>
        <v>2</v>
      </c>
    </row>
    <row r="125" spans="1:68" x14ac:dyDescent="0.2">
      <c r="A125" s="296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97"/>
      <c r="P125" s="284" t="s">
        <v>73</v>
      </c>
      <c r="Q125" s="285"/>
      <c r="R125" s="285"/>
      <c r="S125" s="285"/>
      <c r="T125" s="285"/>
      <c r="U125" s="285"/>
      <c r="V125" s="286"/>
      <c r="W125" s="37" t="s">
        <v>70</v>
      </c>
      <c r="X125" s="276">
        <f>IFERROR(SUM(X123:X124),"0")</f>
        <v>238</v>
      </c>
      <c r="Y125" s="276">
        <f>IFERROR(SUM(Y123:Y124),"0")</f>
        <v>238</v>
      </c>
      <c r="Z125" s="276">
        <f>IFERROR(IF(Z123="",0,Z123),"0")+IFERROR(IF(Z124="",0,Z124),"0")</f>
        <v>4.2554400000000001</v>
      </c>
      <c r="AA125" s="277"/>
      <c r="AB125" s="277"/>
      <c r="AC125" s="277"/>
    </row>
    <row r="126" spans="1:68" x14ac:dyDescent="0.2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97"/>
      <c r="P126" s="284" t="s">
        <v>73</v>
      </c>
      <c r="Q126" s="285"/>
      <c r="R126" s="285"/>
      <c r="S126" s="285"/>
      <c r="T126" s="285"/>
      <c r="U126" s="285"/>
      <c r="V126" s="286"/>
      <c r="W126" s="37" t="s">
        <v>74</v>
      </c>
      <c r="X126" s="276">
        <f>IFERROR(SUMPRODUCT(X123:X124*H123:H124),"0")</f>
        <v>714</v>
      </c>
      <c r="Y126" s="276">
        <f>IFERROR(SUMPRODUCT(Y123:Y124*H123:H124),"0")</f>
        <v>714</v>
      </c>
      <c r="Z126" s="37"/>
      <c r="AA126" s="277"/>
      <c r="AB126" s="277"/>
      <c r="AC126" s="277"/>
    </row>
    <row r="127" spans="1:68" ht="16.5" customHeight="1" x14ac:dyDescent="0.25">
      <c r="A127" s="295" t="s">
        <v>201</v>
      </c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69"/>
      <c r="AB127" s="269"/>
      <c r="AC127" s="269"/>
    </row>
    <row r="128" spans="1:68" ht="14.25" customHeight="1" x14ac:dyDescent="0.25">
      <c r="A128" s="287" t="s">
        <v>125</v>
      </c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2">
        <v>4607111039095</v>
      </c>
      <c r="E129" s="283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74">
        <v>14</v>
      </c>
      <c r="Y129" s="27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2">
        <v>4607111034199</v>
      </c>
      <c r="E130" s="283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74">
        <v>126</v>
      </c>
      <c r="Y130" s="275">
        <f>IFERROR(IF(X130="","",X130),"")</f>
        <v>126</v>
      </c>
      <c r="Z130" s="36">
        <f>IFERROR(IF(X130="","",X130*0.01788),"")</f>
        <v>2.2528800000000002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466.65359999999998</v>
      </c>
      <c r="BN130" s="67">
        <f>IFERROR(Y130*I130,"0")</f>
        <v>466.65359999999998</v>
      </c>
      <c r="BO130" s="67">
        <f>IFERROR(X130/J130,"0")</f>
        <v>1.8</v>
      </c>
      <c r="BP130" s="67">
        <f>IFERROR(Y130/J130,"0")</f>
        <v>1.8</v>
      </c>
    </row>
    <row r="131" spans="1:68" x14ac:dyDescent="0.2">
      <c r="A131" s="296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97"/>
      <c r="P131" s="284" t="s">
        <v>73</v>
      </c>
      <c r="Q131" s="285"/>
      <c r="R131" s="285"/>
      <c r="S131" s="285"/>
      <c r="T131" s="285"/>
      <c r="U131" s="285"/>
      <c r="V131" s="286"/>
      <c r="W131" s="37" t="s">
        <v>70</v>
      </c>
      <c r="X131" s="276">
        <f>IFERROR(SUM(X129:X130),"0")</f>
        <v>140</v>
      </c>
      <c r="Y131" s="276">
        <f>IFERROR(SUM(Y129:Y130),"0")</f>
        <v>140</v>
      </c>
      <c r="Z131" s="276">
        <f>IFERROR(IF(Z129="",0,Z129),"0")+IFERROR(IF(Z130="",0,Z130),"0")</f>
        <v>2.5032000000000001</v>
      </c>
      <c r="AA131" s="277"/>
      <c r="AB131" s="277"/>
      <c r="AC131" s="277"/>
    </row>
    <row r="132" spans="1:68" x14ac:dyDescent="0.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97"/>
      <c r="P132" s="284" t="s">
        <v>73</v>
      </c>
      <c r="Q132" s="285"/>
      <c r="R132" s="285"/>
      <c r="S132" s="285"/>
      <c r="T132" s="285"/>
      <c r="U132" s="285"/>
      <c r="V132" s="286"/>
      <c r="W132" s="37" t="s">
        <v>74</v>
      </c>
      <c r="X132" s="276">
        <f>IFERROR(SUMPRODUCT(X129:X130*H129:H130),"0")</f>
        <v>420</v>
      </c>
      <c r="Y132" s="276">
        <f>IFERROR(SUMPRODUCT(Y129:Y130*H129:H130),"0")</f>
        <v>420</v>
      </c>
      <c r="Z132" s="37"/>
      <c r="AA132" s="277"/>
      <c r="AB132" s="277"/>
      <c r="AC132" s="277"/>
    </row>
    <row r="133" spans="1:68" ht="16.5" customHeight="1" x14ac:dyDescent="0.25">
      <c r="A133" s="295" t="s">
        <v>208</v>
      </c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69"/>
      <c r="AB133" s="269"/>
      <c r="AC133" s="269"/>
    </row>
    <row r="134" spans="1:68" ht="14.25" customHeight="1" x14ac:dyDescent="0.25">
      <c r="A134" s="287" t="s">
        <v>125</v>
      </c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2">
        <v>4620207490914</v>
      </c>
      <c r="E135" s="283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2">
        <v>4620207490853</v>
      </c>
      <c r="E136" s="283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196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97"/>
      <c r="P137" s="284" t="s">
        <v>73</v>
      </c>
      <c r="Q137" s="285"/>
      <c r="R137" s="285"/>
      <c r="S137" s="285"/>
      <c r="T137" s="285"/>
      <c r="U137" s="285"/>
      <c r="V137" s="286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x14ac:dyDescent="0.2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97"/>
      <c r="P138" s="284" t="s">
        <v>73</v>
      </c>
      <c r="Q138" s="285"/>
      <c r="R138" s="285"/>
      <c r="S138" s="285"/>
      <c r="T138" s="285"/>
      <c r="U138" s="285"/>
      <c r="V138" s="286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customHeight="1" x14ac:dyDescent="0.25">
      <c r="A139" s="295" t="s">
        <v>213</v>
      </c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69"/>
      <c r="AB139" s="269"/>
      <c r="AC139" s="269"/>
    </row>
    <row r="140" spans="1:68" ht="14.25" customHeight="1" x14ac:dyDescent="0.25">
      <c r="A140" s="287" t="s">
        <v>125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70"/>
      <c r="AB140" s="270"/>
      <c r="AC140" s="270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2">
        <v>4607111035806</v>
      </c>
      <c r="E141" s="283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6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97"/>
      <c r="P142" s="284" t="s">
        <v>73</v>
      </c>
      <c r="Q142" s="285"/>
      <c r="R142" s="285"/>
      <c r="S142" s="285"/>
      <c r="T142" s="285"/>
      <c r="U142" s="285"/>
      <c r="V142" s="286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x14ac:dyDescent="0.2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97"/>
      <c r="P143" s="284" t="s">
        <v>73</v>
      </c>
      <c r="Q143" s="285"/>
      <c r="R143" s="285"/>
      <c r="S143" s="285"/>
      <c r="T143" s="285"/>
      <c r="U143" s="285"/>
      <c r="V143" s="286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customHeight="1" x14ac:dyDescent="0.25">
      <c r="A144" s="295" t="s">
        <v>217</v>
      </c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69"/>
      <c r="AB144" s="269"/>
      <c r="AC144" s="269"/>
    </row>
    <row r="145" spans="1:68" ht="14.25" customHeight="1" x14ac:dyDescent="0.25">
      <c r="A145" s="287" t="s">
        <v>125</v>
      </c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70"/>
      <c r="AB145" s="270"/>
      <c r="AC145" s="270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2">
        <v>4607111039613</v>
      </c>
      <c r="E146" s="283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6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97"/>
      <c r="P147" s="284" t="s">
        <v>73</v>
      </c>
      <c r="Q147" s="285"/>
      <c r="R147" s="285"/>
      <c r="S147" s="285"/>
      <c r="T147" s="285"/>
      <c r="U147" s="285"/>
      <c r="V147" s="286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x14ac:dyDescent="0.2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97"/>
      <c r="P148" s="284" t="s">
        <v>73</v>
      </c>
      <c r="Q148" s="285"/>
      <c r="R148" s="285"/>
      <c r="S148" s="285"/>
      <c r="T148" s="285"/>
      <c r="U148" s="285"/>
      <c r="V148" s="286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customHeight="1" x14ac:dyDescent="0.25">
      <c r="A149" s="295" t="s">
        <v>220</v>
      </c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69"/>
      <c r="AB149" s="269"/>
      <c r="AC149" s="269"/>
    </row>
    <row r="150" spans="1:68" ht="14.25" customHeight="1" x14ac:dyDescent="0.25">
      <c r="A150" s="287" t="s">
        <v>188</v>
      </c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70"/>
      <c r="AB150" s="270"/>
      <c r="AC150" s="270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2">
        <v>4607111035646</v>
      </c>
      <c r="E151" s="283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74">
        <v>6</v>
      </c>
      <c r="Y151" s="275">
        <f>IFERROR(IF(X151="","",X151),"")</f>
        <v>6</v>
      </c>
      <c r="Z151" s="36">
        <f>IFERROR(IF(X151="","",X151*0.01157),"")</f>
        <v>6.9420000000000009E-2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12.72</v>
      </c>
      <c r="BN151" s="67">
        <f>IFERROR(Y151*I151,"0")</f>
        <v>12.72</v>
      </c>
      <c r="BO151" s="67">
        <f>IFERROR(X151/J151,"0")</f>
        <v>8.3333333333333329E-2</v>
      </c>
      <c r="BP151" s="67">
        <f>IFERROR(Y151/J151,"0")</f>
        <v>8.3333333333333329E-2</v>
      </c>
    </row>
    <row r="152" spans="1:68" x14ac:dyDescent="0.2">
      <c r="A152" s="296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97"/>
      <c r="P152" s="284" t="s">
        <v>73</v>
      </c>
      <c r="Q152" s="285"/>
      <c r="R152" s="285"/>
      <c r="S152" s="285"/>
      <c r="T152" s="285"/>
      <c r="U152" s="285"/>
      <c r="V152" s="286"/>
      <c r="W152" s="37" t="s">
        <v>70</v>
      </c>
      <c r="X152" s="276">
        <f>IFERROR(SUM(X151:X151),"0")</f>
        <v>6</v>
      </c>
      <c r="Y152" s="276">
        <f>IFERROR(SUM(Y151:Y151),"0")</f>
        <v>6</v>
      </c>
      <c r="Z152" s="276">
        <f>IFERROR(IF(Z151="",0,Z151),"0")</f>
        <v>6.9420000000000009E-2</v>
      </c>
      <c r="AA152" s="277"/>
      <c r="AB152" s="277"/>
      <c r="AC152" s="277"/>
    </row>
    <row r="153" spans="1:68" x14ac:dyDescent="0.2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97"/>
      <c r="P153" s="284" t="s">
        <v>73</v>
      </c>
      <c r="Q153" s="285"/>
      <c r="R153" s="285"/>
      <c r="S153" s="285"/>
      <c r="T153" s="285"/>
      <c r="U153" s="285"/>
      <c r="V153" s="286"/>
      <c r="W153" s="37" t="s">
        <v>74</v>
      </c>
      <c r="X153" s="276">
        <f>IFERROR(SUMPRODUCT(X151:X151*H151:H151),"0")</f>
        <v>9.6000000000000014</v>
      </c>
      <c r="Y153" s="276">
        <f>IFERROR(SUMPRODUCT(Y151:Y151*H151:H151),"0")</f>
        <v>9.6000000000000014</v>
      </c>
      <c r="Z153" s="37"/>
      <c r="AA153" s="277"/>
      <c r="AB153" s="277"/>
      <c r="AC153" s="277"/>
    </row>
    <row r="154" spans="1:68" ht="16.5" customHeight="1" x14ac:dyDescent="0.25">
      <c r="A154" s="295" t="s">
        <v>225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69"/>
      <c r="AB154" s="269"/>
      <c r="AC154" s="269"/>
    </row>
    <row r="155" spans="1:68" ht="14.25" customHeight="1" x14ac:dyDescent="0.25">
      <c r="A155" s="287" t="s">
        <v>125</v>
      </c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2">
        <v>4607111036568</v>
      </c>
      <c r="E156" s="283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74">
        <v>0</v>
      </c>
      <c r="Y156" s="27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6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97"/>
      <c r="P157" s="284" t="s">
        <v>73</v>
      </c>
      <c r="Q157" s="285"/>
      <c r="R157" s="285"/>
      <c r="S157" s="285"/>
      <c r="T157" s="285"/>
      <c r="U157" s="285"/>
      <c r="V157" s="286"/>
      <c r="W157" s="37" t="s">
        <v>70</v>
      </c>
      <c r="X157" s="276">
        <f>IFERROR(SUM(X156:X156),"0")</f>
        <v>0</v>
      </c>
      <c r="Y157" s="276">
        <f>IFERROR(SUM(Y156:Y156),"0")</f>
        <v>0</v>
      </c>
      <c r="Z157" s="276">
        <f>IFERROR(IF(Z156="",0,Z156),"0")</f>
        <v>0</v>
      </c>
      <c r="AA157" s="277"/>
      <c r="AB157" s="277"/>
      <c r="AC157" s="277"/>
    </row>
    <row r="158" spans="1:68" x14ac:dyDescent="0.2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97"/>
      <c r="P158" s="284" t="s">
        <v>73</v>
      </c>
      <c r="Q158" s="285"/>
      <c r="R158" s="285"/>
      <c r="S158" s="285"/>
      <c r="T158" s="285"/>
      <c r="U158" s="285"/>
      <c r="V158" s="286"/>
      <c r="W158" s="37" t="s">
        <v>74</v>
      </c>
      <c r="X158" s="276">
        <f>IFERROR(SUMPRODUCT(X156:X156*H156:H156),"0")</f>
        <v>0</v>
      </c>
      <c r="Y158" s="276">
        <f>IFERROR(SUMPRODUCT(Y156:Y156*H156:H156),"0")</f>
        <v>0</v>
      </c>
      <c r="Z158" s="37"/>
      <c r="AA158" s="277"/>
      <c r="AB158" s="277"/>
      <c r="AC158" s="277"/>
    </row>
    <row r="159" spans="1:68" ht="27.75" customHeight="1" x14ac:dyDescent="0.2">
      <c r="A159" s="341" t="s">
        <v>229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48"/>
      <c r="AB159" s="48"/>
      <c r="AC159" s="48"/>
    </row>
    <row r="160" spans="1:68" ht="16.5" customHeight="1" x14ac:dyDescent="0.25">
      <c r="A160" s="295" t="s">
        <v>230</v>
      </c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69"/>
      <c r="AB160" s="269"/>
      <c r="AC160" s="269"/>
    </row>
    <row r="161" spans="1:68" ht="14.25" customHeight="1" x14ac:dyDescent="0.25">
      <c r="A161" s="287" t="s">
        <v>64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70"/>
      <c r="AB161" s="270"/>
      <c r="AC161" s="270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82">
        <v>4607111036384</v>
      </c>
      <c r="E162" s="283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3" t="s">
        <v>233</v>
      </c>
      <c r="Q162" s="279"/>
      <c r="R162" s="279"/>
      <c r="S162" s="279"/>
      <c r="T162" s="28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2">
        <v>4607111036216</v>
      </c>
      <c r="E163" s="283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74">
        <v>24</v>
      </c>
      <c r="Y163" s="275">
        <f>IFERROR(IF(X163="","",X163),"")</f>
        <v>24</v>
      </c>
      <c r="Z163" s="36">
        <f>IFERROR(IF(X163="","",X163*0.00866),"")</f>
        <v>0.20783999999999997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125.11679999999998</v>
      </c>
      <c r="BN163" s="67">
        <f>IFERROR(Y163*I163,"0")</f>
        <v>125.11679999999998</v>
      </c>
      <c r="BO163" s="67">
        <f>IFERROR(X163/J163,"0")</f>
        <v>0.16666666666666666</v>
      </c>
      <c r="BP163" s="67">
        <f>IFERROR(Y163/J163,"0")</f>
        <v>0.16666666666666666</v>
      </c>
    </row>
    <row r="164" spans="1:68" x14ac:dyDescent="0.2">
      <c r="A164" s="296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97"/>
      <c r="P164" s="284" t="s">
        <v>73</v>
      </c>
      <c r="Q164" s="285"/>
      <c r="R164" s="285"/>
      <c r="S164" s="285"/>
      <c r="T164" s="285"/>
      <c r="U164" s="285"/>
      <c r="V164" s="286"/>
      <c r="W164" s="37" t="s">
        <v>70</v>
      </c>
      <c r="X164" s="276">
        <f>IFERROR(SUM(X162:X163),"0")</f>
        <v>24</v>
      </c>
      <c r="Y164" s="276">
        <f>IFERROR(SUM(Y162:Y163),"0")</f>
        <v>24</v>
      </c>
      <c r="Z164" s="276">
        <f>IFERROR(IF(Z162="",0,Z162),"0")+IFERROR(IF(Z163="",0,Z163),"0")</f>
        <v>0.20783999999999997</v>
      </c>
      <c r="AA164" s="277"/>
      <c r="AB164" s="277"/>
      <c r="AC164" s="277"/>
    </row>
    <row r="165" spans="1:68" x14ac:dyDescent="0.2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97"/>
      <c r="P165" s="284" t="s">
        <v>73</v>
      </c>
      <c r="Q165" s="285"/>
      <c r="R165" s="285"/>
      <c r="S165" s="285"/>
      <c r="T165" s="285"/>
      <c r="U165" s="285"/>
      <c r="V165" s="286"/>
      <c r="W165" s="37" t="s">
        <v>74</v>
      </c>
      <c r="X165" s="276">
        <f>IFERROR(SUMPRODUCT(X162:X163*H162:H163),"0")</f>
        <v>120</v>
      </c>
      <c r="Y165" s="276">
        <f>IFERROR(SUMPRODUCT(Y162:Y163*H162:H163),"0")</f>
        <v>120</v>
      </c>
      <c r="Z165" s="37"/>
      <c r="AA165" s="277"/>
      <c r="AB165" s="277"/>
      <c r="AC165" s="277"/>
    </row>
    <row r="166" spans="1:68" ht="27.75" customHeight="1" x14ac:dyDescent="0.2">
      <c r="A166" s="341" t="s">
        <v>238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48"/>
      <c r="AB166" s="48"/>
      <c r="AC166" s="48"/>
    </row>
    <row r="167" spans="1:68" ht="16.5" customHeight="1" x14ac:dyDescent="0.25">
      <c r="A167" s="295" t="s">
        <v>239</v>
      </c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69"/>
      <c r="AB167" s="269"/>
      <c r="AC167" s="269"/>
    </row>
    <row r="168" spans="1:68" ht="14.25" customHeight="1" x14ac:dyDescent="0.25">
      <c r="A168" s="287" t="s">
        <v>77</v>
      </c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2">
        <v>4607111035691</v>
      </c>
      <c r="E169" s="283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74">
        <v>98</v>
      </c>
      <c r="Y169" s="275">
        <f>IFERROR(IF(X169="","",X169),"")</f>
        <v>98</v>
      </c>
      <c r="Z169" s="36">
        <f>IFERROR(IF(X169="","",X169*0.01788),"")</f>
        <v>1.75224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332.024</v>
      </c>
      <c r="BN169" s="67">
        <f>IFERROR(Y169*I169,"0")</f>
        <v>332.024</v>
      </c>
      <c r="BO169" s="67">
        <f>IFERROR(X169/J169,"0")</f>
        <v>1.4</v>
      </c>
      <c r="BP169" s="67">
        <f>IFERROR(Y169/J169,"0")</f>
        <v>1.4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2">
        <v>4607111035721</v>
      </c>
      <c r="E170" s="283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74">
        <v>70</v>
      </c>
      <c r="Y170" s="275">
        <f>IFERROR(IF(X170="","",X170),"")</f>
        <v>70</v>
      </c>
      <c r="Z170" s="36">
        <f>IFERROR(IF(X170="","",X170*0.01788),"")</f>
        <v>1.2516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2">
        <v>4607111038487</v>
      </c>
      <c r="E171" s="283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74">
        <v>28</v>
      </c>
      <c r="Y171" s="275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6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97"/>
      <c r="P172" s="284" t="s">
        <v>73</v>
      </c>
      <c r="Q172" s="285"/>
      <c r="R172" s="285"/>
      <c r="S172" s="285"/>
      <c r="T172" s="285"/>
      <c r="U172" s="285"/>
      <c r="V172" s="286"/>
      <c r="W172" s="37" t="s">
        <v>70</v>
      </c>
      <c r="X172" s="276">
        <f>IFERROR(SUM(X169:X171),"0")</f>
        <v>196</v>
      </c>
      <c r="Y172" s="276">
        <f>IFERROR(SUM(Y169:Y171),"0")</f>
        <v>196</v>
      </c>
      <c r="Z172" s="276">
        <f>IFERROR(IF(Z169="",0,Z169),"0")+IFERROR(IF(Z170="",0,Z170),"0")+IFERROR(IF(Z171="",0,Z171),"0")</f>
        <v>3.50448</v>
      </c>
      <c r="AA172" s="277"/>
      <c r="AB172" s="277"/>
      <c r="AC172" s="277"/>
    </row>
    <row r="173" spans="1:68" x14ac:dyDescent="0.2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97"/>
      <c r="P173" s="284" t="s">
        <v>73</v>
      </c>
      <c r="Q173" s="285"/>
      <c r="R173" s="285"/>
      <c r="S173" s="285"/>
      <c r="T173" s="285"/>
      <c r="U173" s="285"/>
      <c r="V173" s="286"/>
      <c r="W173" s="37" t="s">
        <v>74</v>
      </c>
      <c r="X173" s="276">
        <f>IFERROR(SUMPRODUCT(X169:X171*H169:H171),"0")</f>
        <v>588</v>
      </c>
      <c r="Y173" s="276">
        <f>IFERROR(SUMPRODUCT(Y169:Y171*H169:H171),"0")</f>
        <v>588</v>
      </c>
      <c r="Z173" s="37"/>
      <c r="AA173" s="277"/>
      <c r="AB173" s="277"/>
      <c r="AC173" s="277"/>
    </row>
    <row r="174" spans="1:68" ht="14.25" customHeight="1" x14ac:dyDescent="0.25">
      <c r="A174" s="287" t="s">
        <v>249</v>
      </c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70"/>
      <c r="AB174" s="270"/>
      <c r="AC174" s="270"/>
    </row>
    <row r="175" spans="1:68" ht="27" customHeight="1" x14ac:dyDescent="0.25">
      <c r="A175" s="54" t="s">
        <v>250</v>
      </c>
      <c r="B175" s="54" t="s">
        <v>251</v>
      </c>
      <c r="C175" s="31">
        <v>4301051855</v>
      </c>
      <c r="D175" s="282">
        <v>4680115885875</v>
      </c>
      <c r="E175" s="283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12" t="s">
        <v>254</v>
      </c>
      <c r="Q175" s="279"/>
      <c r="R175" s="279"/>
      <c r="S175" s="279"/>
      <c r="T175" s="28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6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97"/>
      <c r="P176" s="284" t="s">
        <v>73</v>
      </c>
      <c r="Q176" s="285"/>
      <c r="R176" s="285"/>
      <c r="S176" s="285"/>
      <c r="T176" s="285"/>
      <c r="U176" s="285"/>
      <c r="V176" s="286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x14ac:dyDescent="0.2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97"/>
      <c r="P177" s="284" t="s">
        <v>73</v>
      </c>
      <c r="Q177" s="285"/>
      <c r="R177" s="285"/>
      <c r="S177" s="285"/>
      <c r="T177" s="285"/>
      <c r="U177" s="285"/>
      <c r="V177" s="286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customHeight="1" x14ac:dyDescent="0.2">
      <c r="A178" s="341" t="s">
        <v>257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48"/>
      <c r="AB178" s="48"/>
      <c r="AC178" s="48"/>
    </row>
    <row r="179" spans="1:68" ht="16.5" customHeight="1" x14ac:dyDescent="0.25">
      <c r="A179" s="295" t="s">
        <v>258</v>
      </c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69"/>
      <c r="AB179" s="269"/>
      <c r="AC179" s="269"/>
    </row>
    <row r="180" spans="1:68" ht="14.25" customHeight="1" x14ac:dyDescent="0.25">
      <c r="A180" s="287" t="s">
        <v>77</v>
      </c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2">
        <v>4620207491133</v>
      </c>
      <c r="E181" s="283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9" t="s">
        <v>261</v>
      </c>
      <c r="Q181" s="279"/>
      <c r="R181" s="279"/>
      <c r="S181" s="279"/>
      <c r="T181" s="28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6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97"/>
      <c r="P182" s="284" t="s">
        <v>73</v>
      </c>
      <c r="Q182" s="285"/>
      <c r="R182" s="285"/>
      <c r="S182" s="285"/>
      <c r="T182" s="285"/>
      <c r="U182" s="285"/>
      <c r="V182" s="286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x14ac:dyDescent="0.2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97"/>
      <c r="P183" s="284" t="s">
        <v>73</v>
      </c>
      <c r="Q183" s="285"/>
      <c r="R183" s="285"/>
      <c r="S183" s="285"/>
      <c r="T183" s="285"/>
      <c r="U183" s="285"/>
      <c r="V183" s="286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customHeight="1" x14ac:dyDescent="0.25">
      <c r="A184" s="287" t="s">
        <v>125</v>
      </c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70"/>
      <c r="AB184" s="270"/>
      <c r="AC184" s="270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82">
        <v>4620207490198</v>
      </c>
      <c r="E185" s="283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266</v>
      </c>
      <c r="B186" s="54" t="s">
        <v>267</v>
      </c>
      <c r="C186" s="31">
        <v>4301135696</v>
      </c>
      <c r="D186" s="282">
        <v>4620207490235</v>
      </c>
      <c r="E186" s="283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4301135697</v>
      </c>
      <c r="D187" s="282">
        <v>4620207490259</v>
      </c>
      <c r="E187" s="283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4301135681</v>
      </c>
      <c r="D188" s="282">
        <v>4620207490143</v>
      </c>
      <c r="E188" s="283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97"/>
      <c r="P189" s="284" t="s">
        <v>73</v>
      </c>
      <c r="Q189" s="285"/>
      <c r="R189" s="285"/>
      <c r="S189" s="285"/>
      <c r="T189" s="285"/>
      <c r="U189" s="285"/>
      <c r="V189" s="286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x14ac:dyDescent="0.2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97"/>
      <c r="P190" s="284" t="s">
        <v>73</v>
      </c>
      <c r="Q190" s="285"/>
      <c r="R190" s="285"/>
      <c r="S190" s="285"/>
      <c r="T190" s="285"/>
      <c r="U190" s="285"/>
      <c r="V190" s="286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customHeight="1" x14ac:dyDescent="0.25">
      <c r="A191" s="295" t="s">
        <v>274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69"/>
      <c r="AB191" s="269"/>
      <c r="AC191" s="269"/>
    </row>
    <row r="192" spans="1:68" ht="14.25" customHeight="1" x14ac:dyDescent="0.25">
      <c r="A192" s="287" t="s">
        <v>64</v>
      </c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70"/>
      <c r="AB192" s="270"/>
      <c r="AC192" s="270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2">
        <v>4607111038586</v>
      </c>
      <c r="E193" s="283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79"/>
      <c r="R193" s="279"/>
      <c r="S193" s="279"/>
      <c r="T193" s="28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278</v>
      </c>
      <c r="B194" s="54" t="s">
        <v>279</v>
      </c>
      <c r="C194" s="31">
        <v>4301070962</v>
      </c>
      <c r="D194" s="282">
        <v>4607111038609</v>
      </c>
      <c r="E194" s="283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79"/>
      <c r="R194" s="279"/>
      <c r="S194" s="279"/>
      <c r="T194" s="28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96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97"/>
      <c r="P195" s="284" t="s">
        <v>73</v>
      </c>
      <c r="Q195" s="285"/>
      <c r="R195" s="285"/>
      <c r="S195" s="285"/>
      <c r="T195" s="285"/>
      <c r="U195" s="285"/>
      <c r="V195" s="286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x14ac:dyDescent="0.2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97"/>
      <c r="P196" s="284" t="s">
        <v>73</v>
      </c>
      <c r="Q196" s="285"/>
      <c r="R196" s="285"/>
      <c r="S196" s="285"/>
      <c r="T196" s="285"/>
      <c r="U196" s="285"/>
      <c r="V196" s="286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customHeight="1" x14ac:dyDescent="0.25">
      <c r="A197" s="295" t="s">
        <v>281</v>
      </c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69"/>
      <c r="AB197" s="269"/>
      <c r="AC197" s="269"/>
    </row>
    <row r="198" spans="1:68" ht="14.25" customHeight="1" x14ac:dyDescent="0.25">
      <c r="A198" s="287" t="s">
        <v>64</v>
      </c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70"/>
      <c r="AB198" s="270"/>
      <c r="AC198" s="270"/>
    </row>
    <row r="199" spans="1:68" ht="27" customHeight="1" x14ac:dyDescent="0.25">
      <c r="A199" s="54" t="s">
        <v>282</v>
      </c>
      <c r="B199" s="54" t="s">
        <v>283</v>
      </c>
      <c r="C199" s="31">
        <v>4301070917</v>
      </c>
      <c r="D199" s="282">
        <v>4607111035912</v>
      </c>
      <c r="E199" s="283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79"/>
      <c r="R199" s="279"/>
      <c r="S199" s="279"/>
      <c r="T199" s="28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2">
        <v>4607111035929</v>
      </c>
      <c r="E200" s="283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79"/>
      <c r="R200" s="279"/>
      <c r="S200" s="279"/>
      <c r="T200" s="280"/>
      <c r="U200" s="34"/>
      <c r="V200" s="34"/>
      <c r="W200" s="35" t="s">
        <v>70</v>
      </c>
      <c r="X200" s="274">
        <v>12</v>
      </c>
      <c r="Y200" s="275">
        <f>IFERROR(IF(X200="","",X200),"")</f>
        <v>12</v>
      </c>
      <c r="Z200" s="36">
        <f>IFERROR(IF(X200="","",X200*0.0155),"")</f>
        <v>0.186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89.64</v>
      </c>
      <c r="BN200" s="67">
        <f>IFERROR(Y200*I200,"0")</f>
        <v>89.64</v>
      </c>
      <c r="BO200" s="67">
        <f>IFERROR(X200/J200,"0")</f>
        <v>0.14285714285714285</v>
      </c>
      <c r="BP200" s="67">
        <f>IFERROR(Y200/J200,"0")</f>
        <v>0.14285714285714285</v>
      </c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82">
        <v>4607111035882</v>
      </c>
      <c r="E201" s="283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79"/>
      <c r="R201" s="279"/>
      <c r="S201" s="279"/>
      <c r="T201" s="28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82">
        <v>4607111035905</v>
      </c>
      <c r="E202" s="283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79"/>
      <c r="R202" s="279"/>
      <c r="S202" s="279"/>
      <c r="T202" s="28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96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97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6">
        <f>IFERROR(SUM(X199:X202),"0")</f>
        <v>12</v>
      </c>
      <c r="Y203" s="276">
        <f>IFERROR(SUM(Y199:Y202),"0")</f>
        <v>12</v>
      </c>
      <c r="Z203" s="276">
        <f>IFERROR(IF(Z199="",0,Z199),"0")+IFERROR(IF(Z200="",0,Z200),"0")+IFERROR(IF(Z201="",0,Z201),"0")+IFERROR(IF(Z202="",0,Z202),"0")</f>
        <v>0.186</v>
      </c>
      <c r="AA203" s="277"/>
      <c r="AB203" s="277"/>
      <c r="AC203" s="277"/>
    </row>
    <row r="204" spans="1:68" x14ac:dyDescent="0.2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97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6">
        <f>IFERROR(SUMPRODUCT(X199:X202*H199:H202),"0")</f>
        <v>86.4</v>
      </c>
      <c r="Y204" s="276">
        <f>IFERROR(SUMPRODUCT(Y199:Y202*H199:H202),"0")</f>
        <v>86.4</v>
      </c>
      <c r="Z204" s="37"/>
      <c r="AA204" s="277"/>
      <c r="AB204" s="277"/>
      <c r="AC204" s="277"/>
    </row>
    <row r="205" spans="1:68" ht="16.5" customHeight="1" x14ac:dyDescent="0.25">
      <c r="A205" s="295" t="s">
        <v>292</v>
      </c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69"/>
      <c r="AB205" s="269"/>
      <c r="AC205" s="269"/>
    </row>
    <row r="206" spans="1:68" ht="14.25" customHeight="1" x14ac:dyDescent="0.25">
      <c r="A206" s="287" t="s">
        <v>64</v>
      </c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2">
        <v>4620207491096</v>
      </c>
      <c r="E207" s="283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5" t="s">
        <v>295</v>
      </c>
      <c r="Q207" s="279"/>
      <c r="R207" s="279"/>
      <c r="S207" s="279"/>
      <c r="T207" s="280"/>
      <c r="U207" s="34"/>
      <c r="V207" s="34"/>
      <c r="W207" s="35" t="s">
        <v>70</v>
      </c>
      <c r="X207" s="274">
        <v>48</v>
      </c>
      <c r="Y207" s="275">
        <f>IFERROR(IF(X207="","",X207),"")</f>
        <v>48</v>
      </c>
      <c r="Z207" s="36">
        <f>IFERROR(IF(X207="","",X207*0.0155),"")</f>
        <v>0.74399999999999999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251.04000000000002</v>
      </c>
      <c r="BN207" s="67">
        <f>IFERROR(Y207*I207,"0")</f>
        <v>251.04000000000002</v>
      </c>
      <c r="BO207" s="67">
        <f>IFERROR(X207/J207,"0")</f>
        <v>0.5714285714285714</v>
      </c>
      <c r="BP207" s="67">
        <f>IFERROR(Y207/J207,"0")</f>
        <v>0.5714285714285714</v>
      </c>
    </row>
    <row r="208" spans="1:68" x14ac:dyDescent="0.2">
      <c r="A208" s="296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97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6">
        <f>IFERROR(SUM(X207:X207),"0")</f>
        <v>48</v>
      </c>
      <c r="Y208" s="276">
        <f>IFERROR(SUM(Y207:Y207),"0")</f>
        <v>48</v>
      </c>
      <c r="Z208" s="276">
        <f>IFERROR(IF(Z207="",0,Z207),"0")</f>
        <v>0.74399999999999999</v>
      </c>
      <c r="AA208" s="277"/>
      <c r="AB208" s="277"/>
      <c r="AC208" s="277"/>
    </row>
    <row r="209" spans="1:68" x14ac:dyDescent="0.2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97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6">
        <f>IFERROR(SUMPRODUCT(X207:X207*H207:H207),"0")</f>
        <v>240</v>
      </c>
      <c r="Y209" s="276">
        <f>IFERROR(SUMPRODUCT(Y207:Y207*H207:H207),"0")</f>
        <v>240</v>
      </c>
      <c r="Z209" s="37"/>
      <c r="AA209" s="277"/>
      <c r="AB209" s="277"/>
      <c r="AC209" s="277"/>
    </row>
    <row r="210" spans="1:68" ht="16.5" customHeight="1" x14ac:dyDescent="0.25">
      <c r="A210" s="295" t="s">
        <v>297</v>
      </c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69"/>
      <c r="AB210" s="269"/>
      <c r="AC210" s="269"/>
    </row>
    <row r="211" spans="1:68" ht="14.25" customHeight="1" x14ac:dyDescent="0.25">
      <c r="A211" s="287" t="s">
        <v>64</v>
      </c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70"/>
      <c r="AB211" s="270"/>
      <c r="AC211" s="270"/>
    </row>
    <row r="212" spans="1:68" ht="27" customHeight="1" x14ac:dyDescent="0.25">
      <c r="A212" s="54" t="s">
        <v>298</v>
      </c>
      <c r="B212" s="54" t="s">
        <v>299</v>
      </c>
      <c r="C212" s="31">
        <v>4301071093</v>
      </c>
      <c r="D212" s="282">
        <v>4620207490709</v>
      </c>
      <c r="E212" s="283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97"/>
      <c r="P213" s="284" t="s">
        <v>73</v>
      </c>
      <c r="Q213" s="285"/>
      <c r="R213" s="285"/>
      <c r="S213" s="285"/>
      <c r="T213" s="285"/>
      <c r="U213" s="285"/>
      <c r="V213" s="286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x14ac:dyDescent="0.2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97"/>
      <c r="P214" s="284" t="s">
        <v>73</v>
      </c>
      <c r="Q214" s="285"/>
      <c r="R214" s="285"/>
      <c r="S214" s="285"/>
      <c r="T214" s="285"/>
      <c r="U214" s="285"/>
      <c r="V214" s="286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customHeight="1" x14ac:dyDescent="0.25">
      <c r="A215" s="287" t="s">
        <v>125</v>
      </c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70"/>
      <c r="AB215" s="270"/>
      <c r="AC215" s="270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2">
        <v>4620207490570</v>
      </c>
      <c r="E216" s="283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79"/>
      <c r="R216" s="279"/>
      <c r="S216" s="279"/>
      <c r="T216" s="280"/>
      <c r="U216" s="34"/>
      <c r="V216" s="34"/>
      <c r="W216" s="35" t="s">
        <v>70</v>
      </c>
      <c r="X216" s="274">
        <v>14</v>
      </c>
      <c r="Y216" s="275">
        <f>IFERROR(IF(X216="","",X216),"")</f>
        <v>14</v>
      </c>
      <c r="Z216" s="36">
        <f>IFERROR(IF(X216="","",X216*0.01788),"")</f>
        <v>0.25031999999999999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43.450400000000002</v>
      </c>
      <c r="BN216" s="67">
        <f>IFERROR(Y216*I216,"0")</f>
        <v>43.450400000000002</v>
      </c>
      <c r="BO216" s="67">
        <f>IFERROR(X216/J216,"0")</f>
        <v>0.2</v>
      </c>
      <c r="BP216" s="67">
        <f>IFERROR(Y216/J216,"0")</f>
        <v>0.2</v>
      </c>
    </row>
    <row r="217" spans="1:68" ht="27" customHeight="1" x14ac:dyDescent="0.25">
      <c r="A217" s="54" t="s">
        <v>304</v>
      </c>
      <c r="B217" s="54" t="s">
        <v>305</v>
      </c>
      <c r="C217" s="31">
        <v>4301135691</v>
      </c>
      <c r="D217" s="282">
        <v>4620207490549</v>
      </c>
      <c r="E217" s="283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8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79"/>
      <c r="R217" s="279"/>
      <c r="S217" s="279"/>
      <c r="T217" s="28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4301135694</v>
      </c>
      <c r="D218" s="282">
        <v>4620207490501</v>
      </c>
      <c r="E218" s="283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79"/>
      <c r="R218" s="279"/>
      <c r="S218" s="279"/>
      <c r="T218" s="28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6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97"/>
      <c r="P219" s="284" t="s">
        <v>73</v>
      </c>
      <c r="Q219" s="285"/>
      <c r="R219" s="285"/>
      <c r="S219" s="285"/>
      <c r="T219" s="285"/>
      <c r="U219" s="285"/>
      <c r="V219" s="286"/>
      <c r="W219" s="37" t="s">
        <v>70</v>
      </c>
      <c r="X219" s="276">
        <f>IFERROR(SUM(X216:X218),"0")</f>
        <v>14</v>
      </c>
      <c r="Y219" s="276">
        <f>IFERROR(SUM(Y216:Y218),"0")</f>
        <v>14</v>
      </c>
      <c r="Z219" s="276">
        <f>IFERROR(IF(Z216="",0,Z216),"0")+IFERROR(IF(Z217="",0,Z217),"0")+IFERROR(IF(Z218="",0,Z218),"0")</f>
        <v>0.25031999999999999</v>
      </c>
      <c r="AA219" s="277"/>
      <c r="AB219" s="277"/>
      <c r="AC219" s="277"/>
    </row>
    <row r="220" spans="1:68" x14ac:dyDescent="0.2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97"/>
      <c r="P220" s="284" t="s">
        <v>73</v>
      </c>
      <c r="Q220" s="285"/>
      <c r="R220" s="285"/>
      <c r="S220" s="285"/>
      <c r="T220" s="285"/>
      <c r="U220" s="285"/>
      <c r="V220" s="286"/>
      <c r="W220" s="37" t="s">
        <v>74</v>
      </c>
      <c r="X220" s="276">
        <f>IFERROR(SUMPRODUCT(X216:X218*H216:H218),"0")</f>
        <v>33.6</v>
      </c>
      <c r="Y220" s="276">
        <f>IFERROR(SUMPRODUCT(Y216:Y218*H216:H218),"0")</f>
        <v>33.6</v>
      </c>
      <c r="Z220" s="37"/>
      <c r="AA220" s="277"/>
      <c r="AB220" s="277"/>
      <c r="AC220" s="277"/>
    </row>
    <row r="221" spans="1:68" ht="16.5" customHeight="1" x14ac:dyDescent="0.25">
      <c r="A221" s="295" t="s">
        <v>308</v>
      </c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69"/>
      <c r="AB221" s="269"/>
      <c r="AC221" s="269"/>
    </row>
    <row r="222" spans="1:68" ht="14.25" customHeight="1" x14ac:dyDescent="0.25">
      <c r="A222" s="287" t="s">
        <v>64</v>
      </c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70"/>
      <c r="AB222" s="270"/>
      <c r="AC222" s="270"/>
    </row>
    <row r="223" spans="1:68" ht="16.5" customHeight="1" x14ac:dyDescent="0.25">
      <c r="A223" s="54" t="s">
        <v>309</v>
      </c>
      <c r="B223" s="54" t="s">
        <v>310</v>
      </c>
      <c r="C223" s="31">
        <v>4301071063</v>
      </c>
      <c r="D223" s="282">
        <v>4607111039019</v>
      </c>
      <c r="E223" s="283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79"/>
      <c r="R223" s="279"/>
      <c r="S223" s="279"/>
      <c r="T223" s="28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82">
        <v>4607111038708</v>
      </c>
      <c r="E224" s="283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79"/>
      <c r="R224" s="279"/>
      <c r="S224" s="279"/>
      <c r="T224" s="28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6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97"/>
      <c r="P225" s="284" t="s">
        <v>73</v>
      </c>
      <c r="Q225" s="285"/>
      <c r="R225" s="285"/>
      <c r="S225" s="285"/>
      <c r="T225" s="285"/>
      <c r="U225" s="285"/>
      <c r="V225" s="286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x14ac:dyDescent="0.2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97"/>
      <c r="P226" s="284" t="s">
        <v>73</v>
      </c>
      <c r="Q226" s="285"/>
      <c r="R226" s="285"/>
      <c r="S226" s="285"/>
      <c r="T226" s="285"/>
      <c r="U226" s="285"/>
      <c r="V226" s="286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customHeight="1" x14ac:dyDescent="0.2">
      <c r="A227" s="341" t="s">
        <v>314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48"/>
      <c r="AB227" s="48"/>
      <c r="AC227" s="48"/>
    </row>
    <row r="228" spans="1:68" ht="16.5" customHeight="1" x14ac:dyDescent="0.25">
      <c r="A228" s="295" t="s">
        <v>315</v>
      </c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69"/>
      <c r="AB228" s="269"/>
      <c r="AC228" s="269"/>
    </row>
    <row r="229" spans="1:68" ht="14.25" customHeight="1" x14ac:dyDescent="0.25">
      <c r="A229" s="287" t="s">
        <v>64</v>
      </c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70"/>
      <c r="AB229" s="270"/>
      <c r="AC229" s="270"/>
    </row>
    <row r="230" spans="1:68" ht="27" customHeight="1" x14ac:dyDescent="0.25">
      <c r="A230" s="54" t="s">
        <v>316</v>
      </c>
      <c r="B230" s="54" t="s">
        <v>317</v>
      </c>
      <c r="C230" s="31">
        <v>4301071036</v>
      </c>
      <c r="D230" s="282">
        <v>4607111036162</v>
      </c>
      <c r="E230" s="283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79"/>
      <c r="R230" s="279"/>
      <c r="S230" s="279"/>
      <c r="T230" s="28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6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97"/>
      <c r="P231" s="284" t="s">
        <v>73</v>
      </c>
      <c r="Q231" s="285"/>
      <c r="R231" s="285"/>
      <c r="S231" s="285"/>
      <c r="T231" s="285"/>
      <c r="U231" s="285"/>
      <c r="V231" s="286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x14ac:dyDescent="0.2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97"/>
      <c r="P232" s="284" t="s">
        <v>73</v>
      </c>
      <c r="Q232" s="285"/>
      <c r="R232" s="285"/>
      <c r="S232" s="285"/>
      <c r="T232" s="285"/>
      <c r="U232" s="285"/>
      <c r="V232" s="286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customHeight="1" x14ac:dyDescent="0.2">
      <c r="A233" s="341" t="s">
        <v>319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48"/>
      <c r="AB233" s="48"/>
      <c r="AC233" s="48"/>
    </row>
    <row r="234" spans="1:68" ht="16.5" customHeight="1" x14ac:dyDescent="0.25">
      <c r="A234" s="295" t="s">
        <v>320</v>
      </c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69"/>
      <c r="AB234" s="269"/>
      <c r="AC234" s="269"/>
    </row>
    <row r="235" spans="1:68" ht="14.25" customHeight="1" x14ac:dyDescent="0.25">
      <c r="A235" s="287" t="s">
        <v>64</v>
      </c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2">
        <v>4607111035899</v>
      </c>
      <c r="E236" s="283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79"/>
      <c r="R236" s="279"/>
      <c r="S236" s="279"/>
      <c r="T236" s="28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72</v>
      </c>
      <c r="AK236" s="71">
        <v>1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96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97"/>
      <c r="P237" s="284" t="s">
        <v>73</v>
      </c>
      <c r="Q237" s="285"/>
      <c r="R237" s="285"/>
      <c r="S237" s="285"/>
      <c r="T237" s="285"/>
      <c r="U237" s="285"/>
      <c r="V237" s="286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x14ac:dyDescent="0.2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97"/>
      <c r="P238" s="284" t="s">
        <v>73</v>
      </c>
      <c r="Q238" s="285"/>
      <c r="R238" s="285"/>
      <c r="S238" s="285"/>
      <c r="T238" s="285"/>
      <c r="U238" s="285"/>
      <c r="V238" s="286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customHeight="1" x14ac:dyDescent="0.2">
      <c r="A239" s="341" t="s">
        <v>323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48"/>
      <c r="AB239" s="48"/>
      <c r="AC239" s="48"/>
    </row>
    <row r="240" spans="1:68" ht="16.5" customHeight="1" x14ac:dyDescent="0.25">
      <c r="A240" s="295" t="s">
        <v>324</v>
      </c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69"/>
      <c r="AB240" s="269"/>
      <c r="AC240" s="269"/>
    </row>
    <row r="241" spans="1:68" ht="14.25" customHeight="1" x14ac:dyDescent="0.25">
      <c r="A241" s="287" t="s">
        <v>325</v>
      </c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70"/>
      <c r="AB241" s="270"/>
      <c r="AC241" s="270"/>
    </row>
    <row r="242" spans="1:68" ht="27" customHeight="1" x14ac:dyDescent="0.25">
      <c r="A242" s="54" t="s">
        <v>326</v>
      </c>
      <c r="B242" s="54" t="s">
        <v>327</v>
      </c>
      <c r="C242" s="31">
        <v>4301133004</v>
      </c>
      <c r="D242" s="282">
        <v>4607111039774</v>
      </c>
      <c r="E242" s="283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79"/>
      <c r="R242" s="279"/>
      <c r="S242" s="279"/>
      <c r="T242" s="28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96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97"/>
      <c r="P243" s="284" t="s">
        <v>73</v>
      </c>
      <c r="Q243" s="285"/>
      <c r="R243" s="285"/>
      <c r="S243" s="285"/>
      <c r="T243" s="285"/>
      <c r="U243" s="285"/>
      <c r="V243" s="286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x14ac:dyDescent="0.2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97"/>
      <c r="P244" s="284" t="s">
        <v>73</v>
      </c>
      <c r="Q244" s="285"/>
      <c r="R244" s="285"/>
      <c r="S244" s="285"/>
      <c r="T244" s="285"/>
      <c r="U244" s="285"/>
      <c r="V244" s="286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customHeight="1" x14ac:dyDescent="0.25">
      <c r="A245" s="287" t="s">
        <v>125</v>
      </c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70"/>
      <c r="AB245" s="270"/>
      <c r="AC245" s="270"/>
    </row>
    <row r="246" spans="1:68" ht="37.5" customHeight="1" x14ac:dyDescent="0.25">
      <c r="A246" s="54" t="s">
        <v>329</v>
      </c>
      <c r="B246" s="54" t="s">
        <v>330</v>
      </c>
      <c r="C246" s="31">
        <v>4301135400</v>
      </c>
      <c r="D246" s="282">
        <v>4607111039361</v>
      </c>
      <c r="E246" s="283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79"/>
      <c r="R246" s="279"/>
      <c r="S246" s="279"/>
      <c r="T246" s="28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97"/>
      <c r="P247" s="284" t="s">
        <v>73</v>
      </c>
      <c r="Q247" s="285"/>
      <c r="R247" s="285"/>
      <c r="S247" s="285"/>
      <c r="T247" s="285"/>
      <c r="U247" s="285"/>
      <c r="V247" s="286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x14ac:dyDescent="0.2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97"/>
      <c r="P248" s="284" t="s">
        <v>73</v>
      </c>
      <c r="Q248" s="285"/>
      <c r="R248" s="285"/>
      <c r="S248" s="285"/>
      <c r="T248" s="285"/>
      <c r="U248" s="285"/>
      <c r="V248" s="286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customHeight="1" x14ac:dyDescent="0.2">
      <c r="A249" s="341" t="s">
        <v>331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customHeight="1" x14ac:dyDescent="0.25">
      <c r="A250" s="295" t="s">
        <v>331</v>
      </c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69"/>
      <c r="AB250" s="269"/>
      <c r="AC250" s="269"/>
    </row>
    <row r="251" spans="1:68" ht="14.25" customHeight="1" x14ac:dyDescent="0.25">
      <c r="A251" s="287" t="s">
        <v>64</v>
      </c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70"/>
      <c r="AB251" s="270"/>
      <c r="AC251" s="270"/>
    </row>
    <row r="252" spans="1:68" ht="27" customHeight="1" x14ac:dyDescent="0.25">
      <c r="A252" s="54" t="s">
        <v>332</v>
      </c>
      <c r="B252" s="54" t="s">
        <v>333</v>
      </c>
      <c r="C252" s="31">
        <v>4301071014</v>
      </c>
      <c r="D252" s="282">
        <v>4640242181264</v>
      </c>
      <c r="E252" s="283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79"/>
      <c r="R252" s="279"/>
      <c r="S252" s="279"/>
      <c r="T252" s="28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2">
        <v>4640242181325</v>
      </c>
      <c r="E253" s="283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79"/>
      <c r="R253" s="279"/>
      <c r="S253" s="279"/>
      <c r="T253" s="28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82">
        <v>4640242180670</v>
      </c>
      <c r="E254" s="283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39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96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97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x14ac:dyDescent="0.2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97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customHeight="1" x14ac:dyDescent="0.25">
      <c r="A257" s="287" t="s">
        <v>77</v>
      </c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2">
        <v>4640242180397</v>
      </c>
      <c r="E258" s="283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79"/>
      <c r="R258" s="279"/>
      <c r="S258" s="279"/>
      <c r="T258" s="280"/>
      <c r="U258" s="34"/>
      <c r="V258" s="34"/>
      <c r="W258" s="35" t="s">
        <v>70</v>
      </c>
      <c r="X258" s="274">
        <v>60</v>
      </c>
      <c r="Y258" s="275">
        <f>IFERROR(IF(X258="","",X258),"")</f>
        <v>60</v>
      </c>
      <c r="Z258" s="36">
        <f>IFERROR(IF(X258="","",X258*0.0155),"")</f>
        <v>0.92999999999999994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375.59999999999997</v>
      </c>
      <c r="BN258" s="67">
        <f>IFERROR(Y258*I258,"0")</f>
        <v>375.59999999999997</v>
      </c>
      <c r="BO258" s="67">
        <f>IFERROR(X258/J258,"0")</f>
        <v>0.7142857142857143</v>
      </c>
      <c r="BP258" s="67">
        <f>IFERROR(Y258/J258,"0")</f>
        <v>0.7142857142857143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82">
        <v>4640242181219</v>
      </c>
      <c r="E259" s="283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79"/>
      <c r="R259" s="279"/>
      <c r="S259" s="279"/>
      <c r="T259" s="28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97"/>
      <c r="P260" s="284" t="s">
        <v>73</v>
      </c>
      <c r="Q260" s="285"/>
      <c r="R260" s="285"/>
      <c r="S260" s="285"/>
      <c r="T260" s="285"/>
      <c r="U260" s="285"/>
      <c r="V260" s="286"/>
      <c r="W260" s="37" t="s">
        <v>70</v>
      </c>
      <c r="X260" s="276">
        <f>IFERROR(SUM(X258:X259),"0")</f>
        <v>60</v>
      </c>
      <c r="Y260" s="276">
        <f>IFERROR(SUM(Y258:Y259),"0")</f>
        <v>60</v>
      </c>
      <c r="Z260" s="276">
        <f>IFERROR(IF(Z258="",0,Z258),"0")+IFERROR(IF(Z259="",0,Z259),"0")</f>
        <v>0.92999999999999994</v>
      </c>
      <c r="AA260" s="277"/>
      <c r="AB260" s="277"/>
      <c r="AC260" s="277"/>
    </row>
    <row r="261" spans="1:68" x14ac:dyDescent="0.2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97"/>
      <c r="P261" s="284" t="s">
        <v>73</v>
      </c>
      <c r="Q261" s="285"/>
      <c r="R261" s="285"/>
      <c r="S261" s="285"/>
      <c r="T261" s="285"/>
      <c r="U261" s="285"/>
      <c r="V261" s="286"/>
      <c r="W261" s="37" t="s">
        <v>74</v>
      </c>
      <c r="X261" s="276">
        <f>IFERROR(SUMPRODUCT(X258:X259*H258:H259),"0")</f>
        <v>360</v>
      </c>
      <c r="Y261" s="276">
        <f>IFERROR(SUMPRODUCT(Y258:Y259*H258:H259),"0")</f>
        <v>360</v>
      </c>
      <c r="Z261" s="37"/>
      <c r="AA261" s="277"/>
      <c r="AB261" s="277"/>
      <c r="AC261" s="277"/>
    </row>
    <row r="262" spans="1:68" ht="14.25" customHeight="1" x14ac:dyDescent="0.25">
      <c r="A262" s="287" t="s">
        <v>119</v>
      </c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70"/>
      <c r="AB262" s="270"/>
      <c r="AC262" s="270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82">
        <v>4640242180304</v>
      </c>
      <c r="E263" s="283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79"/>
      <c r="R263" s="279"/>
      <c r="S263" s="279"/>
      <c r="T263" s="28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2">
        <v>4640242180236</v>
      </c>
      <c r="E264" s="283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79"/>
      <c r="R264" s="279"/>
      <c r="S264" s="279"/>
      <c r="T264" s="280"/>
      <c r="U264" s="34"/>
      <c r="V264" s="34"/>
      <c r="W264" s="35" t="s">
        <v>70</v>
      </c>
      <c r="X264" s="274">
        <v>60</v>
      </c>
      <c r="Y264" s="275">
        <f>IFERROR(IF(X264="","",X264),"")</f>
        <v>60</v>
      </c>
      <c r="Z264" s="36">
        <f>IFERROR(IF(X264="","",X264*0.0155),"")</f>
        <v>0.92999999999999994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314.10000000000002</v>
      </c>
      <c r="BN264" s="67">
        <f>IFERROR(Y264*I264,"0")</f>
        <v>314.10000000000002</v>
      </c>
      <c r="BO264" s="67">
        <f>IFERROR(X264/J264,"0")</f>
        <v>0.7142857142857143</v>
      </c>
      <c r="BP264" s="67">
        <f>IFERROR(Y264/J264,"0")</f>
        <v>0.7142857142857143</v>
      </c>
    </row>
    <row r="265" spans="1:68" ht="27" customHeight="1" x14ac:dyDescent="0.25">
      <c r="A265" s="54" t="s">
        <v>350</v>
      </c>
      <c r="B265" s="54" t="s">
        <v>351</v>
      </c>
      <c r="C265" s="31">
        <v>4301136052</v>
      </c>
      <c r="D265" s="282">
        <v>4640242180410</v>
      </c>
      <c r="E265" s="283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79"/>
      <c r="R265" s="279"/>
      <c r="S265" s="279"/>
      <c r="T265" s="28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96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97"/>
      <c r="P266" s="284" t="s">
        <v>73</v>
      </c>
      <c r="Q266" s="285"/>
      <c r="R266" s="285"/>
      <c r="S266" s="285"/>
      <c r="T266" s="285"/>
      <c r="U266" s="285"/>
      <c r="V266" s="286"/>
      <c r="W266" s="37" t="s">
        <v>70</v>
      </c>
      <c r="X266" s="276">
        <f>IFERROR(SUM(X263:X265),"0")</f>
        <v>60</v>
      </c>
      <c r="Y266" s="276">
        <f>IFERROR(SUM(Y263:Y265),"0")</f>
        <v>60</v>
      </c>
      <c r="Z266" s="276">
        <f>IFERROR(IF(Z263="",0,Z263),"0")+IFERROR(IF(Z264="",0,Z264),"0")+IFERROR(IF(Z265="",0,Z265),"0")</f>
        <v>0.92999999999999994</v>
      </c>
      <c r="AA266" s="277"/>
      <c r="AB266" s="277"/>
      <c r="AC266" s="277"/>
    </row>
    <row r="267" spans="1:68" x14ac:dyDescent="0.2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97"/>
      <c r="P267" s="284" t="s">
        <v>73</v>
      </c>
      <c r="Q267" s="285"/>
      <c r="R267" s="285"/>
      <c r="S267" s="285"/>
      <c r="T267" s="285"/>
      <c r="U267" s="285"/>
      <c r="V267" s="286"/>
      <c r="W267" s="37" t="s">
        <v>74</v>
      </c>
      <c r="X267" s="276">
        <f>IFERROR(SUMPRODUCT(X263:X265*H263:H265),"0")</f>
        <v>300</v>
      </c>
      <c r="Y267" s="276">
        <f>IFERROR(SUMPRODUCT(Y263:Y265*H263:H265),"0")</f>
        <v>300</v>
      </c>
      <c r="Z267" s="37"/>
      <c r="AA267" s="277"/>
      <c r="AB267" s="277"/>
      <c r="AC267" s="277"/>
    </row>
    <row r="268" spans="1:68" ht="14.25" customHeight="1" x14ac:dyDescent="0.25">
      <c r="A268" s="287" t="s">
        <v>125</v>
      </c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70"/>
      <c r="AB268" s="270"/>
      <c r="AC268" s="270"/>
    </row>
    <row r="269" spans="1:68" ht="37.5" customHeight="1" x14ac:dyDescent="0.25">
      <c r="A269" s="54" t="s">
        <v>352</v>
      </c>
      <c r="B269" s="54" t="s">
        <v>353</v>
      </c>
      <c r="C269" s="31">
        <v>4301135504</v>
      </c>
      <c r="D269" s="282">
        <v>4640242181554</v>
      </c>
      <c r="E269" s="283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79"/>
      <c r="R269" s="279"/>
      <c r="S269" s="279"/>
      <c r="T269" s="28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2">
        <v>4640242181561</v>
      </c>
      <c r="E270" s="283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74">
        <v>14</v>
      </c>
      <c r="Y270" s="275">
        <f t="shared" si="6"/>
        <v>14</v>
      </c>
      <c r="Z270" s="36">
        <f>IFERROR(IF(X270="","",X270*0.00936),"")</f>
        <v>0.13103999999999999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54.488</v>
      </c>
      <c r="BN270" s="67">
        <f t="shared" si="8"/>
        <v>54.488</v>
      </c>
      <c r="BO270" s="67">
        <f t="shared" si="9"/>
        <v>0.1111111111111111</v>
      </c>
      <c r="BP270" s="67">
        <f t="shared" si="10"/>
        <v>0.1111111111111111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2">
        <v>4640242181424</v>
      </c>
      <c r="E271" s="283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79"/>
      <c r="R271" s="279"/>
      <c r="S271" s="279"/>
      <c r="T271" s="280"/>
      <c r="U271" s="34"/>
      <c r="V271" s="34"/>
      <c r="W271" s="35" t="s">
        <v>70</v>
      </c>
      <c r="X271" s="274">
        <v>24</v>
      </c>
      <c r="Y271" s="275">
        <f t="shared" si="6"/>
        <v>24</v>
      </c>
      <c r="Z271" s="36">
        <f>IFERROR(IF(X271="","",X271*0.0155),"")</f>
        <v>0.372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137.64000000000001</v>
      </c>
      <c r="BN271" s="67">
        <f t="shared" si="8"/>
        <v>137.64000000000001</v>
      </c>
      <c r="BO271" s="67">
        <f t="shared" si="9"/>
        <v>0.2857142857142857</v>
      </c>
      <c r="BP271" s="67">
        <f t="shared" si="10"/>
        <v>0.2857142857142857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2">
        <v>4640242181523</v>
      </c>
      <c r="E272" s="283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79"/>
      <c r="R272" s="279"/>
      <c r="S272" s="279"/>
      <c r="T272" s="280"/>
      <c r="U272" s="34"/>
      <c r="V272" s="34"/>
      <c r="W272" s="35" t="s">
        <v>70</v>
      </c>
      <c r="X272" s="274">
        <v>70</v>
      </c>
      <c r="Y272" s="275">
        <f t="shared" si="6"/>
        <v>70</v>
      </c>
      <c r="Z272" s="36">
        <f t="shared" ref="Z272:Z277" si="11">IFERROR(IF(X272="","",X272*0.00936),"")</f>
        <v>0.6552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223.44</v>
      </c>
      <c r="BN272" s="67">
        <f t="shared" si="8"/>
        <v>223.44</v>
      </c>
      <c r="BO272" s="67">
        <f t="shared" si="9"/>
        <v>0.55555555555555558</v>
      </c>
      <c r="BP272" s="67">
        <f t="shared" si="10"/>
        <v>0.55555555555555558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2">
        <v>4640242181486</v>
      </c>
      <c r="E273" s="283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199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79"/>
      <c r="R273" s="279"/>
      <c r="S273" s="279"/>
      <c r="T273" s="280"/>
      <c r="U273" s="34"/>
      <c r="V273" s="34"/>
      <c r="W273" s="35" t="s">
        <v>70</v>
      </c>
      <c r="X273" s="274">
        <v>210</v>
      </c>
      <c r="Y273" s="275">
        <f t="shared" si="6"/>
        <v>210</v>
      </c>
      <c r="Z273" s="36">
        <f t="shared" si="11"/>
        <v>1.9656</v>
      </c>
      <c r="AA273" s="56"/>
      <c r="AB273" s="57"/>
      <c r="AC273" s="248" t="s">
        <v>354</v>
      </c>
      <c r="AG273" s="67"/>
      <c r="AJ273" s="71" t="s">
        <v>200</v>
      </c>
      <c r="AK273" s="71">
        <v>126</v>
      </c>
      <c r="BB273" s="249" t="s">
        <v>84</v>
      </c>
      <c r="BM273" s="67">
        <f t="shared" si="7"/>
        <v>817.31999999999994</v>
      </c>
      <c r="BN273" s="67">
        <f t="shared" si="8"/>
        <v>817.31999999999994</v>
      </c>
      <c r="BO273" s="67">
        <f t="shared" si="9"/>
        <v>1.6666666666666667</v>
      </c>
      <c r="BP273" s="67">
        <f t="shared" si="10"/>
        <v>1.6666666666666667</v>
      </c>
    </row>
    <row r="274" spans="1:68" ht="37.5" customHeight="1" x14ac:dyDescent="0.25">
      <c r="A274" s="54" t="s">
        <v>364</v>
      </c>
      <c r="B274" s="54" t="s">
        <v>365</v>
      </c>
      <c r="C274" s="31">
        <v>4301135402</v>
      </c>
      <c r="D274" s="282">
        <v>4640242181493</v>
      </c>
      <c r="E274" s="283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79"/>
      <c r="R274" s="279"/>
      <c r="S274" s="279"/>
      <c r="T274" s="28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4301135403</v>
      </c>
      <c r="D275" s="282">
        <v>4640242181509</v>
      </c>
      <c r="E275" s="283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79"/>
      <c r="R275" s="279"/>
      <c r="S275" s="279"/>
      <c r="T275" s="28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368</v>
      </c>
      <c r="B276" s="54" t="s">
        <v>369</v>
      </c>
      <c r="C276" s="31">
        <v>4301135304</v>
      </c>
      <c r="D276" s="282">
        <v>4640242181240</v>
      </c>
      <c r="E276" s="283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79"/>
      <c r="R276" s="279"/>
      <c r="S276" s="279"/>
      <c r="T276" s="28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4301135610</v>
      </c>
      <c r="D277" s="282">
        <v>4640242181318</v>
      </c>
      <c r="E277" s="283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79"/>
      <c r="R277" s="279"/>
      <c r="S277" s="279"/>
      <c r="T277" s="28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4301135306</v>
      </c>
      <c r="D278" s="282">
        <v>4640242181387</v>
      </c>
      <c r="E278" s="283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43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79"/>
      <c r="R278" s="279"/>
      <c r="S278" s="279"/>
      <c r="T278" s="28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4301135309</v>
      </c>
      <c r="D279" s="282">
        <v>4640242181332</v>
      </c>
      <c r="E279" s="283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79"/>
      <c r="R279" s="279"/>
      <c r="S279" s="279"/>
      <c r="T279" s="28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4301135308</v>
      </c>
      <c r="D280" s="282">
        <v>4640242181349</v>
      </c>
      <c r="E280" s="283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79"/>
      <c r="R280" s="279"/>
      <c r="S280" s="279"/>
      <c r="T280" s="28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4301135307</v>
      </c>
      <c r="D281" s="282">
        <v>4640242181370</v>
      </c>
      <c r="E281" s="283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79"/>
      <c r="R281" s="279"/>
      <c r="S281" s="279"/>
      <c r="T281" s="28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96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97"/>
      <c r="P282" s="284" t="s">
        <v>73</v>
      </c>
      <c r="Q282" s="285"/>
      <c r="R282" s="285"/>
      <c r="S282" s="285"/>
      <c r="T282" s="285"/>
      <c r="U282" s="285"/>
      <c r="V282" s="286"/>
      <c r="W282" s="37" t="s">
        <v>70</v>
      </c>
      <c r="X282" s="276">
        <f>IFERROR(SUM(X269:X281),"0")</f>
        <v>318</v>
      </c>
      <c r="Y282" s="276">
        <f>IFERROR(SUM(Y269:Y281),"0")</f>
        <v>318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3.12384</v>
      </c>
      <c r="AA282" s="277"/>
      <c r="AB282" s="277"/>
      <c r="AC282" s="277"/>
    </row>
    <row r="283" spans="1:68" x14ac:dyDescent="0.2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97"/>
      <c r="P283" s="284" t="s">
        <v>73</v>
      </c>
      <c r="Q283" s="285"/>
      <c r="R283" s="285"/>
      <c r="S283" s="285"/>
      <c r="T283" s="285"/>
      <c r="U283" s="285"/>
      <c r="V283" s="286"/>
      <c r="W283" s="37" t="s">
        <v>74</v>
      </c>
      <c r="X283" s="276">
        <f>IFERROR(SUMPRODUCT(X269:X281*H269:H281),"0")</f>
        <v>1170.8</v>
      </c>
      <c r="Y283" s="276">
        <f>IFERROR(SUMPRODUCT(Y269:Y281*H269:H281),"0")</f>
        <v>1170.8</v>
      </c>
      <c r="Z283" s="37"/>
      <c r="AA283" s="277"/>
      <c r="AB283" s="277"/>
      <c r="AC283" s="277"/>
    </row>
    <row r="284" spans="1:68" ht="15" customHeight="1" x14ac:dyDescent="0.2">
      <c r="A284" s="30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309"/>
      <c r="P284" s="371" t="s">
        <v>381</v>
      </c>
      <c r="Q284" s="352"/>
      <c r="R284" s="352"/>
      <c r="S284" s="352"/>
      <c r="T284" s="352"/>
      <c r="U284" s="352"/>
      <c r="V284" s="353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5833.28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5833.28</v>
      </c>
      <c r="Z284" s="37"/>
      <c r="AA284" s="277"/>
      <c r="AB284" s="277"/>
      <c r="AC284" s="277"/>
    </row>
    <row r="285" spans="1:68" x14ac:dyDescent="0.2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309"/>
      <c r="P285" s="371" t="s">
        <v>382</v>
      </c>
      <c r="Q285" s="352"/>
      <c r="R285" s="352"/>
      <c r="S285" s="352"/>
      <c r="T285" s="352"/>
      <c r="U285" s="352"/>
      <c r="V285" s="353"/>
      <c r="W285" s="37" t="s">
        <v>74</v>
      </c>
      <c r="X285" s="276">
        <f>IFERROR(SUM(BM22:BM281),"0")</f>
        <v>6558.4088000000002</v>
      </c>
      <c r="Y285" s="276">
        <f>IFERROR(SUM(BN22:BN281),"0")</f>
        <v>6558.4088000000002</v>
      </c>
      <c r="Z285" s="37"/>
      <c r="AA285" s="277"/>
      <c r="AB285" s="277"/>
      <c r="AC285" s="277"/>
    </row>
    <row r="286" spans="1:68" x14ac:dyDescent="0.2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309"/>
      <c r="P286" s="371" t="s">
        <v>383</v>
      </c>
      <c r="Q286" s="352"/>
      <c r="R286" s="352"/>
      <c r="S286" s="352"/>
      <c r="T286" s="352"/>
      <c r="U286" s="352"/>
      <c r="V286" s="353"/>
      <c r="W286" s="37" t="s">
        <v>384</v>
      </c>
      <c r="X286" s="38">
        <f>ROUNDUP(SUM(BO22:BO281),0)</f>
        <v>20</v>
      </c>
      <c r="Y286" s="38">
        <f>ROUNDUP(SUM(BP22:BP281),0)</f>
        <v>20</v>
      </c>
      <c r="Z286" s="37"/>
      <c r="AA286" s="277"/>
      <c r="AB286" s="277"/>
      <c r="AC286" s="277"/>
    </row>
    <row r="287" spans="1:68" x14ac:dyDescent="0.2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309"/>
      <c r="P287" s="371" t="s">
        <v>385</v>
      </c>
      <c r="Q287" s="352"/>
      <c r="R287" s="352"/>
      <c r="S287" s="352"/>
      <c r="T287" s="352"/>
      <c r="U287" s="352"/>
      <c r="V287" s="353"/>
      <c r="W287" s="37" t="s">
        <v>74</v>
      </c>
      <c r="X287" s="276">
        <f>GrossWeightTotal+PalletQtyTotal*25</f>
        <v>7058.4088000000002</v>
      </c>
      <c r="Y287" s="276">
        <f>GrossWeightTotalR+PalletQtyTotalR*25</f>
        <v>7058.4088000000002</v>
      </c>
      <c r="Z287" s="37"/>
      <c r="AA287" s="277"/>
      <c r="AB287" s="277"/>
      <c r="AC287" s="277"/>
    </row>
    <row r="288" spans="1:68" x14ac:dyDescent="0.2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309"/>
      <c r="P288" s="371" t="s">
        <v>386</v>
      </c>
      <c r="Q288" s="352"/>
      <c r="R288" s="352"/>
      <c r="S288" s="352"/>
      <c r="T288" s="352"/>
      <c r="U288" s="352"/>
      <c r="V288" s="353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1610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1610</v>
      </c>
      <c r="Z288" s="37"/>
      <c r="AA288" s="277"/>
      <c r="AB288" s="277"/>
      <c r="AC288" s="277"/>
    </row>
    <row r="289" spans="1:32" ht="14.25" customHeight="1" x14ac:dyDescent="0.2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309"/>
      <c r="P289" s="371" t="s">
        <v>387</v>
      </c>
      <c r="Q289" s="352"/>
      <c r="R289" s="352"/>
      <c r="S289" s="352"/>
      <c r="T289" s="352"/>
      <c r="U289" s="352"/>
      <c r="V289" s="353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23.871299999999998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1" t="s">
        <v>75</v>
      </c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4"/>
      <c r="U291" s="271" t="s">
        <v>229</v>
      </c>
      <c r="V291" s="271" t="s">
        <v>238</v>
      </c>
      <c r="W291" s="291" t="s">
        <v>257</v>
      </c>
      <c r="X291" s="293"/>
      <c r="Y291" s="293"/>
      <c r="Z291" s="293"/>
      <c r="AA291" s="293"/>
      <c r="AB291" s="29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19" t="s">
        <v>390</v>
      </c>
      <c r="B292" s="291" t="s">
        <v>63</v>
      </c>
      <c r="C292" s="291" t="s">
        <v>76</v>
      </c>
      <c r="D292" s="291" t="s">
        <v>87</v>
      </c>
      <c r="E292" s="291" t="s">
        <v>97</v>
      </c>
      <c r="F292" s="291" t="s">
        <v>108</v>
      </c>
      <c r="G292" s="291" t="s">
        <v>133</v>
      </c>
      <c r="H292" s="291" t="s">
        <v>140</v>
      </c>
      <c r="I292" s="291" t="s">
        <v>144</v>
      </c>
      <c r="J292" s="291" t="s">
        <v>152</v>
      </c>
      <c r="K292" s="291" t="s">
        <v>167</v>
      </c>
      <c r="L292" s="291" t="s">
        <v>173</v>
      </c>
      <c r="M292" s="291" t="s">
        <v>193</v>
      </c>
      <c r="N292" s="272"/>
      <c r="O292" s="291" t="s">
        <v>201</v>
      </c>
      <c r="P292" s="291" t="s">
        <v>208</v>
      </c>
      <c r="Q292" s="291" t="s">
        <v>213</v>
      </c>
      <c r="R292" s="291" t="s">
        <v>217</v>
      </c>
      <c r="S292" s="291" t="s">
        <v>220</v>
      </c>
      <c r="T292" s="291" t="s">
        <v>225</v>
      </c>
      <c r="U292" s="291" t="s">
        <v>230</v>
      </c>
      <c r="V292" s="291" t="s">
        <v>239</v>
      </c>
      <c r="W292" s="291" t="s">
        <v>258</v>
      </c>
      <c r="X292" s="291" t="s">
        <v>274</v>
      </c>
      <c r="Y292" s="291" t="s">
        <v>281</v>
      </c>
      <c r="Z292" s="291" t="s">
        <v>292</v>
      </c>
      <c r="AA292" s="291" t="s">
        <v>297</v>
      </c>
      <c r="AB292" s="291" t="s">
        <v>308</v>
      </c>
      <c r="AC292" s="291" t="s">
        <v>315</v>
      </c>
      <c r="AD292" s="291" t="s">
        <v>320</v>
      </c>
      <c r="AE292" s="291" t="s">
        <v>324</v>
      </c>
      <c r="AF292" s="291" t="s">
        <v>331</v>
      </c>
    </row>
    <row r="293" spans="1:32" ht="13.5" customHeight="1" thickBot="1" x14ac:dyDescent="0.25">
      <c r="A293" s="420"/>
      <c r="B293" s="292"/>
      <c r="C293" s="292"/>
      <c r="D293" s="292"/>
      <c r="E293" s="292"/>
      <c r="F293" s="292"/>
      <c r="G293" s="292"/>
      <c r="H293" s="292"/>
      <c r="I293" s="292"/>
      <c r="J293" s="292"/>
      <c r="K293" s="292"/>
      <c r="L293" s="292"/>
      <c r="M293" s="292"/>
      <c r="N293" s="272"/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126</v>
      </c>
      <c r="D294" s="46">
        <f>IFERROR(X34*H34,"0")+IFERROR(X35*H35,"0")+IFERROR(X36*H36,"0")</f>
        <v>134.39999999999998</v>
      </c>
      <c r="E294" s="46">
        <f>IFERROR(X41*H41,"0")+IFERROR(X42*H42,"0")+IFERROR(X43*H43,"0")+IFERROR(X44*H44,"0")</f>
        <v>168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360</v>
      </c>
      <c r="H294" s="46">
        <f>IFERROR(X79*H79,"0")</f>
        <v>0</v>
      </c>
      <c r="I294" s="46">
        <f>IFERROR(X84*H84,"0")+IFERROR(X85*H85,"0")</f>
        <v>352.8</v>
      </c>
      <c r="J294" s="46">
        <f>IFERROR(X90*H90,"0")+IFERROR(X91*H91,"0")+IFERROR(X92*H92,"0")+IFERROR(X93*H93,"0")+IFERROR(X94*H94,"0")+IFERROR(X95*H95,"0")</f>
        <v>421.68</v>
      </c>
      <c r="K294" s="46">
        <f>IFERROR(X100*H100,"0")+IFERROR(X101*H101,"0")</f>
        <v>30.240000000000002</v>
      </c>
      <c r="L294" s="46">
        <f>IFERROR(X106*H106,"0")+IFERROR(X107*H107,"0")+IFERROR(X108*H108,"0")+IFERROR(X109*H109,"0")+IFERROR(X110*H110,"0")+IFERROR(X114*H114,"0")+IFERROR(X118*H118,"0")</f>
        <v>197.76000000000002</v>
      </c>
      <c r="M294" s="46">
        <f>IFERROR(X123*H123,"0")+IFERROR(X124*H124,"0")</f>
        <v>714</v>
      </c>
      <c r="N294" s="272"/>
      <c r="O294" s="46">
        <f>IFERROR(X129*H129,"0")+IFERROR(X130*H130,"0")</f>
        <v>420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9.6000000000000014</v>
      </c>
      <c r="T294" s="46">
        <f>IFERROR(X156*H156,"0")</f>
        <v>0</v>
      </c>
      <c r="U294" s="46">
        <f>IFERROR(X162*H162,"0")+IFERROR(X163*H163,"0")</f>
        <v>120</v>
      </c>
      <c r="V294" s="46">
        <f>IFERROR(X169*H169,"0")+IFERROR(X170*H170,"0")+IFERROR(X171*H171,"0")+IFERROR(X175*H175,"0")</f>
        <v>588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86.4</v>
      </c>
      <c r="Z294" s="46">
        <f>IFERROR(X207*H207,"0")</f>
        <v>240</v>
      </c>
      <c r="AA294" s="46">
        <f>IFERROR(X212*H212,"0")+IFERROR(X216*H216,"0")+IFERROR(X217*H217,"0")+IFERROR(X218*H218,"0")</f>
        <v>33.6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1830.8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1269.6000000000001</v>
      </c>
      <c r="B297" s="60">
        <f>SUMPRODUCT(--(BB:BB="ПГП"),--(W:W="кор"),H:H,Y:Y)+SUMPRODUCT(--(BB:BB="ПГП"),--(W:W="кг"),Y:Y)</f>
        <v>4563.68</v>
      </c>
      <c r="C297" s="60">
        <f>SUMPRODUCT(--(BB:BB="КИЗ"),--(W:W="кор"),H:H,Y:Y)+SUMPRODUCT(--(BB:BB="КИЗ"),--(W:W="кг"),Y:Y)</f>
        <v>0</v>
      </c>
    </row>
  </sheetData>
  <sheetProtection algorithmName="SHA-512" hashValue="sfoJfx4Lp7EBGklO4TSRBfYVGw5HQOkT1fENbNo6AC6qfeH1B+q4Xhne7sJGMuvuA+1iXnJjUQQfzMfRMAuDyQ==" saltValue="3vFMsbe6tYI2obiZLtGAM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1">
    <mergeCell ref="A213:O214"/>
    <mergeCell ref="P202:T202"/>
    <mergeCell ref="D123:E123"/>
    <mergeCell ref="X17:X18"/>
    <mergeCell ref="A52:Z52"/>
    <mergeCell ref="D110:E110"/>
    <mergeCell ref="D44:E44"/>
    <mergeCell ref="P283:V283"/>
    <mergeCell ref="D271:E271"/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Q5:R5"/>
    <mergeCell ref="D278:E278"/>
    <mergeCell ref="D163:E163"/>
    <mergeCell ref="D107:E107"/>
    <mergeCell ref="P136:T136"/>
    <mergeCell ref="P263:T263"/>
    <mergeCell ref="D171:E171"/>
    <mergeCell ref="Q6:R6"/>
    <mergeCell ref="P200:T200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AD17:AF18"/>
    <mergeCell ref="P142:V142"/>
    <mergeCell ref="D101:E101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AB292:AB293"/>
    <mergeCell ref="A75:O76"/>
    <mergeCell ref="AD292:AD293"/>
    <mergeCell ref="P175:T175"/>
    <mergeCell ref="P266:V266"/>
    <mergeCell ref="P162:T162"/>
    <mergeCell ref="A86:O87"/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292:A293"/>
    <mergeCell ref="P148:V148"/>
    <mergeCell ref="P130:T130"/>
    <mergeCell ref="D136:E136"/>
    <mergeCell ref="A176:O177"/>
    <mergeCell ref="A227:Z227"/>
    <mergeCell ref="D200:E200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V6:W9"/>
    <mergeCell ref="D199:E199"/>
    <mergeCell ref="P109:T109"/>
    <mergeCell ref="P274:T274"/>
    <mergeCell ref="D186:E186"/>
    <mergeCell ref="D217:E21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255:V255"/>
    <mergeCell ref="P34:T34"/>
    <mergeCell ref="H10:M10"/>
    <mergeCell ref="P212:T212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A235:Z235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A40:Z40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49:E49"/>
    <mergeCell ref="D242:E242"/>
    <mergeCell ref="P199:T199"/>
    <mergeCell ref="H292:H293"/>
    <mergeCell ref="J292:J293"/>
    <mergeCell ref="M292:M293"/>
    <mergeCell ref="D185:E185"/>
    <mergeCell ref="O292:O293"/>
    <mergeCell ref="D41:E41"/>
    <mergeCell ref="D277:E277"/>
    <mergeCell ref="P256:V256"/>
    <mergeCell ref="D292:D293"/>
    <mergeCell ref="D43:E43"/>
    <mergeCell ref="A145:Z145"/>
    <mergeCell ref="P216:T216"/>
    <mergeCell ref="A139:Z139"/>
    <mergeCell ref="A210:Z210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25:V225"/>
    <mergeCell ref="P58:V58"/>
    <mergeCell ref="P244:V244"/>
    <mergeCell ref="D61:E61"/>
    <mergeCell ref="D109:E109"/>
    <mergeCell ref="T5:U5"/>
    <mergeCell ref="V5:W5"/>
    <mergeCell ref="D246:E246"/>
    <mergeCell ref="A48:Z48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A6:C6"/>
    <mergeCell ref="P118:T118"/>
    <mergeCell ref="A161:Z161"/>
    <mergeCell ref="P102:V102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224:E224"/>
    <mergeCell ref="D7:M7"/>
    <mergeCell ref="Q292:Q293"/>
    <mergeCell ref="S292:S293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A228:Z228"/>
    <mergeCell ref="P95:T95"/>
    <mergeCell ref="P182:V182"/>
    <mergeCell ref="P38:V38"/>
    <mergeCell ref="P273:T273"/>
    <mergeCell ref="D272:E272"/>
    <mergeCell ref="D274:E274"/>
    <mergeCell ref="P292:P293"/>
    <mergeCell ref="A26:Z2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59:V59"/>
    <mergeCell ref="P190:V190"/>
    <mergeCell ref="F292:F293"/>
    <mergeCell ref="P223:T223"/>
    <mergeCell ref="A168:Z168"/>
    <mergeCell ref="P79:T79"/>
    <mergeCell ref="P73:T73"/>
    <mergeCell ref="D187:E187"/>
    <mergeCell ref="P87:V87"/>
    <mergeCell ref="A83:Z83"/>
    <mergeCell ref="H9:I9"/>
    <mergeCell ref="P24:V24"/>
    <mergeCell ref="D281:E281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A14:M14"/>
    <mergeCell ref="D280:E280"/>
    <mergeCell ref="P163:T1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8 X135 X162 X175 X186 X188 X193:X194 X199 X201 X212 X216:X218 X223:X224 X230 X236 X242 X246 X252 X254 X259 X265 X269 X274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14 X123 X129:X130 X136 X141 X146 X151 X156 X163 X169:X171 X181 X185 X187 X200 X202 X207 X253 X258 X263:X264 X270:X27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73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+BF4fRpBMJ5X/E0F+ysCVGlQCHk+SfQs4AMcO9gBOdkAVPFuycVRNYZsrcxDFZIbgVRMRN5Uafx+9yfIjclykw==" saltValue="dYtMHWGOfFymT/HuwgNs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