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"/>
    </mc:Choice>
  </mc:AlternateContent>
  <xr:revisionPtr revIDLastSave="0" documentId="13_ncr:1_{3BCF1497-A322-4B57-B87F-C04AFDEFD3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Z219" i="1" s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Y209" i="1" s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30" i="1" l="1"/>
  <c r="BN29" i="1"/>
  <c r="Y38" i="1"/>
  <c r="Z45" i="1"/>
  <c r="BN41" i="1"/>
  <c r="Y46" i="1"/>
  <c r="BN43" i="1"/>
  <c r="Y86" i="1"/>
  <c r="BN85" i="1"/>
  <c r="Y102" i="1"/>
  <c r="BN101" i="1"/>
  <c r="BN114" i="1"/>
  <c r="BP114" i="1"/>
  <c r="Y115" i="1"/>
  <c r="X285" i="1"/>
  <c r="X288" i="1"/>
  <c r="Z63" i="1"/>
  <c r="Z69" i="1"/>
  <c r="BN66" i="1"/>
  <c r="Y69" i="1"/>
  <c r="BN68" i="1"/>
  <c r="Y125" i="1"/>
  <c r="BN124" i="1"/>
  <c r="Y137" i="1"/>
  <c r="BN136" i="1"/>
  <c r="BN175" i="1"/>
  <c r="BP175" i="1"/>
  <c r="Y176" i="1"/>
  <c r="Z195" i="1"/>
  <c r="BN193" i="1"/>
  <c r="Y196" i="1"/>
  <c r="Z203" i="1"/>
  <c r="Y75" i="1"/>
  <c r="BP73" i="1"/>
  <c r="BN73" i="1"/>
  <c r="Y131" i="1"/>
  <c r="BP129" i="1"/>
  <c r="BN129" i="1"/>
  <c r="Y143" i="1"/>
  <c r="Y142" i="1"/>
  <c r="BP141" i="1"/>
  <c r="BN141" i="1"/>
  <c r="Y153" i="1"/>
  <c r="Y152" i="1"/>
  <c r="BP151" i="1"/>
  <c r="BN151" i="1"/>
  <c r="BP170" i="1"/>
  <c r="BN170" i="1"/>
  <c r="BP186" i="1"/>
  <c r="BN186" i="1"/>
  <c r="BP188" i="1"/>
  <c r="BN188" i="1"/>
  <c r="BP200" i="1"/>
  <c r="BN200" i="1"/>
  <c r="BP202" i="1"/>
  <c r="BN202" i="1"/>
  <c r="BP217" i="1"/>
  <c r="BN217" i="1"/>
  <c r="Y220" i="1"/>
  <c r="Y232" i="1"/>
  <c r="Y231" i="1"/>
  <c r="BP230" i="1"/>
  <c r="BN230" i="1"/>
  <c r="Y244" i="1"/>
  <c r="Y243" i="1"/>
  <c r="BP242" i="1"/>
  <c r="BN242" i="1"/>
  <c r="Y256" i="1"/>
  <c r="BP252" i="1"/>
  <c r="BN252" i="1"/>
  <c r="BP254" i="1"/>
  <c r="BN254" i="1"/>
  <c r="BP264" i="1"/>
  <c r="BN264" i="1"/>
  <c r="X286" i="1"/>
  <c r="X287" i="1" s="1"/>
  <c r="Z30" i="1"/>
  <c r="Z37" i="1"/>
  <c r="BN34" i="1"/>
  <c r="BP34" i="1"/>
  <c r="Y37" i="1"/>
  <c r="BN36" i="1"/>
  <c r="Y45" i="1"/>
  <c r="Y63" i="1"/>
  <c r="BN62" i="1"/>
  <c r="Y70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Y148" i="1"/>
  <c r="Y147" i="1"/>
  <c r="BP146" i="1"/>
  <c r="BN146" i="1"/>
  <c r="Y158" i="1"/>
  <c r="Y157" i="1"/>
  <c r="BP156" i="1"/>
  <c r="BN156" i="1"/>
  <c r="Y238" i="1"/>
  <c r="Y237" i="1"/>
  <c r="BP236" i="1"/>
  <c r="BN236" i="1"/>
  <c r="Y248" i="1"/>
  <c r="Y247" i="1"/>
  <c r="BP246" i="1"/>
  <c r="BN246" i="1"/>
  <c r="Z75" i="1"/>
  <c r="Y76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Z255" i="1"/>
  <c r="Y260" i="1"/>
  <c r="Y261" i="1"/>
  <c r="Z266" i="1"/>
  <c r="F9" i="1"/>
  <c r="J9" i="1"/>
  <c r="F10" i="1"/>
  <c r="BN22" i="1"/>
  <c r="BP22" i="1"/>
  <c r="Y23" i="1"/>
  <c r="X284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BP163" i="1"/>
  <c r="BN163" i="1"/>
  <c r="Y182" i="1"/>
  <c r="BP181" i="1"/>
  <c r="BN181" i="1"/>
  <c r="Z189" i="1"/>
  <c r="Y195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Z225" i="1"/>
  <c r="Y266" i="1"/>
  <c r="BP263" i="1"/>
  <c r="BN263" i="1"/>
  <c r="BP265" i="1"/>
  <c r="BN265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Z289" i="1" l="1"/>
  <c r="Y284" i="1"/>
  <c r="A297" i="1"/>
  <c r="Y286" i="1"/>
  <c r="Y288" i="1"/>
  <c r="Y285" i="1"/>
  <c r="Y287" i="1" s="1"/>
  <c r="B297" i="1" l="1"/>
  <c r="C297" i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<sst xmlns="http://schemas.openxmlformats.org/spreadsheetml/2006/main" count="1271" uniqueCount="410">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</sst>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80" zoomScaleNormal="100" zoomScaleSheetLayoutView="100" workbookViewId="0">
      <selection activeCell="Y290" sqref="Y290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3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68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68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7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68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66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67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7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68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3"/>
      <c r="AB18" s="393"/>
      <c r="AC18" s="393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0"/>
      <c r="AB21" s="270"/>
      <c r="AC21" s="27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126</v>
      </c>
      <c r="Y28" s="275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126</v>
      </c>
      <c r="Y30" s="276">
        <f>IFERROR(SUM(Y28:Y29),"0")</f>
        <v>126</v>
      </c>
      <c r="Z30" s="276">
        <f>IFERROR(IF(Z28="",0,Z28),"0")+IFERROR(IF(Z29="",0,Z29),"0")</f>
        <v>1.1856599999999999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189</v>
      </c>
      <c r="Y31" s="276">
        <f>IFERROR(SUMPRODUCT(Y28:Y29*H28:H29),"0")</f>
        <v>189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12</v>
      </c>
      <c r="Y34" s="27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24</v>
      </c>
      <c r="Y37" s="276">
        <f>IFERROR(SUM(Y34:Y36),"0")</f>
        <v>24</v>
      </c>
      <c r="Z37" s="276">
        <f>IFERROR(IF(Z34="",0,Z34),"0")+IFERROR(IF(Z35="",0,Z35),"0")+IFERROR(IF(Z36="",0,Z36),"0")</f>
        <v>0.372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134.39999999999998</v>
      </c>
      <c r="Y38" s="276">
        <f>IFERROR(SUMPRODUCT(Y34:Y36*H34:H36),"0")</f>
        <v>134.39999999999998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12</v>
      </c>
      <c r="Y41" s="275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36</v>
      </c>
      <c r="Y44" s="275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48</v>
      </c>
      <c r="Y45" s="276">
        <f>IFERROR(SUM(Y41:Y44),"0")</f>
        <v>48</v>
      </c>
      <c r="Z45" s="276">
        <f>IFERROR(IF(Z41="",0,Z41),"0")+IFERROR(IF(Z42="",0,Z42),"0")+IFERROR(IF(Z43="",0,Z43),"0")+IFERROR(IF(Z44="",0,Z44),"0")</f>
        <v>0.74399999999999999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336</v>
      </c>
      <c r="Y46" s="276">
        <f>IFERROR(SUMPRODUCT(Y41:Y44*H41:H44),"0")</f>
        <v>336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0"/>
      <c r="AB48" s="270"/>
      <c r="AC48" s="270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0"/>
      <c r="AB52" s="270"/>
      <c r="AC52" s="270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0"/>
      <c r="AB56" s="270"/>
      <c r="AC56" s="270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0"/>
      <c r="AB60" s="270"/>
      <c r="AC60" s="270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0"/>
      <c r="AB65" s="270"/>
      <c r="AC65" s="270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customHeight="1" x14ac:dyDescent="0.25">
      <c r="A71" s="295" t="s">
        <v>133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0"/>
      <c r="AB72" s="270"/>
      <c r="AC72" s="270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48</v>
      </c>
      <c r="Y74" s="275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48</v>
      </c>
      <c r="Y75" s="276">
        <f>IFERROR(SUM(Y73:Y74),"0")</f>
        <v>48</v>
      </c>
      <c r="Z75" s="276">
        <f>IFERROR(IF(Z73="",0,Z73),"0")+IFERROR(IF(Z74="",0,Z74),"0")</f>
        <v>0.41567999999999994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240</v>
      </c>
      <c r="Y76" s="276">
        <f>IFERROR(SUMPRODUCT(Y73:Y74*H73:H74),"0")</f>
        <v>240</v>
      </c>
      <c r="Z76" s="37"/>
      <c r="AA76" s="277"/>
      <c r="AB76" s="277"/>
      <c r="AC76" s="277"/>
    </row>
    <row r="77" spans="1:68" ht="16.5" customHeight="1" x14ac:dyDescent="0.25">
      <c r="A77" s="295" t="s">
        <v>140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0"/>
      <c r="AB78" s="270"/>
      <c r="AC78" s="270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customHeight="1" x14ac:dyDescent="0.25">
      <c r="A82" s="295" t="s">
        <v>144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145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42</v>
      </c>
      <c r="Y84" s="275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56</v>
      </c>
      <c r="Y85" s="275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98</v>
      </c>
      <c r="Y86" s="276">
        <f>IFERROR(SUM(Y84:Y85),"0")</f>
        <v>98</v>
      </c>
      <c r="Z86" s="276">
        <f>IFERROR(IF(Z84="",0,Z84),"0")+IFERROR(IF(Z85="",0,Z85),"0")</f>
        <v>1.75224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352.8</v>
      </c>
      <c r="Y87" s="276">
        <f>IFERROR(SUMPRODUCT(Y84:Y85*H84:H85),"0")</f>
        <v>352.8</v>
      </c>
      <c r="Z87" s="37"/>
      <c r="AA87" s="277"/>
      <c r="AB87" s="277"/>
      <c r="AC87" s="277"/>
    </row>
    <row r="88" spans="1:68" ht="16.5" customHeight="1" x14ac:dyDescent="0.25">
      <c r="A88" s="295" t="s">
        <v>152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0"/>
      <c r="AB89" s="270"/>
      <c r="AC89" s="270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28</v>
      </c>
      <c r="Y90" s="275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70</v>
      </c>
      <c r="Y91" s="275">
        <f t="shared" si="0"/>
        <v>70</v>
      </c>
      <c r="Z91" s="36">
        <f t="shared" si="1"/>
        <v>1.2516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14</v>
      </c>
      <c r="Y92" s="275">
        <f t="shared" si="0"/>
        <v>14</v>
      </c>
      <c r="Z92" s="36">
        <f t="shared" si="1"/>
        <v>0.25031999999999999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42</v>
      </c>
      <c r="Y94" s="275">
        <f t="shared" si="0"/>
        <v>42</v>
      </c>
      <c r="Z94" s="36">
        <f t="shared" si="1"/>
        <v>0.75095999999999996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154</v>
      </c>
      <c r="Y96" s="276">
        <f>IFERROR(SUM(Y90:Y95),"0")</f>
        <v>154</v>
      </c>
      <c r="Z96" s="276">
        <f>IFERROR(IF(Z90="",0,Z90),"0")+IFERROR(IF(Z91="",0,Z91),"0")+IFERROR(IF(Z92="",0,Z92),"0")+IFERROR(IF(Z93="",0,Z93),"0")+IFERROR(IF(Z94="",0,Z94),"0")+IFERROR(IF(Z95="",0,Z95),"0")</f>
        <v>2.75352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483.84000000000003</v>
      </c>
      <c r="Y97" s="276">
        <f>IFERROR(SUMPRODUCT(Y90:Y95*H90:H95),"0")</f>
        <v>483.84000000000003</v>
      </c>
      <c r="Z97" s="37"/>
      <c r="AA97" s="277"/>
      <c r="AB97" s="277"/>
      <c r="AC97" s="277"/>
    </row>
    <row r="98" spans="1:68" ht="16.5" customHeight="1" x14ac:dyDescent="0.25">
      <c r="A98" s="295" t="s">
        <v>167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0"/>
      <c r="AB99" s="270"/>
      <c r="AC99" s="270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customHeight="1" x14ac:dyDescent="0.25">
      <c r="A104" s="295" t="s">
        <v>173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0"/>
      <c r="AB105" s="270"/>
      <c r="AC105" s="270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12</v>
      </c>
      <c r="Y106" s="275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132</v>
      </c>
      <c r="Y108" s="275">
        <f>IFERROR(IF(X108="","",X108),"")</f>
        <v>132</v>
      </c>
      <c r="Z108" s="36">
        <f>IFERROR(IF(X108="","",X108*0.0155),"")</f>
        <v>2.0459999999999998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963.6</v>
      </c>
      <c r="BN108" s="67">
        <f>IFERROR(Y108*I108,"0")</f>
        <v>963.6</v>
      </c>
      <c r="BO108" s="67">
        <f>IFERROR(X108/J108,"0")</f>
        <v>1.5714285714285714</v>
      </c>
      <c r="BP108" s="67">
        <f>IFERROR(Y108/J108,"0")</f>
        <v>1.5714285714285714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12</v>
      </c>
      <c r="Y109" s="275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48</v>
      </c>
      <c r="Y110" s="275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204</v>
      </c>
      <c r="Y111" s="276">
        <f>IFERROR(SUM(Y106:Y110),"0")</f>
        <v>204</v>
      </c>
      <c r="Z111" s="276">
        <f>IFERROR(IF(Z106="",0,Z106),"0")+IFERROR(IF(Z107="",0,Z107),"0")+IFERROR(IF(Z108="",0,Z108),"0")+IFERROR(IF(Z109="",0,Z109),"0")+IFERROR(IF(Z110="",0,Z110),"0")</f>
        <v>3.1619999999999999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1420.8</v>
      </c>
      <c r="Y112" s="276">
        <f>IFERROR(SUMPRODUCT(Y106:Y110*H106:H110),"0")</f>
        <v>1420.8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0"/>
      <c r="AB113" s="270"/>
      <c r="AC113" s="270"/>
    </row>
    <row r="114" spans="1:68" ht="27" customHeight="1" x14ac:dyDescent="0.25">
      <c r="A114" s="54" t="s">
        <v>185</v>
      </c>
      <c r="B114" s="54" t="s">
        <v>186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customHeight="1" x14ac:dyDescent="0.25">
      <c r="A117" s="287" t="s">
        <v>188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0"/>
      <c r="AB117" s="270"/>
      <c r="AC117" s="270"/>
    </row>
    <row r="118" spans="1:68" ht="27" customHeight="1" x14ac:dyDescent="0.25">
      <c r="A118" s="54" t="s">
        <v>189</v>
      </c>
      <c r="B118" s="54" t="s">
        <v>190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191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193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28</v>
      </c>
      <c r="Y123" s="275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56</v>
      </c>
      <c r="Y124" s="275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84</v>
      </c>
      <c r="Y125" s="276">
        <f>IFERROR(SUM(Y123:Y124),"0")</f>
        <v>84</v>
      </c>
      <c r="Z125" s="276">
        <f>IFERROR(IF(Z123="",0,Z123),"0")+IFERROR(IF(Z124="",0,Z124),"0")</f>
        <v>1.5019199999999999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252</v>
      </c>
      <c r="Y126" s="276">
        <f>IFERROR(SUMPRODUCT(Y123:Y124*H123:H124),"0")</f>
        <v>252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42</v>
      </c>
      <c r="Y130" s="275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42</v>
      </c>
      <c r="Y131" s="276">
        <f>IFERROR(SUM(Y129:Y130),"0")</f>
        <v>42</v>
      </c>
      <c r="Z131" s="276">
        <f>IFERROR(IF(Z129="",0,Z129),"0")+IFERROR(IF(Z130="",0,Z130),"0")</f>
        <v>0.75095999999999996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126</v>
      </c>
      <c r="Y132" s="276">
        <f>IFERROR(SUMPRODUCT(Y129:Y130*H129:H130),"0")</f>
        <v>126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196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188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68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28</v>
      </c>
      <c r="Y156" s="275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28</v>
      </c>
      <c r="Y157" s="276">
        <f>IFERROR(SUM(Y156:Y156),"0")</f>
        <v>28</v>
      </c>
      <c r="Z157" s="276">
        <f>IFERROR(IF(Z156="",0,Z156),"0")</f>
        <v>0.26347999999999999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47.04</v>
      </c>
      <c r="Y158" s="276">
        <f>IFERROR(SUMPRODUCT(Y156:Y156*H156:H156),"0")</f>
        <v>47.04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168</v>
      </c>
      <c r="Y163" s="275">
        <f>IFERROR(IF(X163="","",X163),"")</f>
        <v>168</v>
      </c>
      <c r="Z163" s="36">
        <f>IFERROR(IF(X163="","",X163*0.00866),"")</f>
        <v>1.45488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875.81759999999997</v>
      </c>
      <c r="BN163" s="67">
        <f>IFERROR(Y163*I163,"0")</f>
        <v>875.81759999999997</v>
      </c>
      <c r="BO163" s="67">
        <f>IFERROR(X163/J163,"0")</f>
        <v>1.1666666666666667</v>
      </c>
      <c r="BP163" s="67">
        <f>IFERROR(Y163/J163,"0")</f>
        <v>1.1666666666666667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168</v>
      </c>
      <c r="Y164" s="276">
        <f>IFERROR(SUM(Y162:Y163),"0")</f>
        <v>168</v>
      </c>
      <c r="Z164" s="276">
        <f>IFERROR(IF(Z162="",0,Z162),"0")+IFERROR(IF(Z163="",0,Z163),"0")</f>
        <v>1.45488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840</v>
      </c>
      <c r="Y165" s="276">
        <f>IFERROR(SUMPRODUCT(Y162:Y163*H162:H163),"0")</f>
        <v>840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14</v>
      </c>
      <c r="Y170" s="275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14</v>
      </c>
      <c r="Y171" s="275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28</v>
      </c>
      <c r="Y172" s="276">
        <f>IFERROR(SUM(Y169:Y171),"0")</f>
        <v>28</v>
      </c>
      <c r="Z172" s="276">
        <f>IFERROR(IF(Z169="",0,Z169),"0")+IFERROR(IF(Z170="",0,Z170),"0")+IFERROR(IF(Z171="",0,Z171),"0")</f>
        <v>0.50063999999999997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84</v>
      </c>
      <c r="Y173" s="276">
        <f>IFERROR(SUMPRODUCT(Y169:Y171*H169:H171),"0")</f>
        <v>84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0"/>
      <c r="AB174" s="270"/>
      <c r="AC174" s="270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0"/>
      <c r="AB184" s="270"/>
      <c r="AC184" s="270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70"/>
      <c r="AB198" s="270"/>
      <c r="AC198" s="270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24</v>
      </c>
      <c r="Y202" s="275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179.28</v>
      </c>
      <c r="BN202" s="67">
        <f>IFERROR(Y202*I202,"0")</f>
        <v>179.28</v>
      </c>
      <c r="BO202" s="67">
        <f>IFERROR(X202/J202,"0")</f>
        <v>0.2857142857142857</v>
      </c>
      <c r="BP202" s="67">
        <f>IFERROR(Y202/J202,"0")</f>
        <v>0.2857142857142857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24</v>
      </c>
      <c r="Y203" s="276">
        <f>IFERROR(SUM(Y199:Y202),"0")</f>
        <v>24</v>
      </c>
      <c r="Z203" s="276">
        <f>IFERROR(IF(Z199="",0,Z199),"0")+IFERROR(IF(Z200="",0,Z200),"0")+IFERROR(IF(Z201="",0,Z201),"0")+IFERROR(IF(Z202="",0,Z202),"0")</f>
        <v>0.372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172.8</v>
      </c>
      <c r="Y204" s="276">
        <f>IFERROR(SUMPRODUCT(Y199:Y202*H199:H202),"0")</f>
        <v>172.8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48</v>
      </c>
      <c r="Y207" s="275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251.04000000000002</v>
      </c>
      <c r="BN207" s="67">
        <f>IFERROR(Y207*I207,"0")</f>
        <v>251.04000000000002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48</v>
      </c>
      <c r="Y208" s="276">
        <f>IFERROR(SUM(Y207:Y207),"0")</f>
        <v>48</v>
      </c>
      <c r="Z208" s="276">
        <f>IFERROR(IF(Z207="",0,Z207),"0")</f>
        <v>0.74399999999999999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240</v>
      </c>
      <c r="Y209" s="276">
        <f>IFERROR(SUMPRODUCT(Y207:Y207*H207:H207),"0")</f>
        <v>240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70"/>
      <c r="AB211" s="270"/>
      <c r="AC211" s="270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14</v>
      </c>
      <c r="Y216" s="275">
        <f>IFERROR(IF(X216="","",X216),"")</f>
        <v>14</v>
      </c>
      <c r="Z216" s="36">
        <f>IFERROR(IF(X216="","",X216*0.01788),"")</f>
        <v>0.25031999999999999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43.450400000000002</v>
      </c>
      <c r="BN216" s="67">
        <f>IFERROR(Y216*I216,"0")</f>
        <v>43.450400000000002</v>
      </c>
      <c r="BO216" s="67">
        <f>IFERROR(X216/J216,"0")</f>
        <v>0.2</v>
      </c>
      <c r="BP216" s="67">
        <f>IFERROR(Y216/J216,"0")</f>
        <v>0.2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14</v>
      </c>
      <c r="Y219" s="276">
        <f>IFERROR(SUM(Y216:Y218),"0")</f>
        <v>14</v>
      </c>
      <c r="Z219" s="276">
        <f>IFERROR(IF(Z216="",0,Z216),"0")+IFERROR(IF(Z217="",0,Z217),"0")+IFERROR(IF(Z218="",0,Z218),"0")</f>
        <v>0.25031999999999999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33.6</v>
      </c>
      <c r="Y220" s="276">
        <f>IFERROR(SUMPRODUCT(Y216:Y218*H216:H218),"0")</f>
        <v>33.6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70"/>
      <c r="AB222" s="270"/>
      <c r="AC222" s="270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70"/>
      <c r="AB229" s="270"/>
      <c r="AC229" s="270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72</v>
      </c>
      <c r="Y236" s="275">
        <f>IFERROR(IF(X236="","",X236),"")</f>
        <v>72</v>
      </c>
      <c r="Z236" s="36">
        <f>IFERROR(IF(X236="","",X236*0.0155),"")</f>
        <v>1.1160000000000001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378.86399999999998</v>
      </c>
      <c r="BN236" s="67">
        <f>IFERROR(Y236*I236,"0")</f>
        <v>378.86399999999998</v>
      </c>
      <c r="BO236" s="67">
        <f>IFERROR(X236/J236,"0")</f>
        <v>0.8571428571428571</v>
      </c>
      <c r="BP236" s="67">
        <f>IFERROR(Y236/J236,"0")</f>
        <v>0.8571428571428571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72</v>
      </c>
      <c r="Y237" s="276">
        <f>IFERROR(SUM(Y236:Y236),"0")</f>
        <v>72</v>
      </c>
      <c r="Z237" s="276">
        <f>IFERROR(IF(Z236="",0,Z236),"0")</f>
        <v>1.1160000000000001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360</v>
      </c>
      <c r="Y238" s="276">
        <f>IFERROR(SUMPRODUCT(Y236:Y236*H236:H236),"0")</f>
        <v>360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70"/>
      <c r="AB241" s="270"/>
      <c r="AC241" s="270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70"/>
      <c r="AB245" s="270"/>
      <c r="AC245" s="270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70"/>
      <c r="AB251" s="270"/>
      <c r="AC251" s="270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48</v>
      </c>
      <c r="Y253" s="275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349.44</v>
      </c>
      <c r="BN253" s="67">
        <f>IFERROR(Y253*I253,"0")</f>
        <v>349.44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12</v>
      </c>
      <c r="Y254" s="275">
        <f>IFERROR(IF(X254="","",X254),"")</f>
        <v>12</v>
      </c>
      <c r="Z254" s="36">
        <f>IFERROR(IF(X254="","",X254*0.0155),"")</f>
        <v>0.186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74.760000000000005</v>
      </c>
      <c r="BN254" s="67">
        <f>IFERROR(Y254*I254,"0")</f>
        <v>74.760000000000005</v>
      </c>
      <c r="BO254" s="67">
        <f>IFERROR(X254/J254,"0")</f>
        <v>0.14285714285714285</v>
      </c>
      <c r="BP254" s="67">
        <f>IFERROR(Y254/J254,"0")</f>
        <v>0.14285714285714285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60</v>
      </c>
      <c r="Y255" s="276">
        <f>IFERROR(SUM(Y252:Y254),"0")</f>
        <v>60</v>
      </c>
      <c r="Z255" s="276">
        <f>IFERROR(IF(Z252="",0,Z252),"0")+IFERROR(IF(Z253="",0,Z253),"0")+IFERROR(IF(Z254="",0,Z254),"0")</f>
        <v>0.92999999999999994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408</v>
      </c>
      <c r="Y256" s="276">
        <f>IFERROR(SUMPRODUCT(Y252:Y254*H252:H254),"0")</f>
        <v>408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120</v>
      </c>
      <c r="Y264" s="275">
        <f>IFERROR(IF(X264="","",X264),"")</f>
        <v>120</v>
      </c>
      <c r="Z264" s="36">
        <f>IFERROR(IF(X264="","",X264*0.0155),"")</f>
        <v>1.8599999999999999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628.20000000000005</v>
      </c>
      <c r="BN264" s="67">
        <f>IFERROR(Y264*I264,"0")</f>
        <v>628.20000000000005</v>
      </c>
      <c r="BO264" s="67">
        <f>IFERROR(X264/J264,"0")</f>
        <v>1.4285714285714286</v>
      </c>
      <c r="BP264" s="67">
        <f>IFERROR(Y264/J264,"0")</f>
        <v>1.4285714285714286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120</v>
      </c>
      <c r="Y266" s="276">
        <f>IFERROR(SUM(Y263:Y265),"0")</f>
        <v>120</v>
      </c>
      <c r="Z266" s="276">
        <f>IFERROR(IF(Z263="",0,Z263),"0")+IFERROR(IF(Z264="",0,Z264),"0")+IFERROR(IF(Z265="",0,Z265),"0")</f>
        <v>1.8599999999999999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600</v>
      </c>
      <c r="Y267" s="276">
        <f>IFERROR(SUMPRODUCT(Y263:Y265*H263:H265),"0")</f>
        <v>600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70"/>
      <c r="AB268" s="270"/>
      <c r="AC268" s="270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70</v>
      </c>
      <c r="Y270" s="275">
        <f t="shared" si="6"/>
        <v>70</v>
      </c>
      <c r="Z270" s="36">
        <f>IFERROR(IF(X270="","",X270*0.00936),"")</f>
        <v>0.6552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272.44</v>
      </c>
      <c r="BN270" s="67">
        <f t="shared" si="8"/>
        <v>272.44</v>
      </c>
      <c r="BO270" s="67">
        <f t="shared" si="9"/>
        <v>0.55555555555555558</v>
      </c>
      <c r="BP270" s="67">
        <f t="shared" si="10"/>
        <v>0.55555555555555558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12</v>
      </c>
      <c r="Y271" s="275">
        <f t="shared" si="6"/>
        <v>12</v>
      </c>
      <c r="Z271" s="36">
        <f>IFERROR(IF(X271="","",X271*0.0155),"")</f>
        <v>0.186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68.820000000000007</v>
      </c>
      <c r="BN271" s="67">
        <f t="shared" si="8"/>
        <v>68.820000000000007</v>
      </c>
      <c r="BO271" s="67">
        <f t="shared" si="9"/>
        <v>0.14285714285714285</v>
      </c>
      <c r="BP271" s="67">
        <f t="shared" si="10"/>
        <v>0.14285714285714285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28</v>
      </c>
      <c r="Y272" s="275">
        <f t="shared" si="6"/>
        <v>28</v>
      </c>
      <c r="Z272" s="36">
        <f t="shared" ref="Z272:Z277" si="11">IFERROR(IF(X272="","",X272*0.00936),"")</f>
        <v>0.26207999999999998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84</v>
      </c>
      <c r="BM272" s="67">
        <f t="shared" si="7"/>
        <v>89.376000000000005</v>
      </c>
      <c r="BN272" s="67">
        <f t="shared" si="8"/>
        <v>89.376000000000005</v>
      </c>
      <c r="BO272" s="67">
        <f t="shared" si="9"/>
        <v>0.22222222222222221</v>
      </c>
      <c r="BP272" s="67">
        <f t="shared" si="10"/>
        <v>0.22222222222222221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43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110</v>
      </c>
      <c r="Y282" s="276">
        <f>IFERROR(SUM(Y269:Y281),"0")</f>
        <v>110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1.1032799999999998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409</v>
      </c>
      <c r="Y283" s="276">
        <f>IFERROR(SUMPRODUCT(Y269:Y281*H269:H281),"0")</f>
        <v>409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6729.2800000000007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6729.2800000000007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7312.3491999999978</v>
      </c>
      <c r="Y285" s="276">
        <f>IFERROR(SUM(BN22:BN281),"0")</f>
        <v>7312.3491999999978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17</v>
      </c>
      <c r="Y286" s="38">
        <f>ROUNDUP(SUM(BP22:BP281),0)</f>
        <v>17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7737.3491999999978</v>
      </c>
      <c r="Y287" s="276">
        <f>GrossWeightTotalR+PalletQtyTotalR*25</f>
        <v>7737.3491999999978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1500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1500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21.232579999999999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71" t="s">
        <v>229</v>
      </c>
      <c r="V291" s="271" t="s">
        <v>238</v>
      </c>
      <c r="W291" s="291" t="s">
        <v>257</v>
      </c>
      <c r="X291" s="293"/>
      <c r="Y291" s="293"/>
      <c r="Z291" s="293"/>
      <c r="AA291" s="293"/>
      <c r="AB291" s="29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133</v>
      </c>
      <c r="H292" s="291" t="s">
        <v>140</v>
      </c>
      <c r="I292" s="291" t="s">
        <v>144</v>
      </c>
      <c r="J292" s="291" t="s">
        <v>152</v>
      </c>
      <c r="K292" s="291" t="s">
        <v>167</v>
      </c>
      <c r="L292" s="291" t="s">
        <v>173</v>
      </c>
      <c r="M292" s="291" t="s">
        <v>193</v>
      </c>
      <c r="N292" s="272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72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189</v>
      </c>
      <c r="D294" s="46">
        <f>IFERROR(X34*H34,"0")+IFERROR(X35*H35,"0")+IFERROR(X36*H36,"0")</f>
        <v>134.39999999999998</v>
      </c>
      <c r="E294" s="46">
        <f>IFERROR(X41*H41,"0")+IFERROR(X42*H42,"0")+IFERROR(X43*H43,"0")+IFERROR(X44*H44,"0")</f>
        <v>336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240</v>
      </c>
      <c r="H294" s="46">
        <f>IFERROR(X79*H79,"0")</f>
        <v>0</v>
      </c>
      <c r="I294" s="46">
        <f>IFERROR(X84*H84,"0")+IFERROR(X85*H85,"0")</f>
        <v>352.8</v>
      </c>
      <c r="J294" s="46">
        <f>IFERROR(X90*H90,"0")+IFERROR(X91*H91,"0")+IFERROR(X92*H92,"0")+IFERROR(X93*H93,"0")+IFERROR(X94*H94,"0")+IFERROR(X95*H95,"0")</f>
        <v>483.84000000000003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1420.8</v>
      </c>
      <c r="M294" s="46">
        <f>IFERROR(X123*H123,"0")+IFERROR(X124*H124,"0")</f>
        <v>252</v>
      </c>
      <c r="N294" s="272"/>
      <c r="O294" s="46">
        <f>IFERROR(X129*H129,"0")+IFERROR(X130*H130,"0")</f>
        <v>126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47.04</v>
      </c>
      <c r="U294" s="46">
        <f>IFERROR(X162*H162,"0")+IFERROR(X163*H163,"0")</f>
        <v>840</v>
      </c>
      <c r="V294" s="46">
        <f>IFERROR(X169*H169,"0")+IFERROR(X170*H170,"0")+IFERROR(X171*H171,"0")+IFERROR(X175*H175,"0")</f>
        <v>84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172.8</v>
      </c>
      <c r="Z294" s="46">
        <f>IFERROR(X207*H207,"0")</f>
        <v>240</v>
      </c>
      <c r="AA294" s="46">
        <f>IFERROR(X212*H212,"0")+IFERROR(X216*H216,"0")+IFERROR(X217*H217,"0")+IFERROR(X218*H218,"0")</f>
        <v>33.6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360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1417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4152</v>
      </c>
      <c r="B297" s="60">
        <f>SUMPRODUCT(--(BB:BB="ПГП"),--(W:W="кор"),H:H,Y:Y)+SUMPRODUCT(--(BB:BB="ПГП"),--(W:W="кг"),Y:Y)</f>
        <v>2577.2799999999997</v>
      </c>
      <c r="C297" s="60">
        <f>SUMPRODUCT(--(BB:BB="КИЗ"),--(W:W="кор"),H:H,Y:Y)+SUMPRODUCT(--(BB:BB="КИЗ"),--(W:W="кг"),Y:Y)</f>
        <v>0</v>
      </c>
    </row>
  </sheetData>
  <sheetProtection algorithmName="SHA-512" hashValue="youhgL0MAQwKMe3Y8imehCNJJkmC/LvFsCt4BBDbzog6GG4bF5iAz2O1pFxQ+3V7mDrZ4oSTrf9wei01xuX3Ng==" saltValue="wD9H+jgmtvt7vvRcyySzm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A213:O214"/>
    <mergeCell ref="P202:T202"/>
    <mergeCell ref="D123:E123"/>
    <mergeCell ref="X17:X18"/>
    <mergeCell ref="A52:Z52"/>
    <mergeCell ref="D110:E110"/>
    <mergeCell ref="D44:E44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Q5:R5"/>
    <mergeCell ref="D278:E278"/>
    <mergeCell ref="D163:E163"/>
    <mergeCell ref="D107:E107"/>
    <mergeCell ref="P136:T136"/>
    <mergeCell ref="P263:T263"/>
    <mergeCell ref="D171:E171"/>
    <mergeCell ref="Q6:R6"/>
    <mergeCell ref="P200:T200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AD17:AF18"/>
    <mergeCell ref="P142:V142"/>
    <mergeCell ref="D101:E101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AB292:AB293"/>
    <mergeCell ref="A75:O76"/>
    <mergeCell ref="AD292:AD293"/>
    <mergeCell ref="P175:T175"/>
    <mergeCell ref="P266:V266"/>
    <mergeCell ref="P162:T162"/>
    <mergeCell ref="A86:O87"/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292:A293"/>
    <mergeCell ref="P148:V148"/>
    <mergeCell ref="P130:T130"/>
    <mergeCell ref="D136:E136"/>
    <mergeCell ref="A176:O177"/>
    <mergeCell ref="A227:Z227"/>
    <mergeCell ref="D200:E200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V6:W9"/>
    <mergeCell ref="D199:E199"/>
    <mergeCell ref="P109:T109"/>
    <mergeCell ref="P274:T274"/>
    <mergeCell ref="D186:E186"/>
    <mergeCell ref="D217:E21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255:V255"/>
    <mergeCell ref="P34:T34"/>
    <mergeCell ref="H10:M10"/>
    <mergeCell ref="P212:T212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A235:Z235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A40:Z40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49:E49"/>
    <mergeCell ref="D242:E242"/>
    <mergeCell ref="P199:T199"/>
    <mergeCell ref="H292:H293"/>
    <mergeCell ref="J292:J293"/>
    <mergeCell ref="M292:M293"/>
    <mergeCell ref="D185:E185"/>
    <mergeCell ref="O292:O293"/>
    <mergeCell ref="D41:E41"/>
    <mergeCell ref="D277:E277"/>
    <mergeCell ref="P256:V256"/>
    <mergeCell ref="D292:D293"/>
    <mergeCell ref="D43:E43"/>
    <mergeCell ref="A145:Z145"/>
    <mergeCell ref="P216:T216"/>
    <mergeCell ref="A139:Z139"/>
    <mergeCell ref="A210:Z210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25:V225"/>
    <mergeCell ref="P58:V58"/>
    <mergeCell ref="P244:V244"/>
    <mergeCell ref="D61:E61"/>
    <mergeCell ref="D109:E109"/>
    <mergeCell ref="T5:U5"/>
    <mergeCell ref="V5:W5"/>
    <mergeCell ref="D246:E246"/>
    <mergeCell ref="A48:Z48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224:E224"/>
    <mergeCell ref="D7:M7"/>
    <mergeCell ref="Q292:Q293"/>
    <mergeCell ref="S292:S293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A228:Z228"/>
    <mergeCell ref="P95:T95"/>
    <mergeCell ref="P182:V182"/>
    <mergeCell ref="P38:V38"/>
    <mergeCell ref="P273:T273"/>
    <mergeCell ref="D272:E272"/>
    <mergeCell ref="D274:E274"/>
    <mergeCell ref="P292:P293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59:V59"/>
    <mergeCell ref="P190:V190"/>
    <mergeCell ref="F292:F29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A14:M14"/>
    <mergeCell ref="D280:E280"/>
    <mergeCell ref="P163:T16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8 X135:X136 X146 X151 X162 X175 X185:X188 X193:X194 X199 X201 X212 X216:X218 X223:X224 X230 X242 X246 X252 X259 X265 X269 X272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14 X123 X129:X130 X141 X156 X163 X169:X171 X181 X200 X202 X207 X236 X253:X254 X258 X263:X264 X270:X271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UNkt8WedJhhyDVLhLx4bY2bltRIPAsEgeXFke0+pvBZYH81fPEtYKbaVO0W6J4t9ODJmD7GHNTiivrtZ3Fw+bg==" saltValue="pDA4urSwuHktzkjatgbb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2025-09-19T10:29:23Z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