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835CD839-DE72-418A-A96B-99D656C6367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Y283" i="1" s="1"/>
  <c r="P269" i="1"/>
  <c r="X267" i="1"/>
  <c r="Z266" i="1"/>
  <c r="X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Y260" i="1" s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BP252" i="1"/>
  <c r="BO252" i="1"/>
  <c r="BN252" i="1"/>
  <c r="BM252" i="1"/>
  <c r="Z252" i="1"/>
  <c r="Z255" i="1" s="1"/>
  <c r="Y252" i="1"/>
  <c r="Y256" i="1" s="1"/>
  <c r="P252" i="1"/>
  <c r="X248" i="1"/>
  <c r="Y247" i="1"/>
  <c r="X247" i="1"/>
  <c r="BP246" i="1"/>
  <c r="BO246" i="1"/>
  <c r="BN246" i="1"/>
  <c r="BM246" i="1"/>
  <c r="Z246" i="1"/>
  <c r="Z247" i="1" s="1"/>
  <c r="Y246" i="1"/>
  <c r="Y248" i="1" s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Y220" i="1"/>
  <c r="X220" i="1"/>
  <c r="Z219" i="1"/>
  <c r="X219" i="1"/>
  <c r="BO218" i="1"/>
  <c r="BM218" i="1"/>
  <c r="Z218" i="1"/>
  <c r="Y218" i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4" i="1"/>
  <c r="Z213" i="1"/>
  <c r="X213" i="1"/>
  <c r="BO212" i="1"/>
  <c r="BM212" i="1"/>
  <c r="Z212" i="1"/>
  <c r="Y212" i="1"/>
  <c r="Y214" i="1" s="1"/>
  <c r="P212" i="1"/>
  <c r="Y209" i="1"/>
  <c r="X209" i="1"/>
  <c r="Z208" i="1"/>
  <c r="X208" i="1"/>
  <c r="BO207" i="1"/>
  <c r="BM207" i="1"/>
  <c r="Z207" i="1"/>
  <c r="Y207" i="1"/>
  <c r="X204" i="1"/>
  <c r="X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3" i="1" s="1"/>
  <c r="Y199" i="1"/>
  <c r="P199" i="1"/>
  <c r="X196" i="1"/>
  <c r="X195" i="1"/>
  <c r="BO194" i="1"/>
  <c r="BM194" i="1"/>
  <c r="Z194" i="1"/>
  <c r="Y194" i="1"/>
  <c r="Y196" i="1" s="1"/>
  <c r="P194" i="1"/>
  <c r="BP193" i="1"/>
  <c r="BO193" i="1"/>
  <c r="BN193" i="1"/>
  <c r="BM193" i="1"/>
  <c r="Z193" i="1"/>
  <c r="Z195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O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5" i="1" s="1"/>
  <c r="P123" i="1"/>
  <c r="X120" i="1"/>
  <c r="Z119" i="1"/>
  <c r="X119" i="1"/>
  <c r="BO118" i="1"/>
  <c r="BM118" i="1"/>
  <c r="Z118" i="1"/>
  <c r="Y118" i="1"/>
  <c r="Y120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Y111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2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Y97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6" i="1" s="1"/>
  <c r="P84" i="1"/>
  <c r="X81" i="1"/>
  <c r="Z80" i="1"/>
  <c r="X80" i="1"/>
  <c r="BO79" i="1"/>
  <c r="BM79" i="1"/>
  <c r="Z79" i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Y69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3" i="1" s="1"/>
  <c r="P61" i="1"/>
  <c r="X59" i="1"/>
  <c r="Z58" i="1"/>
  <c r="X58" i="1"/>
  <c r="BO57" i="1"/>
  <c r="BM57" i="1"/>
  <c r="Z57" i="1"/>
  <c r="Y57" i="1"/>
  <c r="Y59" i="1" s="1"/>
  <c r="P57" i="1"/>
  <c r="X55" i="1"/>
  <c r="Z54" i="1"/>
  <c r="X54" i="1"/>
  <c r="BO53" i="1"/>
  <c r="BM53" i="1"/>
  <c r="Z53" i="1"/>
  <c r="Y53" i="1"/>
  <c r="Y55" i="1" s="1"/>
  <c r="P53" i="1"/>
  <c r="X51" i="1"/>
  <c r="Z50" i="1"/>
  <c r="X50" i="1"/>
  <c r="BO49" i="1"/>
  <c r="BM49" i="1"/>
  <c r="Z49" i="1"/>
  <c r="Y49" i="1"/>
  <c r="Y51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Y46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Y38" i="1" s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0" i="1" s="1"/>
  <c r="P28" i="1"/>
  <c r="X24" i="1"/>
  <c r="Z23" i="1"/>
  <c r="X23" i="1"/>
  <c r="X288" i="1" s="1"/>
  <c r="BO22" i="1"/>
  <c r="X286" i="1" s="1"/>
  <c r="BM22" i="1"/>
  <c r="X285" i="1" s="1"/>
  <c r="X287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284" i="1"/>
  <c r="BN28" i="1"/>
  <c r="BP28" i="1"/>
  <c r="Y31" i="1"/>
  <c r="Y284" i="1" s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BP163" i="1"/>
  <c r="BN163" i="1"/>
  <c r="Y182" i="1"/>
  <c r="BP181" i="1"/>
  <c r="BN181" i="1"/>
  <c r="Z189" i="1"/>
  <c r="Y195" i="1"/>
  <c r="Y204" i="1"/>
  <c r="BP199" i="1"/>
  <c r="BN199" i="1"/>
  <c r="BP201" i="1"/>
  <c r="BN201" i="1"/>
  <c r="Y203" i="1"/>
  <c r="Y208" i="1"/>
  <c r="BP207" i="1"/>
  <c r="BN207" i="1"/>
  <c r="Y219" i="1"/>
  <c r="BP216" i="1"/>
  <c r="BN216" i="1"/>
  <c r="BP218" i="1"/>
  <c r="BN218" i="1"/>
  <c r="Z225" i="1"/>
  <c r="Y266" i="1"/>
  <c r="BP263" i="1"/>
  <c r="BN263" i="1"/>
  <c r="BP265" i="1"/>
  <c r="BN265" i="1"/>
  <c r="H9" i="1"/>
  <c r="Z28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67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A297" i="1" l="1"/>
  <c r="Y286" i="1"/>
  <c r="Y288" i="1"/>
  <c r="Y285" i="1"/>
  <c r="Y287" i="1" s="1"/>
  <c r="B297" i="1" l="1"/>
  <c r="C297" i="1"/>
</calcChain>
</file>

<file path=xl/sharedStrings.xml><?xml version="1.0" encoding="utf-8"?>
<sst xmlns="http://schemas.openxmlformats.org/spreadsheetml/2006/main" count="1271" uniqueCount="410">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</sst>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4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299"/>
      <c r="F1" s="299"/>
      <c r="G1" s="12" t="s">
        <v>1</v>
      </c>
      <c r="H1" s="325" t="s">
        <v>2</v>
      </c>
      <c r="I1" s="299"/>
      <c r="J1" s="299"/>
      <c r="K1" s="299"/>
      <c r="L1" s="299"/>
      <c r="M1" s="299"/>
      <c r="N1" s="299"/>
      <c r="O1" s="299"/>
      <c r="P1" s="299"/>
      <c r="Q1" s="299"/>
      <c r="R1" s="298" t="s">
        <v>3</v>
      </c>
      <c r="S1" s="299"/>
      <c r="T1" s="2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8"/>
      <c r="R2" s="288"/>
      <c r="S2" s="288"/>
      <c r="T2" s="288"/>
      <c r="U2" s="288"/>
      <c r="V2" s="288"/>
      <c r="W2" s="288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8"/>
      <c r="Q3" s="288"/>
      <c r="R3" s="288"/>
      <c r="S3" s="288"/>
      <c r="T3" s="288"/>
      <c r="U3" s="288"/>
      <c r="V3" s="288"/>
      <c r="W3" s="288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1" t="s">
        <v>8</v>
      </c>
      <c r="B5" s="352"/>
      <c r="C5" s="353"/>
      <c r="D5" s="328"/>
      <c r="E5" s="329"/>
      <c r="F5" s="443" t="s">
        <v>9</v>
      </c>
      <c r="G5" s="353"/>
      <c r="H5" s="328"/>
      <c r="I5" s="409"/>
      <c r="J5" s="409"/>
      <c r="K5" s="409"/>
      <c r="L5" s="409"/>
      <c r="M5" s="329"/>
      <c r="N5" s="61"/>
      <c r="P5" s="24" t="s">
        <v>10</v>
      </c>
      <c r="Q5" s="453">
        <v>45922</v>
      </c>
      <c r="R5" s="350"/>
      <c r="T5" s="376" t="s">
        <v>11</v>
      </c>
      <c r="U5" s="309"/>
      <c r="V5" s="377" t="s">
        <v>12</v>
      </c>
      <c r="W5" s="350"/>
      <c r="AB5" s="51"/>
      <c r="AC5" s="51"/>
      <c r="AD5" s="51"/>
      <c r="AE5" s="51"/>
    </row>
    <row r="6" spans="1:32" s="268" customFormat="1" ht="24" customHeight="1" x14ac:dyDescent="0.2">
      <c r="A6" s="351" t="s">
        <v>13</v>
      </c>
      <c r="B6" s="352"/>
      <c r="C6" s="353"/>
      <c r="D6" s="410" t="s">
        <v>14</v>
      </c>
      <c r="E6" s="411"/>
      <c r="F6" s="411"/>
      <c r="G6" s="411"/>
      <c r="H6" s="411"/>
      <c r="I6" s="411"/>
      <c r="J6" s="411"/>
      <c r="K6" s="411"/>
      <c r="L6" s="411"/>
      <c r="M6" s="350"/>
      <c r="N6" s="62"/>
      <c r="P6" s="24" t="s">
        <v>15</v>
      </c>
      <c r="Q6" s="456" t="str">
        <f>IF(Q5=0," ",CHOOSE(WEEKDAY(Q5,2),"Понедельник","Вторник","Среда","Четверг","Пятница","Суббота","Воскресенье"))</f>
        <v>Понедельник</v>
      </c>
      <c r="R6" s="283"/>
      <c r="T6" s="378" t="s">
        <v>16</v>
      </c>
      <c r="U6" s="309"/>
      <c r="V6" s="397" t="s">
        <v>17</v>
      </c>
      <c r="W6" s="306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10" t="str">
        <f>IFERROR(VLOOKUP(DeliveryAddress,Table,3,0),1)</f>
        <v>1</v>
      </c>
      <c r="E7" s="311"/>
      <c r="F7" s="311"/>
      <c r="G7" s="311"/>
      <c r="H7" s="311"/>
      <c r="I7" s="311"/>
      <c r="J7" s="311"/>
      <c r="K7" s="311"/>
      <c r="L7" s="311"/>
      <c r="M7" s="312"/>
      <c r="N7" s="63"/>
      <c r="P7" s="24"/>
      <c r="Q7" s="42"/>
      <c r="R7" s="42"/>
      <c r="T7" s="288"/>
      <c r="U7" s="309"/>
      <c r="V7" s="398"/>
      <c r="W7" s="399"/>
      <c r="AB7" s="51"/>
      <c r="AC7" s="51"/>
      <c r="AD7" s="51"/>
      <c r="AE7" s="51"/>
    </row>
    <row r="8" spans="1:32" s="268" customFormat="1" ht="25.5" customHeight="1" x14ac:dyDescent="0.2">
      <c r="A8" s="462" t="s">
        <v>18</v>
      </c>
      <c r="B8" s="285"/>
      <c r="C8" s="286"/>
      <c r="D8" s="320" t="s">
        <v>19</v>
      </c>
      <c r="E8" s="321"/>
      <c r="F8" s="321"/>
      <c r="G8" s="321"/>
      <c r="H8" s="321"/>
      <c r="I8" s="321"/>
      <c r="J8" s="321"/>
      <c r="K8" s="321"/>
      <c r="L8" s="321"/>
      <c r="M8" s="322"/>
      <c r="N8" s="64"/>
      <c r="P8" s="24" t="s">
        <v>20</v>
      </c>
      <c r="Q8" s="357">
        <v>0.41666666666666669</v>
      </c>
      <c r="R8" s="312"/>
      <c r="T8" s="288"/>
      <c r="U8" s="309"/>
      <c r="V8" s="398"/>
      <c r="W8" s="399"/>
      <c r="AB8" s="51"/>
      <c r="AC8" s="51"/>
      <c r="AD8" s="51"/>
      <c r="AE8" s="51"/>
    </row>
    <row r="9" spans="1:32" s="268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8"/>
      <c r="C9" s="288"/>
      <c r="D9" s="361"/>
      <c r="E9" s="290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8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90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0"/>
      <c r="L9" s="290"/>
      <c r="M9" s="290"/>
      <c r="N9" s="266"/>
      <c r="P9" s="26" t="s">
        <v>21</v>
      </c>
      <c r="Q9" s="347"/>
      <c r="R9" s="348"/>
      <c r="T9" s="288"/>
      <c r="U9" s="309"/>
      <c r="V9" s="400"/>
      <c r="W9" s="401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8"/>
      <c r="C10" s="288"/>
      <c r="D10" s="361"/>
      <c r="E10" s="290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8"/>
      <c r="H10" s="390" t="str">
        <f>IFERROR(VLOOKUP($D$10,Proxy,2,FALSE),"")</f>
        <v/>
      </c>
      <c r="I10" s="288"/>
      <c r="J10" s="288"/>
      <c r="K10" s="288"/>
      <c r="L10" s="288"/>
      <c r="M10" s="288"/>
      <c r="N10" s="267"/>
      <c r="P10" s="26" t="s">
        <v>22</v>
      </c>
      <c r="Q10" s="379"/>
      <c r="R10" s="380"/>
      <c r="U10" s="24" t="s">
        <v>23</v>
      </c>
      <c r="V10" s="305" t="s">
        <v>24</v>
      </c>
      <c r="W10" s="306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9"/>
      <c r="R11" s="350"/>
      <c r="U11" s="24" t="s">
        <v>27</v>
      </c>
      <c r="V11" s="423" t="s">
        <v>28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73" t="s">
        <v>29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30</v>
      </c>
      <c r="Q12" s="357"/>
      <c r="R12" s="312"/>
      <c r="S12" s="23"/>
      <c r="U12" s="24"/>
      <c r="V12" s="299"/>
      <c r="W12" s="288"/>
      <c r="AB12" s="51"/>
      <c r="AC12" s="51"/>
      <c r="AD12" s="51"/>
      <c r="AE12" s="51"/>
    </row>
    <row r="13" spans="1:32" s="268" customFormat="1" ht="23.25" customHeight="1" x14ac:dyDescent="0.2">
      <c r="A13" s="373" t="s">
        <v>31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32</v>
      </c>
      <c r="Q13" s="42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73" t="s">
        <v>33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83" t="s">
        <v>34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6" t="s">
        <v>35</v>
      </c>
      <c r="Q15" s="299"/>
      <c r="R15" s="299"/>
      <c r="S15" s="299"/>
      <c r="T15" s="2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7"/>
      <c r="Q16" s="367"/>
      <c r="R16" s="367"/>
      <c r="S16" s="367"/>
      <c r="T16" s="3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2" t="s">
        <v>36</v>
      </c>
      <c r="B17" s="302" t="s">
        <v>37</v>
      </c>
      <c r="C17" s="359" t="s">
        <v>38</v>
      </c>
      <c r="D17" s="302" t="s">
        <v>39</v>
      </c>
      <c r="E17" s="335"/>
      <c r="F17" s="302" t="s">
        <v>40</v>
      </c>
      <c r="G17" s="302" t="s">
        <v>41</v>
      </c>
      <c r="H17" s="302" t="s">
        <v>42</v>
      </c>
      <c r="I17" s="302" t="s">
        <v>43</v>
      </c>
      <c r="J17" s="302" t="s">
        <v>44</v>
      </c>
      <c r="K17" s="302" t="s">
        <v>45</v>
      </c>
      <c r="L17" s="302" t="s">
        <v>46</v>
      </c>
      <c r="M17" s="302" t="s">
        <v>47</v>
      </c>
      <c r="N17" s="302" t="s">
        <v>48</v>
      </c>
      <c r="O17" s="302" t="s">
        <v>49</v>
      </c>
      <c r="P17" s="302" t="s">
        <v>50</v>
      </c>
      <c r="Q17" s="334"/>
      <c r="R17" s="334"/>
      <c r="S17" s="334"/>
      <c r="T17" s="335"/>
      <c r="U17" s="459" t="s">
        <v>51</v>
      </c>
      <c r="V17" s="353"/>
      <c r="W17" s="302" t="s">
        <v>52</v>
      </c>
      <c r="X17" s="302" t="s">
        <v>53</v>
      </c>
      <c r="Y17" s="460" t="s">
        <v>54</v>
      </c>
      <c r="Z17" s="407" t="s">
        <v>55</v>
      </c>
      <c r="AA17" s="392" t="s">
        <v>56</v>
      </c>
      <c r="AB17" s="392" t="s">
        <v>57</v>
      </c>
      <c r="AC17" s="392" t="s">
        <v>58</v>
      </c>
      <c r="AD17" s="392" t="s">
        <v>59</v>
      </c>
      <c r="AE17" s="438"/>
      <c r="AF17" s="439"/>
      <c r="AG17" s="69"/>
      <c r="BD17" s="68" t="s">
        <v>60</v>
      </c>
    </row>
    <row r="18" spans="1:68" ht="14.25" customHeight="1" x14ac:dyDescent="0.2">
      <c r="A18" s="303"/>
      <c r="B18" s="303"/>
      <c r="C18" s="303"/>
      <c r="D18" s="336"/>
      <c r="E18" s="338"/>
      <c r="F18" s="303"/>
      <c r="G18" s="303"/>
      <c r="H18" s="303"/>
      <c r="I18" s="303"/>
      <c r="J18" s="303"/>
      <c r="K18" s="303"/>
      <c r="L18" s="303"/>
      <c r="M18" s="303"/>
      <c r="N18" s="303"/>
      <c r="O18" s="303"/>
      <c r="P18" s="336"/>
      <c r="Q18" s="337"/>
      <c r="R18" s="337"/>
      <c r="S18" s="337"/>
      <c r="T18" s="338"/>
      <c r="U18" s="70" t="s">
        <v>61</v>
      </c>
      <c r="V18" s="70" t="s">
        <v>62</v>
      </c>
      <c r="W18" s="303"/>
      <c r="X18" s="303"/>
      <c r="Y18" s="461"/>
      <c r="Z18" s="408"/>
      <c r="AA18" s="393"/>
      <c r="AB18" s="393"/>
      <c r="AC18" s="393"/>
      <c r="AD18" s="440"/>
      <c r="AE18" s="441"/>
      <c r="AF18" s="442"/>
      <c r="AG18" s="69"/>
      <c r="BD18" s="68"/>
    </row>
    <row r="19" spans="1:68" ht="27.75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customHeight="1" x14ac:dyDescent="0.25">
      <c r="A20" s="295" t="s">
        <v>63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8"/>
      <c r="AA20" s="269"/>
      <c r="AB20" s="269"/>
      <c r="AC20" s="269"/>
    </row>
    <row r="21" spans="1:68" ht="14.25" customHeight="1" x14ac:dyDescent="0.25">
      <c r="A21" s="287" t="s">
        <v>64</v>
      </c>
      <c r="B21" s="288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288"/>
      <c r="S21" s="288"/>
      <c r="T21" s="288"/>
      <c r="U21" s="288"/>
      <c r="V21" s="288"/>
      <c r="W21" s="288"/>
      <c r="X21" s="288"/>
      <c r="Y21" s="288"/>
      <c r="Z21" s="288"/>
      <c r="AA21" s="270"/>
      <c r="AB21" s="270"/>
      <c r="AC21" s="270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2">
        <v>4607111035752</v>
      </c>
      <c r="E22" s="283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9"/>
      <c r="R22" s="279"/>
      <c r="S22" s="279"/>
      <c r="T22" s="28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6"/>
      <c r="B23" s="288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8"/>
      <c r="N23" s="288"/>
      <c r="O23" s="297"/>
      <c r="P23" s="284" t="s">
        <v>73</v>
      </c>
      <c r="Q23" s="285"/>
      <c r="R23" s="285"/>
      <c r="S23" s="285"/>
      <c r="T23" s="285"/>
      <c r="U23" s="285"/>
      <c r="V23" s="286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x14ac:dyDescent="0.2">
      <c r="A24" s="288"/>
      <c r="B24" s="288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97"/>
      <c r="P24" s="284" t="s">
        <v>73</v>
      </c>
      <c r="Q24" s="285"/>
      <c r="R24" s="285"/>
      <c r="S24" s="285"/>
      <c r="T24" s="285"/>
      <c r="U24" s="285"/>
      <c r="V24" s="286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customHeight="1" x14ac:dyDescent="0.25">
      <c r="A26" s="295" t="s">
        <v>76</v>
      </c>
      <c r="B26" s="288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8"/>
      <c r="N26" s="288"/>
      <c r="O26" s="288"/>
      <c r="P26" s="288"/>
      <c r="Q26" s="288"/>
      <c r="R26" s="288"/>
      <c r="S26" s="288"/>
      <c r="T26" s="288"/>
      <c r="U26" s="288"/>
      <c r="V26" s="288"/>
      <c r="W26" s="288"/>
      <c r="X26" s="288"/>
      <c r="Y26" s="288"/>
      <c r="Z26" s="288"/>
      <c r="AA26" s="269"/>
      <c r="AB26" s="269"/>
      <c r="AC26" s="269"/>
    </row>
    <row r="27" spans="1:68" ht="14.25" customHeight="1" x14ac:dyDescent="0.25">
      <c r="A27" s="287" t="s">
        <v>77</v>
      </c>
      <c r="B27" s="288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8"/>
      <c r="X27" s="288"/>
      <c r="Y27" s="288"/>
      <c r="Z27" s="288"/>
      <c r="AA27" s="270"/>
      <c r="AB27" s="270"/>
      <c r="AC27" s="270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2">
        <v>4607111036537</v>
      </c>
      <c r="E28" s="283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9"/>
      <c r="R28" s="279"/>
      <c r="S28" s="279"/>
      <c r="T28" s="28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2">
        <v>4607111036605</v>
      </c>
      <c r="E29" s="283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9"/>
      <c r="R29" s="279"/>
      <c r="S29" s="279"/>
      <c r="T29" s="28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6"/>
      <c r="B30" s="288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8"/>
      <c r="N30" s="288"/>
      <c r="O30" s="297"/>
      <c r="P30" s="284" t="s">
        <v>73</v>
      </c>
      <c r="Q30" s="285"/>
      <c r="R30" s="285"/>
      <c r="S30" s="285"/>
      <c r="T30" s="285"/>
      <c r="U30" s="285"/>
      <c r="V30" s="286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x14ac:dyDescent="0.2">
      <c r="A31" s="288"/>
      <c r="B31" s="288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8"/>
      <c r="N31" s="288"/>
      <c r="O31" s="297"/>
      <c r="P31" s="284" t="s">
        <v>73</v>
      </c>
      <c r="Q31" s="285"/>
      <c r="R31" s="285"/>
      <c r="S31" s="285"/>
      <c r="T31" s="285"/>
      <c r="U31" s="285"/>
      <c r="V31" s="286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customHeight="1" x14ac:dyDescent="0.25">
      <c r="A32" s="295" t="s">
        <v>87</v>
      </c>
      <c r="B32" s="288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8"/>
      <c r="N32" s="288"/>
      <c r="O32" s="288"/>
      <c r="P32" s="288"/>
      <c r="Q32" s="288"/>
      <c r="R32" s="288"/>
      <c r="S32" s="288"/>
      <c r="T32" s="288"/>
      <c r="U32" s="288"/>
      <c r="V32" s="288"/>
      <c r="W32" s="288"/>
      <c r="X32" s="288"/>
      <c r="Y32" s="288"/>
      <c r="Z32" s="288"/>
      <c r="AA32" s="269"/>
      <c r="AB32" s="269"/>
      <c r="AC32" s="269"/>
    </row>
    <row r="33" spans="1:68" ht="14.25" customHeight="1" x14ac:dyDescent="0.25">
      <c r="A33" s="287" t="s">
        <v>64</v>
      </c>
      <c r="B33" s="288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8"/>
      <c r="X33" s="288"/>
      <c r="Y33" s="288"/>
      <c r="Z33" s="288"/>
      <c r="AA33" s="270"/>
      <c r="AB33" s="270"/>
      <c r="AC33" s="270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2">
        <v>4620207490075</v>
      </c>
      <c r="E34" s="283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9"/>
      <c r="R34" s="279"/>
      <c r="S34" s="279"/>
      <c r="T34" s="280"/>
      <c r="U34" s="34"/>
      <c r="V34" s="34"/>
      <c r="W34" s="35" t="s">
        <v>70</v>
      </c>
      <c r="X34" s="274">
        <v>12</v>
      </c>
      <c r="Y34" s="27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2">
        <v>4620207490174</v>
      </c>
      <c r="E35" s="283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9"/>
      <c r="R35" s="279"/>
      <c r="S35" s="279"/>
      <c r="T35" s="28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2">
        <v>4620207490044</v>
      </c>
      <c r="E36" s="283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3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9"/>
      <c r="R36" s="279"/>
      <c r="S36" s="279"/>
      <c r="T36" s="280"/>
      <c r="U36" s="34"/>
      <c r="V36" s="34"/>
      <c r="W36" s="35" t="s">
        <v>70</v>
      </c>
      <c r="X36" s="274">
        <v>12</v>
      </c>
      <c r="Y36" s="27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6"/>
      <c r="B37" s="288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8"/>
      <c r="N37" s="288"/>
      <c r="O37" s="297"/>
      <c r="P37" s="284" t="s">
        <v>73</v>
      </c>
      <c r="Q37" s="285"/>
      <c r="R37" s="285"/>
      <c r="S37" s="285"/>
      <c r="T37" s="285"/>
      <c r="U37" s="285"/>
      <c r="V37" s="286"/>
      <c r="W37" s="37" t="s">
        <v>70</v>
      </c>
      <c r="X37" s="276">
        <f>IFERROR(SUM(X34:X36),"0")</f>
        <v>24</v>
      </c>
      <c r="Y37" s="276">
        <f>IFERROR(SUM(Y34:Y36),"0")</f>
        <v>24</v>
      </c>
      <c r="Z37" s="276">
        <f>IFERROR(IF(Z34="",0,Z34),"0")+IFERROR(IF(Z35="",0,Z35),"0")+IFERROR(IF(Z36="",0,Z36),"0")</f>
        <v>0.372</v>
      </c>
      <c r="AA37" s="277"/>
      <c r="AB37" s="277"/>
      <c r="AC37" s="277"/>
    </row>
    <row r="38" spans="1:68" x14ac:dyDescent="0.2">
      <c r="A38" s="288"/>
      <c r="B38" s="288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8"/>
      <c r="N38" s="288"/>
      <c r="O38" s="297"/>
      <c r="P38" s="284" t="s">
        <v>73</v>
      </c>
      <c r="Q38" s="285"/>
      <c r="R38" s="285"/>
      <c r="S38" s="285"/>
      <c r="T38" s="285"/>
      <c r="U38" s="285"/>
      <c r="V38" s="286"/>
      <c r="W38" s="37" t="s">
        <v>74</v>
      </c>
      <c r="X38" s="276">
        <f>IFERROR(SUMPRODUCT(X34:X36*H34:H36),"0")</f>
        <v>134.39999999999998</v>
      </c>
      <c r="Y38" s="276">
        <f>IFERROR(SUMPRODUCT(Y34:Y36*H34:H36),"0")</f>
        <v>134.39999999999998</v>
      </c>
      <c r="Z38" s="37"/>
      <c r="AA38" s="277"/>
      <c r="AB38" s="277"/>
      <c r="AC38" s="277"/>
    </row>
    <row r="39" spans="1:68" ht="16.5" customHeight="1" x14ac:dyDescent="0.25">
      <c r="A39" s="295" t="s">
        <v>97</v>
      </c>
      <c r="B39" s="288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69"/>
      <c r="AB39" s="269"/>
      <c r="AC39" s="269"/>
    </row>
    <row r="40" spans="1:68" ht="14.25" customHeight="1" x14ac:dyDescent="0.25">
      <c r="A40" s="287" t="s">
        <v>64</v>
      </c>
      <c r="B40" s="288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8"/>
      <c r="N40" s="288"/>
      <c r="O40" s="288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70"/>
      <c r="AB40" s="270"/>
      <c r="AC40" s="270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82">
        <v>4607111039385</v>
      </c>
      <c r="E41" s="283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9"/>
      <c r="R41" s="279"/>
      <c r="S41" s="279"/>
      <c r="T41" s="28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82">
        <v>4607111038982</v>
      </c>
      <c r="E42" s="283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9"/>
      <c r="R42" s="279"/>
      <c r="S42" s="279"/>
      <c r="T42" s="28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82">
        <v>4607111039354</v>
      </c>
      <c r="E43" s="283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7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9"/>
      <c r="R43" s="279"/>
      <c r="S43" s="279"/>
      <c r="T43" s="28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82">
        <v>4607111039330</v>
      </c>
      <c r="E44" s="283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9"/>
      <c r="R44" s="279"/>
      <c r="S44" s="279"/>
      <c r="T44" s="280"/>
      <c r="U44" s="34"/>
      <c r="V44" s="34"/>
      <c r="W44" s="35" t="s">
        <v>70</v>
      </c>
      <c r="X44" s="274">
        <v>12</v>
      </c>
      <c r="Y44" s="275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87.6</v>
      </c>
      <c r="BN44" s="67">
        <f>IFERROR(Y44*I44,"0")</f>
        <v>87.6</v>
      </c>
      <c r="BO44" s="67">
        <f>IFERROR(X44/J44,"0")</f>
        <v>0.14285714285714285</v>
      </c>
      <c r="BP44" s="67">
        <f>IFERROR(Y44/J44,"0")</f>
        <v>0.14285714285714285</v>
      </c>
    </row>
    <row r="45" spans="1:68" x14ac:dyDescent="0.2">
      <c r="A45" s="296"/>
      <c r="B45" s="288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8"/>
      <c r="N45" s="288"/>
      <c r="O45" s="297"/>
      <c r="P45" s="284" t="s">
        <v>73</v>
      </c>
      <c r="Q45" s="285"/>
      <c r="R45" s="285"/>
      <c r="S45" s="285"/>
      <c r="T45" s="285"/>
      <c r="U45" s="285"/>
      <c r="V45" s="286"/>
      <c r="W45" s="37" t="s">
        <v>70</v>
      </c>
      <c r="X45" s="276">
        <f>IFERROR(SUM(X41:X44),"0")</f>
        <v>12</v>
      </c>
      <c r="Y45" s="276">
        <f>IFERROR(SUM(Y41:Y44),"0")</f>
        <v>12</v>
      </c>
      <c r="Z45" s="276">
        <f>IFERROR(IF(Z41="",0,Z41),"0")+IFERROR(IF(Z42="",0,Z42),"0")+IFERROR(IF(Z43="",0,Z43),"0")+IFERROR(IF(Z44="",0,Z44),"0")</f>
        <v>0.186</v>
      </c>
      <c r="AA45" s="277"/>
      <c r="AB45" s="277"/>
      <c r="AC45" s="277"/>
    </row>
    <row r="46" spans="1:68" x14ac:dyDescent="0.2">
      <c r="A46" s="288"/>
      <c r="B46" s="288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8"/>
      <c r="N46" s="288"/>
      <c r="O46" s="297"/>
      <c r="P46" s="284" t="s">
        <v>73</v>
      </c>
      <c r="Q46" s="285"/>
      <c r="R46" s="285"/>
      <c r="S46" s="285"/>
      <c r="T46" s="285"/>
      <c r="U46" s="285"/>
      <c r="V46" s="286"/>
      <c r="W46" s="37" t="s">
        <v>74</v>
      </c>
      <c r="X46" s="276">
        <f>IFERROR(SUMPRODUCT(X41:X44*H41:H44),"0")</f>
        <v>84</v>
      </c>
      <c r="Y46" s="276">
        <f>IFERROR(SUMPRODUCT(Y41:Y44*H41:H44),"0")</f>
        <v>84</v>
      </c>
      <c r="Z46" s="37"/>
      <c r="AA46" s="277"/>
      <c r="AB46" s="277"/>
      <c r="AC46" s="277"/>
    </row>
    <row r="47" spans="1:68" ht="16.5" customHeight="1" x14ac:dyDescent="0.25">
      <c r="A47" s="295" t="s">
        <v>108</v>
      </c>
      <c r="B47" s="288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8"/>
      <c r="N47" s="288"/>
      <c r="O47" s="288"/>
      <c r="P47" s="288"/>
      <c r="Q47" s="288"/>
      <c r="R47" s="288"/>
      <c r="S47" s="288"/>
      <c r="T47" s="288"/>
      <c r="U47" s="288"/>
      <c r="V47" s="288"/>
      <c r="W47" s="288"/>
      <c r="X47" s="288"/>
      <c r="Y47" s="288"/>
      <c r="Z47" s="288"/>
      <c r="AA47" s="269"/>
      <c r="AB47" s="269"/>
      <c r="AC47" s="269"/>
    </row>
    <row r="48" spans="1:68" ht="14.25" customHeight="1" x14ac:dyDescent="0.25">
      <c r="A48" s="287" t="s">
        <v>64</v>
      </c>
      <c r="B48" s="288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8"/>
      <c r="N48" s="288"/>
      <c r="O48" s="288"/>
      <c r="P48" s="288"/>
      <c r="Q48" s="288"/>
      <c r="R48" s="288"/>
      <c r="S48" s="288"/>
      <c r="T48" s="288"/>
      <c r="U48" s="288"/>
      <c r="V48" s="288"/>
      <c r="W48" s="288"/>
      <c r="X48" s="288"/>
      <c r="Y48" s="288"/>
      <c r="Z48" s="288"/>
      <c r="AA48" s="270"/>
      <c r="AB48" s="270"/>
      <c r="AC48" s="270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82">
        <v>4620207490822</v>
      </c>
      <c r="E49" s="283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9"/>
      <c r="R49" s="279"/>
      <c r="S49" s="279"/>
      <c r="T49" s="28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6"/>
      <c r="B50" s="288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8"/>
      <c r="N50" s="288"/>
      <c r="O50" s="297"/>
      <c r="P50" s="284" t="s">
        <v>73</v>
      </c>
      <c r="Q50" s="285"/>
      <c r="R50" s="285"/>
      <c r="S50" s="285"/>
      <c r="T50" s="285"/>
      <c r="U50" s="285"/>
      <c r="V50" s="286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x14ac:dyDescent="0.2">
      <c r="A51" s="288"/>
      <c r="B51" s="288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8"/>
      <c r="N51" s="288"/>
      <c r="O51" s="297"/>
      <c r="P51" s="284" t="s">
        <v>73</v>
      </c>
      <c r="Q51" s="285"/>
      <c r="R51" s="285"/>
      <c r="S51" s="285"/>
      <c r="T51" s="285"/>
      <c r="U51" s="285"/>
      <c r="V51" s="286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customHeight="1" x14ac:dyDescent="0.25">
      <c r="A52" s="287" t="s">
        <v>112</v>
      </c>
      <c r="B52" s="288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8"/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288"/>
      <c r="Y52" s="288"/>
      <c r="Z52" s="288"/>
      <c r="AA52" s="270"/>
      <c r="AB52" s="270"/>
      <c r="AC52" s="270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82">
        <v>4607111039743</v>
      </c>
      <c r="E53" s="283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9"/>
      <c r="R53" s="279"/>
      <c r="S53" s="279"/>
      <c r="T53" s="28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6"/>
      <c r="B54" s="288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8"/>
      <c r="N54" s="288"/>
      <c r="O54" s="297"/>
      <c r="P54" s="284" t="s">
        <v>73</v>
      </c>
      <c r="Q54" s="285"/>
      <c r="R54" s="285"/>
      <c r="S54" s="285"/>
      <c r="T54" s="285"/>
      <c r="U54" s="285"/>
      <c r="V54" s="286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x14ac:dyDescent="0.2">
      <c r="A55" s="288"/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97"/>
      <c r="P55" s="284" t="s">
        <v>73</v>
      </c>
      <c r="Q55" s="285"/>
      <c r="R55" s="285"/>
      <c r="S55" s="285"/>
      <c r="T55" s="285"/>
      <c r="U55" s="285"/>
      <c r="V55" s="286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customHeight="1" x14ac:dyDescent="0.25">
      <c r="A56" s="287" t="s">
        <v>77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288"/>
      <c r="S56" s="288"/>
      <c r="T56" s="288"/>
      <c r="U56" s="288"/>
      <c r="V56" s="288"/>
      <c r="W56" s="288"/>
      <c r="X56" s="288"/>
      <c r="Y56" s="288"/>
      <c r="Z56" s="288"/>
      <c r="AA56" s="270"/>
      <c r="AB56" s="270"/>
      <c r="AC56" s="270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82">
        <v>4607111039712</v>
      </c>
      <c r="E57" s="283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9"/>
      <c r="R57" s="279"/>
      <c r="S57" s="279"/>
      <c r="T57" s="28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6"/>
      <c r="B58" s="288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  <c r="O58" s="297"/>
      <c r="P58" s="284" t="s">
        <v>73</v>
      </c>
      <c r="Q58" s="285"/>
      <c r="R58" s="285"/>
      <c r="S58" s="285"/>
      <c r="T58" s="285"/>
      <c r="U58" s="285"/>
      <c r="V58" s="286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x14ac:dyDescent="0.2">
      <c r="A59" s="288"/>
      <c r="B59" s="288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  <c r="O59" s="297"/>
      <c r="P59" s="284" t="s">
        <v>73</v>
      </c>
      <c r="Q59" s="285"/>
      <c r="R59" s="285"/>
      <c r="S59" s="285"/>
      <c r="T59" s="285"/>
      <c r="U59" s="285"/>
      <c r="V59" s="286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customHeight="1" x14ac:dyDescent="0.25">
      <c r="A60" s="287" t="s">
        <v>119</v>
      </c>
      <c r="B60" s="288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  <c r="O60" s="288"/>
      <c r="P60" s="288"/>
      <c r="Q60" s="288"/>
      <c r="R60" s="288"/>
      <c r="S60" s="288"/>
      <c r="T60" s="288"/>
      <c r="U60" s="288"/>
      <c r="V60" s="288"/>
      <c r="W60" s="288"/>
      <c r="X60" s="288"/>
      <c r="Y60" s="288"/>
      <c r="Z60" s="288"/>
      <c r="AA60" s="270"/>
      <c r="AB60" s="270"/>
      <c r="AC60" s="270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82">
        <v>4607111037008</v>
      </c>
      <c r="E61" s="283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9"/>
      <c r="R61" s="279"/>
      <c r="S61" s="279"/>
      <c r="T61" s="28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82">
        <v>4607111037398</v>
      </c>
      <c r="E62" s="283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9"/>
      <c r="R62" s="279"/>
      <c r="S62" s="279"/>
      <c r="T62" s="28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6"/>
      <c r="B63" s="288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  <c r="O63" s="297"/>
      <c r="P63" s="284" t="s">
        <v>73</v>
      </c>
      <c r="Q63" s="285"/>
      <c r="R63" s="285"/>
      <c r="S63" s="285"/>
      <c r="T63" s="285"/>
      <c r="U63" s="285"/>
      <c r="V63" s="286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x14ac:dyDescent="0.2">
      <c r="A64" s="288"/>
      <c r="B64" s="288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  <c r="O64" s="297"/>
      <c r="P64" s="284" t="s">
        <v>73</v>
      </c>
      <c r="Q64" s="285"/>
      <c r="R64" s="285"/>
      <c r="S64" s="285"/>
      <c r="T64" s="285"/>
      <c r="U64" s="285"/>
      <c r="V64" s="286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customHeight="1" x14ac:dyDescent="0.25">
      <c r="A65" s="287" t="s">
        <v>125</v>
      </c>
      <c r="B65" s="288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70"/>
      <c r="AB65" s="270"/>
      <c r="AC65" s="270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82">
        <v>4607111039705</v>
      </c>
      <c r="E66" s="283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6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9"/>
      <c r="R66" s="279"/>
      <c r="S66" s="279"/>
      <c r="T66" s="28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2">
        <v>4607111039729</v>
      </c>
      <c r="E67" s="283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4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9"/>
      <c r="R67" s="279"/>
      <c r="S67" s="279"/>
      <c r="T67" s="28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2">
        <v>4620207490228</v>
      </c>
      <c r="E68" s="283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65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9"/>
      <c r="R68" s="279"/>
      <c r="S68" s="279"/>
      <c r="T68" s="28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6"/>
      <c r="B69" s="288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8"/>
      <c r="N69" s="288"/>
      <c r="O69" s="297"/>
      <c r="P69" s="284" t="s">
        <v>73</v>
      </c>
      <c r="Q69" s="285"/>
      <c r="R69" s="285"/>
      <c r="S69" s="285"/>
      <c r="T69" s="285"/>
      <c r="U69" s="285"/>
      <c r="V69" s="286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x14ac:dyDescent="0.2">
      <c r="A70" s="288"/>
      <c r="B70" s="288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8"/>
      <c r="N70" s="288"/>
      <c r="O70" s="297"/>
      <c r="P70" s="284" t="s">
        <v>73</v>
      </c>
      <c r="Q70" s="285"/>
      <c r="R70" s="285"/>
      <c r="S70" s="285"/>
      <c r="T70" s="285"/>
      <c r="U70" s="285"/>
      <c r="V70" s="286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customHeight="1" x14ac:dyDescent="0.25">
      <c r="A71" s="295" t="s">
        <v>135</v>
      </c>
      <c r="B71" s="288"/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O71" s="288"/>
      <c r="P71" s="288"/>
      <c r="Q71" s="288"/>
      <c r="R71" s="288"/>
      <c r="S71" s="288"/>
      <c r="T71" s="288"/>
      <c r="U71" s="288"/>
      <c r="V71" s="288"/>
      <c r="W71" s="288"/>
      <c r="X71" s="288"/>
      <c r="Y71" s="288"/>
      <c r="Z71" s="288"/>
      <c r="AA71" s="269"/>
      <c r="AB71" s="269"/>
      <c r="AC71" s="269"/>
    </row>
    <row r="72" spans="1:68" ht="14.25" customHeight="1" x14ac:dyDescent="0.25">
      <c r="A72" s="287" t="s">
        <v>64</v>
      </c>
      <c r="B72" s="288"/>
      <c r="C72" s="288"/>
      <c r="D72" s="288"/>
      <c r="E72" s="288"/>
      <c r="F72" s="288"/>
      <c r="G72" s="288"/>
      <c r="H72" s="288"/>
      <c r="I72" s="288"/>
      <c r="J72" s="288"/>
      <c r="K72" s="288"/>
      <c r="L72" s="288"/>
      <c r="M72" s="288"/>
      <c r="N72" s="288"/>
      <c r="O72" s="288"/>
      <c r="P72" s="288"/>
      <c r="Q72" s="288"/>
      <c r="R72" s="288"/>
      <c r="S72" s="288"/>
      <c r="T72" s="288"/>
      <c r="U72" s="288"/>
      <c r="V72" s="288"/>
      <c r="W72" s="288"/>
      <c r="X72" s="288"/>
      <c r="Y72" s="288"/>
      <c r="Z72" s="288"/>
      <c r="AA72" s="270"/>
      <c r="AB72" s="270"/>
      <c r="AC72" s="270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2">
        <v>4607111037411</v>
      </c>
      <c r="E73" s="283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8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9"/>
      <c r="R73" s="279"/>
      <c r="S73" s="279"/>
      <c r="T73" s="28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2">
        <v>4607111036728</v>
      </c>
      <c r="E74" s="283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9"/>
      <c r="R74" s="279"/>
      <c r="S74" s="279"/>
      <c r="T74" s="28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96"/>
      <c r="B75" s="288"/>
      <c r="C75" s="288"/>
      <c r="D75" s="288"/>
      <c r="E75" s="288"/>
      <c r="F75" s="288"/>
      <c r="G75" s="288"/>
      <c r="H75" s="288"/>
      <c r="I75" s="288"/>
      <c r="J75" s="288"/>
      <c r="K75" s="288"/>
      <c r="L75" s="288"/>
      <c r="M75" s="288"/>
      <c r="N75" s="288"/>
      <c r="O75" s="297"/>
      <c r="P75" s="284" t="s">
        <v>73</v>
      </c>
      <c r="Q75" s="285"/>
      <c r="R75" s="285"/>
      <c r="S75" s="285"/>
      <c r="T75" s="285"/>
      <c r="U75" s="285"/>
      <c r="V75" s="286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x14ac:dyDescent="0.2">
      <c r="A76" s="288"/>
      <c r="B76" s="288"/>
      <c r="C76" s="288"/>
      <c r="D76" s="288"/>
      <c r="E76" s="288"/>
      <c r="F76" s="288"/>
      <c r="G76" s="288"/>
      <c r="H76" s="288"/>
      <c r="I76" s="288"/>
      <c r="J76" s="288"/>
      <c r="K76" s="288"/>
      <c r="L76" s="288"/>
      <c r="M76" s="288"/>
      <c r="N76" s="288"/>
      <c r="O76" s="297"/>
      <c r="P76" s="284" t="s">
        <v>73</v>
      </c>
      <c r="Q76" s="285"/>
      <c r="R76" s="285"/>
      <c r="S76" s="285"/>
      <c r="T76" s="285"/>
      <c r="U76" s="285"/>
      <c r="V76" s="286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customHeight="1" x14ac:dyDescent="0.25">
      <c r="A77" s="295" t="s">
        <v>142</v>
      </c>
      <c r="B77" s="288"/>
      <c r="C77" s="288"/>
      <c r="D77" s="288"/>
      <c r="E77" s="288"/>
      <c r="F77" s="288"/>
      <c r="G77" s="288"/>
      <c r="H77" s="288"/>
      <c r="I77" s="288"/>
      <c r="J77" s="288"/>
      <c r="K77" s="288"/>
      <c r="L77" s="288"/>
      <c r="M77" s="288"/>
      <c r="N77" s="288"/>
      <c r="O77" s="288"/>
      <c r="P77" s="288"/>
      <c r="Q77" s="288"/>
      <c r="R77" s="288"/>
      <c r="S77" s="288"/>
      <c r="T77" s="288"/>
      <c r="U77" s="288"/>
      <c r="V77" s="288"/>
      <c r="W77" s="288"/>
      <c r="X77" s="288"/>
      <c r="Y77" s="288"/>
      <c r="Z77" s="288"/>
      <c r="AA77" s="269"/>
      <c r="AB77" s="269"/>
      <c r="AC77" s="269"/>
    </row>
    <row r="78" spans="1:68" ht="14.25" customHeight="1" x14ac:dyDescent="0.25">
      <c r="A78" s="287" t="s">
        <v>125</v>
      </c>
      <c r="B78" s="288"/>
      <c r="C78" s="288"/>
      <c r="D78" s="288"/>
      <c r="E78" s="288"/>
      <c r="F78" s="288"/>
      <c r="G78" s="288"/>
      <c r="H78" s="288"/>
      <c r="I78" s="288"/>
      <c r="J78" s="288"/>
      <c r="K78" s="288"/>
      <c r="L78" s="288"/>
      <c r="M78" s="288"/>
      <c r="N78" s="288"/>
      <c r="O78" s="288"/>
      <c r="P78" s="288"/>
      <c r="Q78" s="288"/>
      <c r="R78" s="288"/>
      <c r="S78" s="288"/>
      <c r="T78" s="288"/>
      <c r="U78" s="288"/>
      <c r="V78" s="288"/>
      <c r="W78" s="288"/>
      <c r="X78" s="288"/>
      <c r="Y78" s="288"/>
      <c r="Z78" s="288"/>
      <c r="AA78" s="270"/>
      <c r="AB78" s="270"/>
      <c r="AC78" s="270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2">
        <v>4607111033659</v>
      </c>
      <c r="E79" s="283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8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9"/>
      <c r="R79" s="279"/>
      <c r="S79" s="279"/>
      <c r="T79" s="280"/>
      <c r="U79" s="34"/>
      <c r="V79" s="34"/>
      <c r="W79" s="35" t="s">
        <v>70</v>
      </c>
      <c r="X79" s="274">
        <v>14</v>
      </c>
      <c r="Y79" s="275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96"/>
      <c r="B80" s="288"/>
      <c r="C80" s="288"/>
      <c r="D80" s="288"/>
      <c r="E80" s="288"/>
      <c r="F80" s="288"/>
      <c r="G80" s="288"/>
      <c r="H80" s="288"/>
      <c r="I80" s="288"/>
      <c r="J80" s="288"/>
      <c r="K80" s="288"/>
      <c r="L80" s="288"/>
      <c r="M80" s="288"/>
      <c r="N80" s="288"/>
      <c r="O80" s="297"/>
      <c r="P80" s="284" t="s">
        <v>73</v>
      </c>
      <c r="Q80" s="285"/>
      <c r="R80" s="285"/>
      <c r="S80" s="285"/>
      <c r="T80" s="285"/>
      <c r="U80" s="285"/>
      <c r="V80" s="286"/>
      <c r="W80" s="37" t="s">
        <v>70</v>
      </c>
      <c r="X80" s="276">
        <f>IFERROR(SUM(X79:X79),"0")</f>
        <v>14</v>
      </c>
      <c r="Y80" s="276">
        <f>IFERROR(SUM(Y79:Y79),"0")</f>
        <v>14</v>
      </c>
      <c r="Z80" s="276">
        <f>IFERROR(IF(Z79="",0,Z79),"0")</f>
        <v>0.25031999999999999</v>
      </c>
      <c r="AA80" s="277"/>
      <c r="AB80" s="277"/>
      <c r="AC80" s="277"/>
    </row>
    <row r="81" spans="1:68" x14ac:dyDescent="0.2">
      <c r="A81" s="288"/>
      <c r="B81" s="288"/>
      <c r="C81" s="288"/>
      <c r="D81" s="288"/>
      <c r="E81" s="288"/>
      <c r="F81" s="288"/>
      <c r="G81" s="288"/>
      <c r="H81" s="288"/>
      <c r="I81" s="288"/>
      <c r="J81" s="288"/>
      <c r="K81" s="288"/>
      <c r="L81" s="288"/>
      <c r="M81" s="288"/>
      <c r="N81" s="288"/>
      <c r="O81" s="297"/>
      <c r="P81" s="284" t="s">
        <v>73</v>
      </c>
      <c r="Q81" s="285"/>
      <c r="R81" s="285"/>
      <c r="S81" s="285"/>
      <c r="T81" s="285"/>
      <c r="U81" s="285"/>
      <c r="V81" s="286"/>
      <c r="W81" s="37" t="s">
        <v>74</v>
      </c>
      <c r="X81" s="276">
        <f>IFERROR(SUMPRODUCT(X79:X79*H79:H79),"0")</f>
        <v>50.4</v>
      </c>
      <c r="Y81" s="276">
        <f>IFERROR(SUMPRODUCT(Y79:Y79*H79:H79),"0")</f>
        <v>50.4</v>
      </c>
      <c r="Z81" s="37"/>
      <c r="AA81" s="277"/>
      <c r="AB81" s="277"/>
      <c r="AC81" s="277"/>
    </row>
    <row r="82" spans="1:68" ht="16.5" customHeight="1" x14ac:dyDescent="0.25">
      <c r="A82" s="295" t="s">
        <v>146</v>
      </c>
      <c r="B82" s="288"/>
      <c r="C82" s="288"/>
      <c r="D82" s="288"/>
      <c r="E82" s="288"/>
      <c r="F82" s="288"/>
      <c r="G82" s="288"/>
      <c r="H82" s="288"/>
      <c r="I82" s="288"/>
      <c r="J82" s="288"/>
      <c r="K82" s="288"/>
      <c r="L82" s="288"/>
      <c r="M82" s="288"/>
      <c r="N82" s="288"/>
      <c r="O82" s="288"/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  <c r="AA82" s="269"/>
      <c r="AB82" s="269"/>
      <c r="AC82" s="269"/>
    </row>
    <row r="83" spans="1:68" ht="14.25" customHeight="1" x14ac:dyDescent="0.25">
      <c r="A83" s="287" t="s">
        <v>147</v>
      </c>
      <c r="B83" s="288"/>
      <c r="C83" s="288"/>
      <c r="D83" s="288"/>
      <c r="E83" s="288"/>
      <c r="F83" s="288"/>
      <c r="G83" s="288"/>
      <c r="H83" s="288"/>
      <c r="I83" s="288"/>
      <c r="J83" s="288"/>
      <c r="K83" s="288"/>
      <c r="L83" s="288"/>
      <c r="M83" s="288"/>
      <c r="N83" s="288"/>
      <c r="O83" s="288"/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  <c r="AA83" s="270"/>
      <c r="AB83" s="270"/>
      <c r="AC83" s="270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2">
        <v>4607111034120</v>
      </c>
      <c r="E84" s="283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9"/>
      <c r="R84" s="279"/>
      <c r="S84" s="279"/>
      <c r="T84" s="28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2">
        <v>4607111034137</v>
      </c>
      <c r="E85" s="283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9"/>
      <c r="R85" s="279"/>
      <c r="S85" s="279"/>
      <c r="T85" s="280"/>
      <c r="U85" s="34"/>
      <c r="V85" s="34"/>
      <c r="W85" s="35" t="s">
        <v>70</v>
      </c>
      <c r="X85" s="274">
        <v>126</v>
      </c>
      <c r="Y85" s="275">
        <f>IFERROR(IF(X85="","",X85),"")</f>
        <v>126</v>
      </c>
      <c r="Z85" s="36">
        <f>IFERROR(IF(X85="","",X85*0.01788),"")</f>
        <v>2.2528800000000002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542.25360000000001</v>
      </c>
      <c r="BN85" s="67">
        <f>IFERROR(Y85*I85,"0")</f>
        <v>542.25360000000001</v>
      </c>
      <c r="BO85" s="67">
        <f>IFERROR(X85/J85,"0")</f>
        <v>1.8</v>
      </c>
      <c r="BP85" s="67">
        <f>IFERROR(Y85/J85,"0")</f>
        <v>1.8</v>
      </c>
    </row>
    <row r="86" spans="1:68" x14ac:dyDescent="0.2">
      <c r="A86" s="296"/>
      <c r="B86" s="288"/>
      <c r="C86" s="288"/>
      <c r="D86" s="288"/>
      <c r="E86" s="288"/>
      <c r="F86" s="288"/>
      <c r="G86" s="288"/>
      <c r="H86" s="288"/>
      <c r="I86" s="288"/>
      <c r="J86" s="288"/>
      <c r="K86" s="288"/>
      <c r="L86" s="288"/>
      <c r="M86" s="288"/>
      <c r="N86" s="288"/>
      <c r="O86" s="297"/>
      <c r="P86" s="284" t="s">
        <v>73</v>
      </c>
      <c r="Q86" s="285"/>
      <c r="R86" s="285"/>
      <c r="S86" s="285"/>
      <c r="T86" s="285"/>
      <c r="U86" s="285"/>
      <c r="V86" s="286"/>
      <c r="W86" s="37" t="s">
        <v>70</v>
      </c>
      <c r="X86" s="276">
        <f>IFERROR(SUM(X84:X85),"0")</f>
        <v>126</v>
      </c>
      <c r="Y86" s="276">
        <f>IFERROR(SUM(Y84:Y85),"0")</f>
        <v>126</v>
      </c>
      <c r="Z86" s="276">
        <f>IFERROR(IF(Z84="",0,Z84),"0")+IFERROR(IF(Z85="",0,Z85),"0")</f>
        <v>2.2528800000000002</v>
      </c>
      <c r="AA86" s="277"/>
      <c r="AB86" s="277"/>
      <c r="AC86" s="277"/>
    </row>
    <row r="87" spans="1:68" x14ac:dyDescent="0.2">
      <c r="A87" s="288"/>
      <c r="B87" s="288"/>
      <c r="C87" s="288"/>
      <c r="D87" s="288"/>
      <c r="E87" s="288"/>
      <c r="F87" s="288"/>
      <c r="G87" s="288"/>
      <c r="H87" s="288"/>
      <c r="I87" s="288"/>
      <c r="J87" s="288"/>
      <c r="K87" s="288"/>
      <c r="L87" s="288"/>
      <c r="M87" s="288"/>
      <c r="N87" s="288"/>
      <c r="O87" s="297"/>
      <c r="P87" s="284" t="s">
        <v>73</v>
      </c>
      <c r="Q87" s="285"/>
      <c r="R87" s="285"/>
      <c r="S87" s="285"/>
      <c r="T87" s="285"/>
      <c r="U87" s="285"/>
      <c r="V87" s="286"/>
      <c r="W87" s="37" t="s">
        <v>74</v>
      </c>
      <c r="X87" s="276">
        <f>IFERROR(SUMPRODUCT(X84:X85*H84:H85),"0")</f>
        <v>453.6</v>
      </c>
      <c r="Y87" s="276">
        <f>IFERROR(SUMPRODUCT(Y84:Y85*H84:H85),"0")</f>
        <v>453.6</v>
      </c>
      <c r="Z87" s="37"/>
      <c r="AA87" s="277"/>
      <c r="AB87" s="277"/>
      <c r="AC87" s="277"/>
    </row>
    <row r="88" spans="1:68" ht="16.5" customHeight="1" x14ac:dyDescent="0.25">
      <c r="A88" s="295" t="s">
        <v>154</v>
      </c>
      <c r="B88" s="288"/>
      <c r="C88" s="288"/>
      <c r="D88" s="288"/>
      <c r="E88" s="288"/>
      <c r="F88" s="288"/>
      <c r="G88" s="288"/>
      <c r="H88" s="288"/>
      <c r="I88" s="288"/>
      <c r="J88" s="288"/>
      <c r="K88" s="288"/>
      <c r="L88" s="288"/>
      <c r="M88" s="288"/>
      <c r="N88" s="288"/>
      <c r="O88" s="288"/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  <c r="AA88" s="269"/>
      <c r="AB88" s="269"/>
      <c r="AC88" s="269"/>
    </row>
    <row r="89" spans="1:68" ht="14.25" customHeight="1" x14ac:dyDescent="0.25">
      <c r="A89" s="287" t="s">
        <v>125</v>
      </c>
      <c r="B89" s="288"/>
      <c r="C89" s="288"/>
      <c r="D89" s="288"/>
      <c r="E89" s="288"/>
      <c r="F89" s="288"/>
      <c r="G89" s="288"/>
      <c r="H89" s="288"/>
      <c r="I89" s="288"/>
      <c r="J89" s="288"/>
      <c r="K89" s="288"/>
      <c r="L89" s="288"/>
      <c r="M89" s="288"/>
      <c r="N89" s="288"/>
      <c r="O89" s="288"/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  <c r="AA89" s="270"/>
      <c r="AB89" s="270"/>
      <c r="AC89" s="270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2">
        <v>4620207491027</v>
      </c>
      <c r="E90" s="283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6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9"/>
      <c r="R90" s="279"/>
      <c r="S90" s="279"/>
      <c r="T90" s="280"/>
      <c r="U90" s="34"/>
      <c r="V90" s="34"/>
      <c r="W90" s="35" t="s">
        <v>70</v>
      </c>
      <c r="X90" s="274">
        <v>14</v>
      </c>
      <c r="Y90" s="275">
        <f t="shared" ref="Y90:Y95" si="0">IFERROR(IF(X90="","",X90),"")</f>
        <v>14</v>
      </c>
      <c r="Z90" s="36">
        <f t="shared" ref="Z90:Z95" si="1">IFERROR(IF(X90="","",X90*0.01788),"")</f>
        <v>0.25031999999999999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50.170400000000001</v>
      </c>
      <c r="BN90" s="67">
        <f t="shared" ref="BN90:BN95" si="3">IFERROR(Y90*I90,"0")</f>
        <v>50.170400000000001</v>
      </c>
      <c r="BO90" s="67">
        <f t="shared" ref="BO90:BO95" si="4">IFERROR(X90/J90,"0")</f>
        <v>0.2</v>
      </c>
      <c r="BP90" s="67">
        <f t="shared" ref="BP90:BP95" si="5">IFERROR(Y90/J90,"0")</f>
        <v>0.2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2">
        <v>4620207491003</v>
      </c>
      <c r="E91" s="283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8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9"/>
      <c r="R91" s="279"/>
      <c r="S91" s="279"/>
      <c r="T91" s="280"/>
      <c r="U91" s="34"/>
      <c r="V91" s="34"/>
      <c r="W91" s="35" t="s">
        <v>70</v>
      </c>
      <c r="X91" s="274">
        <v>56</v>
      </c>
      <c r="Y91" s="275">
        <f t="shared" si="0"/>
        <v>56</v>
      </c>
      <c r="Z91" s="36">
        <f t="shared" si="1"/>
        <v>1.0012799999999999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200.6816</v>
      </c>
      <c r="BN91" s="67">
        <f t="shared" si="3"/>
        <v>200.6816</v>
      </c>
      <c r="BO91" s="67">
        <f t="shared" si="4"/>
        <v>0.8</v>
      </c>
      <c r="BP91" s="67">
        <f t="shared" si="5"/>
        <v>0.8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2">
        <v>4620207491034</v>
      </c>
      <c r="E92" s="283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9"/>
      <c r="R92" s="279"/>
      <c r="S92" s="279"/>
      <c r="T92" s="280"/>
      <c r="U92" s="34"/>
      <c r="V92" s="34"/>
      <c r="W92" s="35" t="s">
        <v>70</v>
      </c>
      <c r="X92" s="274">
        <v>28</v>
      </c>
      <c r="Y92" s="275">
        <f t="shared" si="0"/>
        <v>28</v>
      </c>
      <c r="Z92" s="36">
        <f t="shared" si="1"/>
        <v>0.50063999999999997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100.3408</v>
      </c>
      <c r="BN92" s="67">
        <f t="shared" si="3"/>
        <v>100.3408</v>
      </c>
      <c r="BO92" s="67">
        <f t="shared" si="4"/>
        <v>0.4</v>
      </c>
      <c r="BP92" s="67">
        <f t="shared" si="5"/>
        <v>0.4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2">
        <v>4620207491010</v>
      </c>
      <c r="E93" s="283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9"/>
      <c r="R93" s="279"/>
      <c r="S93" s="279"/>
      <c r="T93" s="280"/>
      <c r="U93" s="34"/>
      <c r="V93" s="34"/>
      <c r="W93" s="35" t="s">
        <v>70</v>
      </c>
      <c r="X93" s="274">
        <v>0</v>
      </c>
      <c r="Y93" s="275">
        <f t="shared" si="0"/>
        <v>0</v>
      </c>
      <c r="Z93" s="36">
        <f t="shared" si="1"/>
        <v>0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2">
        <v>4607111035028</v>
      </c>
      <c r="E94" s="283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9"/>
      <c r="R94" s="279"/>
      <c r="S94" s="279"/>
      <c r="T94" s="280"/>
      <c r="U94" s="34"/>
      <c r="V94" s="34"/>
      <c r="W94" s="35" t="s">
        <v>70</v>
      </c>
      <c r="X94" s="274">
        <v>42</v>
      </c>
      <c r="Y94" s="275">
        <f t="shared" si="0"/>
        <v>42</v>
      </c>
      <c r="Z94" s="36">
        <f t="shared" si="1"/>
        <v>0.75095999999999996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186.84960000000001</v>
      </c>
      <c r="BN94" s="67">
        <f t="shared" si="3"/>
        <v>186.84960000000001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2">
        <v>4607111036407</v>
      </c>
      <c r="E95" s="283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9"/>
      <c r="R95" s="279"/>
      <c r="S95" s="279"/>
      <c r="T95" s="28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6"/>
      <c r="B96" s="288"/>
      <c r="C96" s="288"/>
      <c r="D96" s="288"/>
      <c r="E96" s="288"/>
      <c r="F96" s="288"/>
      <c r="G96" s="288"/>
      <c r="H96" s="288"/>
      <c r="I96" s="288"/>
      <c r="J96" s="288"/>
      <c r="K96" s="288"/>
      <c r="L96" s="288"/>
      <c r="M96" s="288"/>
      <c r="N96" s="288"/>
      <c r="O96" s="297"/>
      <c r="P96" s="284" t="s">
        <v>73</v>
      </c>
      <c r="Q96" s="285"/>
      <c r="R96" s="285"/>
      <c r="S96" s="285"/>
      <c r="T96" s="285"/>
      <c r="U96" s="285"/>
      <c r="V96" s="286"/>
      <c r="W96" s="37" t="s">
        <v>70</v>
      </c>
      <c r="X96" s="276">
        <f>IFERROR(SUM(X90:X95),"0")</f>
        <v>140</v>
      </c>
      <c r="Y96" s="276">
        <f>IFERROR(SUM(Y90:Y95),"0")</f>
        <v>140</v>
      </c>
      <c r="Z96" s="276">
        <f>IFERROR(IF(Z90="",0,Z90),"0")+IFERROR(IF(Z91="",0,Z91),"0")+IFERROR(IF(Z92="",0,Z92),"0")+IFERROR(IF(Z93="",0,Z93),"0")+IFERROR(IF(Z94="",0,Z94),"0")+IFERROR(IF(Z95="",0,Z95),"0")</f>
        <v>2.5031999999999996</v>
      </c>
      <c r="AA96" s="277"/>
      <c r="AB96" s="277"/>
      <c r="AC96" s="277"/>
    </row>
    <row r="97" spans="1:68" x14ac:dyDescent="0.2">
      <c r="A97" s="288"/>
      <c r="B97" s="288"/>
      <c r="C97" s="288"/>
      <c r="D97" s="288"/>
      <c r="E97" s="288"/>
      <c r="F97" s="288"/>
      <c r="G97" s="288"/>
      <c r="H97" s="288"/>
      <c r="I97" s="288"/>
      <c r="J97" s="288"/>
      <c r="K97" s="288"/>
      <c r="L97" s="288"/>
      <c r="M97" s="288"/>
      <c r="N97" s="288"/>
      <c r="O97" s="297"/>
      <c r="P97" s="284" t="s">
        <v>73</v>
      </c>
      <c r="Q97" s="285"/>
      <c r="R97" s="285"/>
      <c r="S97" s="285"/>
      <c r="T97" s="285"/>
      <c r="U97" s="285"/>
      <c r="V97" s="286"/>
      <c r="W97" s="37" t="s">
        <v>74</v>
      </c>
      <c r="X97" s="276">
        <f>IFERROR(SUMPRODUCT(X90:X95*H90:H95),"0")</f>
        <v>443.52</v>
      </c>
      <c r="Y97" s="276">
        <f>IFERROR(SUMPRODUCT(Y90:Y95*H90:H95),"0")</f>
        <v>443.52</v>
      </c>
      <c r="Z97" s="37"/>
      <c r="AA97" s="277"/>
      <c r="AB97" s="277"/>
      <c r="AC97" s="277"/>
    </row>
    <row r="98" spans="1:68" ht="16.5" customHeight="1" x14ac:dyDescent="0.25">
      <c r="A98" s="295" t="s">
        <v>169</v>
      </c>
      <c r="B98" s="288"/>
      <c r="C98" s="288"/>
      <c r="D98" s="288"/>
      <c r="E98" s="288"/>
      <c r="F98" s="288"/>
      <c r="G98" s="288"/>
      <c r="H98" s="288"/>
      <c r="I98" s="288"/>
      <c r="J98" s="288"/>
      <c r="K98" s="288"/>
      <c r="L98" s="288"/>
      <c r="M98" s="288"/>
      <c r="N98" s="288"/>
      <c r="O98" s="288"/>
      <c r="P98" s="288"/>
      <c r="Q98" s="288"/>
      <c r="R98" s="288"/>
      <c r="S98" s="288"/>
      <c r="T98" s="288"/>
      <c r="U98" s="288"/>
      <c r="V98" s="288"/>
      <c r="W98" s="288"/>
      <c r="X98" s="288"/>
      <c r="Y98" s="288"/>
      <c r="Z98" s="288"/>
      <c r="AA98" s="269"/>
      <c r="AB98" s="269"/>
      <c r="AC98" s="269"/>
    </row>
    <row r="99" spans="1:68" ht="14.25" customHeight="1" x14ac:dyDescent="0.25">
      <c r="A99" s="287" t="s">
        <v>119</v>
      </c>
      <c r="B99" s="288"/>
      <c r="C99" s="288"/>
      <c r="D99" s="288"/>
      <c r="E99" s="288"/>
      <c r="F99" s="288"/>
      <c r="G99" s="288"/>
      <c r="H99" s="288"/>
      <c r="I99" s="288"/>
      <c r="J99" s="288"/>
      <c r="K99" s="288"/>
      <c r="L99" s="288"/>
      <c r="M99" s="288"/>
      <c r="N99" s="288"/>
      <c r="O99" s="288"/>
      <c r="P99" s="288"/>
      <c r="Q99" s="288"/>
      <c r="R99" s="288"/>
      <c r="S99" s="288"/>
      <c r="T99" s="288"/>
      <c r="U99" s="288"/>
      <c r="V99" s="288"/>
      <c r="W99" s="288"/>
      <c r="X99" s="288"/>
      <c r="Y99" s="288"/>
      <c r="Z99" s="288"/>
      <c r="AA99" s="270"/>
      <c r="AB99" s="270"/>
      <c r="AC99" s="270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2">
        <v>4607025784012</v>
      </c>
      <c r="E100" s="283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9"/>
      <c r="R100" s="279"/>
      <c r="S100" s="279"/>
      <c r="T100" s="28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2">
        <v>4607025784319</v>
      </c>
      <c r="E101" s="283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3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9"/>
      <c r="R101" s="279"/>
      <c r="S101" s="279"/>
      <c r="T101" s="280"/>
      <c r="U101" s="34"/>
      <c r="V101" s="34"/>
      <c r="W101" s="35" t="s">
        <v>70</v>
      </c>
      <c r="X101" s="274">
        <v>0</v>
      </c>
      <c r="Y101" s="275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6"/>
      <c r="B102" s="288"/>
      <c r="C102" s="288"/>
      <c r="D102" s="288"/>
      <c r="E102" s="288"/>
      <c r="F102" s="288"/>
      <c r="G102" s="288"/>
      <c r="H102" s="288"/>
      <c r="I102" s="288"/>
      <c r="J102" s="288"/>
      <c r="K102" s="288"/>
      <c r="L102" s="288"/>
      <c r="M102" s="288"/>
      <c r="N102" s="288"/>
      <c r="O102" s="297"/>
      <c r="P102" s="284" t="s">
        <v>73</v>
      </c>
      <c r="Q102" s="285"/>
      <c r="R102" s="285"/>
      <c r="S102" s="285"/>
      <c r="T102" s="285"/>
      <c r="U102" s="285"/>
      <c r="V102" s="286"/>
      <c r="W102" s="37" t="s">
        <v>70</v>
      </c>
      <c r="X102" s="276">
        <f>IFERROR(SUM(X100:X101),"0")</f>
        <v>0</v>
      </c>
      <c r="Y102" s="276">
        <f>IFERROR(SUM(Y100:Y101),"0")</f>
        <v>0</v>
      </c>
      <c r="Z102" s="276">
        <f>IFERROR(IF(Z100="",0,Z100),"0")+IFERROR(IF(Z101="",0,Z101),"0")</f>
        <v>0</v>
      </c>
      <c r="AA102" s="277"/>
      <c r="AB102" s="277"/>
      <c r="AC102" s="277"/>
    </row>
    <row r="103" spans="1:68" x14ac:dyDescent="0.2">
      <c r="A103" s="288"/>
      <c r="B103" s="288"/>
      <c r="C103" s="288"/>
      <c r="D103" s="288"/>
      <c r="E103" s="288"/>
      <c r="F103" s="288"/>
      <c r="G103" s="288"/>
      <c r="H103" s="288"/>
      <c r="I103" s="288"/>
      <c r="J103" s="288"/>
      <c r="K103" s="288"/>
      <c r="L103" s="288"/>
      <c r="M103" s="288"/>
      <c r="N103" s="288"/>
      <c r="O103" s="297"/>
      <c r="P103" s="284" t="s">
        <v>73</v>
      </c>
      <c r="Q103" s="285"/>
      <c r="R103" s="285"/>
      <c r="S103" s="285"/>
      <c r="T103" s="285"/>
      <c r="U103" s="285"/>
      <c r="V103" s="286"/>
      <c r="W103" s="37" t="s">
        <v>74</v>
      </c>
      <c r="X103" s="276">
        <f>IFERROR(SUMPRODUCT(X100:X101*H100:H101),"0")</f>
        <v>0</v>
      </c>
      <c r="Y103" s="276">
        <f>IFERROR(SUMPRODUCT(Y100:Y101*H100:H101),"0")</f>
        <v>0</v>
      </c>
      <c r="Z103" s="37"/>
      <c r="AA103" s="277"/>
      <c r="AB103" s="277"/>
      <c r="AC103" s="277"/>
    </row>
    <row r="104" spans="1:68" ht="16.5" customHeight="1" x14ac:dyDescent="0.25">
      <c r="A104" s="295" t="s">
        <v>175</v>
      </c>
      <c r="B104" s="288"/>
      <c r="C104" s="288"/>
      <c r="D104" s="288"/>
      <c r="E104" s="288"/>
      <c r="F104" s="288"/>
      <c r="G104" s="288"/>
      <c r="H104" s="288"/>
      <c r="I104" s="288"/>
      <c r="J104" s="288"/>
      <c r="K104" s="288"/>
      <c r="L104" s="288"/>
      <c r="M104" s="288"/>
      <c r="N104" s="288"/>
      <c r="O104" s="288"/>
      <c r="P104" s="288"/>
      <c r="Q104" s="288"/>
      <c r="R104" s="288"/>
      <c r="S104" s="288"/>
      <c r="T104" s="288"/>
      <c r="U104" s="288"/>
      <c r="V104" s="288"/>
      <c r="W104" s="288"/>
      <c r="X104" s="288"/>
      <c r="Y104" s="288"/>
      <c r="Z104" s="288"/>
      <c r="AA104" s="269"/>
      <c r="AB104" s="269"/>
      <c r="AC104" s="269"/>
    </row>
    <row r="105" spans="1:68" ht="14.25" customHeight="1" x14ac:dyDescent="0.25">
      <c r="A105" s="287" t="s">
        <v>64</v>
      </c>
      <c r="B105" s="288"/>
      <c r="C105" s="288"/>
      <c r="D105" s="288"/>
      <c r="E105" s="288"/>
      <c r="F105" s="288"/>
      <c r="G105" s="288"/>
      <c r="H105" s="288"/>
      <c r="I105" s="288"/>
      <c r="J105" s="288"/>
      <c r="K105" s="288"/>
      <c r="L105" s="288"/>
      <c r="M105" s="288"/>
      <c r="N105" s="288"/>
      <c r="O105" s="288"/>
      <c r="P105" s="288"/>
      <c r="Q105" s="288"/>
      <c r="R105" s="288"/>
      <c r="S105" s="288"/>
      <c r="T105" s="288"/>
      <c r="U105" s="288"/>
      <c r="V105" s="288"/>
      <c r="W105" s="288"/>
      <c r="X105" s="288"/>
      <c r="Y105" s="288"/>
      <c r="Z105" s="288"/>
      <c r="AA105" s="270"/>
      <c r="AB105" s="270"/>
      <c r="AC105" s="270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2">
        <v>4620207491157</v>
      </c>
      <c r="E106" s="283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4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9"/>
      <c r="R106" s="279"/>
      <c r="S106" s="279"/>
      <c r="T106" s="28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2">
        <v>4607111039262</v>
      </c>
      <c r="E107" s="283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9"/>
      <c r="R107" s="279"/>
      <c r="S107" s="279"/>
      <c r="T107" s="28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2">
        <v>4607111039248</v>
      </c>
      <c r="E108" s="283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9"/>
      <c r="R108" s="279"/>
      <c r="S108" s="279"/>
      <c r="T108" s="280"/>
      <c r="U108" s="34"/>
      <c r="V108" s="34"/>
      <c r="W108" s="35" t="s">
        <v>70</v>
      </c>
      <c r="X108" s="274">
        <v>48</v>
      </c>
      <c r="Y108" s="27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350.4</v>
      </c>
      <c r="BN108" s="67">
        <f>IFERROR(Y108*I108,"0")</f>
        <v>350.4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2">
        <v>4607111039293</v>
      </c>
      <c r="E109" s="283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0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9"/>
      <c r="R109" s="279"/>
      <c r="S109" s="279"/>
      <c r="T109" s="28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2">
        <v>4607111039279</v>
      </c>
      <c r="E110" s="283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9"/>
      <c r="R110" s="279"/>
      <c r="S110" s="279"/>
      <c r="T110" s="28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6"/>
      <c r="B111" s="288"/>
      <c r="C111" s="288"/>
      <c r="D111" s="288"/>
      <c r="E111" s="288"/>
      <c r="F111" s="288"/>
      <c r="G111" s="288"/>
      <c r="H111" s="288"/>
      <c r="I111" s="288"/>
      <c r="J111" s="288"/>
      <c r="K111" s="288"/>
      <c r="L111" s="288"/>
      <c r="M111" s="288"/>
      <c r="N111" s="288"/>
      <c r="O111" s="297"/>
      <c r="P111" s="284" t="s">
        <v>73</v>
      </c>
      <c r="Q111" s="285"/>
      <c r="R111" s="285"/>
      <c r="S111" s="285"/>
      <c r="T111" s="285"/>
      <c r="U111" s="285"/>
      <c r="V111" s="286"/>
      <c r="W111" s="37" t="s">
        <v>70</v>
      </c>
      <c r="X111" s="276">
        <f>IFERROR(SUM(X106:X110),"0")</f>
        <v>48</v>
      </c>
      <c r="Y111" s="276">
        <f>IFERROR(SUM(Y106:Y110),"0")</f>
        <v>48</v>
      </c>
      <c r="Z111" s="276">
        <f>IFERROR(IF(Z106="",0,Z106),"0")+IFERROR(IF(Z107="",0,Z107),"0")+IFERROR(IF(Z108="",0,Z108),"0")+IFERROR(IF(Z109="",0,Z109),"0")+IFERROR(IF(Z110="",0,Z110),"0")</f>
        <v>0.74399999999999999</v>
      </c>
      <c r="AA111" s="277"/>
      <c r="AB111" s="277"/>
      <c r="AC111" s="277"/>
    </row>
    <row r="112" spans="1:68" x14ac:dyDescent="0.2">
      <c r="A112" s="288"/>
      <c r="B112" s="288"/>
      <c r="C112" s="288"/>
      <c r="D112" s="288"/>
      <c r="E112" s="288"/>
      <c r="F112" s="288"/>
      <c r="G112" s="288"/>
      <c r="H112" s="288"/>
      <c r="I112" s="288"/>
      <c r="J112" s="288"/>
      <c r="K112" s="288"/>
      <c r="L112" s="288"/>
      <c r="M112" s="288"/>
      <c r="N112" s="288"/>
      <c r="O112" s="297"/>
      <c r="P112" s="284" t="s">
        <v>73</v>
      </c>
      <c r="Q112" s="285"/>
      <c r="R112" s="285"/>
      <c r="S112" s="285"/>
      <c r="T112" s="285"/>
      <c r="U112" s="285"/>
      <c r="V112" s="286"/>
      <c r="W112" s="37" t="s">
        <v>74</v>
      </c>
      <c r="X112" s="276">
        <f>IFERROR(SUMPRODUCT(X106:X110*H106:H110),"0")</f>
        <v>336</v>
      </c>
      <c r="Y112" s="276">
        <f>IFERROR(SUMPRODUCT(Y106:Y110*H106:H110),"0")</f>
        <v>336</v>
      </c>
      <c r="Z112" s="37"/>
      <c r="AA112" s="277"/>
      <c r="AB112" s="277"/>
      <c r="AC112" s="277"/>
    </row>
    <row r="113" spans="1:68" ht="14.25" customHeight="1" x14ac:dyDescent="0.25">
      <c r="A113" s="287" t="s">
        <v>125</v>
      </c>
      <c r="B113" s="288"/>
      <c r="C113" s="288"/>
      <c r="D113" s="288"/>
      <c r="E113" s="288"/>
      <c r="F113" s="288"/>
      <c r="G113" s="288"/>
      <c r="H113" s="288"/>
      <c r="I113" s="288"/>
      <c r="J113" s="288"/>
      <c r="K113" s="288"/>
      <c r="L113" s="288"/>
      <c r="M113" s="288"/>
      <c r="N113" s="288"/>
      <c r="O113" s="288"/>
      <c r="P113" s="288"/>
      <c r="Q113" s="288"/>
      <c r="R113" s="288"/>
      <c r="S113" s="288"/>
      <c r="T113" s="288"/>
      <c r="U113" s="288"/>
      <c r="V113" s="288"/>
      <c r="W113" s="288"/>
      <c r="X113" s="288"/>
      <c r="Y113" s="288"/>
      <c r="Z113" s="288"/>
      <c r="AA113" s="270"/>
      <c r="AB113" s="270"/>
      <c r="AC113" s="270"/>
    </row>
    <row r="114" spans="1:68" ht="27" customHeight="1" x14ac:dyDescent="0.25">
      <c r="A114" s="54" t="s">
        <v>187</v>
      </c>
      <c r="B114" s="54" t="s">
        <v>188</v>
      </c>
      <c r="C114" s="31">
        <v>4301135670</v>
      </c>
      <c r="D114" s="282">
        <v>4620207490983</v>
      </c>
      <c r="E114" s="283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2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79"/>
      <c r="R114" s="279"/>
      <c r="S114" s="279"/>
      <c r="T114" s="280"/>
      <c r="U114" s="34"/>
      <c r="V114" s="34"/>
      <c r="W114" s="35" t="s">
        <v>70</v>
      </c>
      <c r="X114" s="274">
        <v>14</v>
      </c>
      <c r="Y114" s="275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144" t="s">
        <v>189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46.810400000000001</v>
      </c>
      <c r="BN114" s="67">
        <f>IFERROR(Y114*I114,"0")</f>
        <v>46.810400000000001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96"/>
      <c r="B115" s="288"/>
      <c r="C115" s="288"/>
      <c r="D115" s="288"/>
      <c r="E115" s="288"/>
      <c r="F115" s="288"/>
      <c r="G115" s="288"/>
      <c r="H115" s="288"/>
      <c r="I115" s="288"/>
      <c r="J115" s="288"/>
      <c r="K115" s="288"/>
      <c r="L115" s="288"/>
      <c r="M115" s="288"/>
      <c r="N115" s="288"/>
      <c r="O115" s="297"/>
      <c r="P115" s="284" t="s">
        <v>73</v>
      </c>
      <c r="Q115" s="285"/>
      <c r="R115" s="285"/>
      <c r="S115" s="285"/>
      <c r="T115" s="285"/>
      <c r="U115" s="285"/>
      <c r="V115" s="286"/>
      <c r="W115" s="37" t="s">
        <v>70</v>
      </c>
      <c r="X115" s="276">
        <f>IFERROR(SUM(X114:X114),"0")</f>
        <v>14</v>
      </c>
      <c r="Y115" s="276">
        <f>IFERROR(SUM(Y114:Y114),"0")</f>
        <v>14</v>
      </c>
      <c r="Z115" s="276">
        <f>IFERROR(IF(Z114="",0,Z114),"0")</f>
        <v>0.25031999999999999</v>
      </c>
      <c r="AA115" s="277"/>
      <c r="AB115" s="277"/>
      <c r="AC115" s="277"/>
    </row>
    <row r="116" spans="1:68" x14ac:dyDescent="0.2">
      <c r="A116" s="288"/>
      <c r="B116" s="288"/>
      <c r="C116" s="288"/>
      <c r="D116" s="288"/>
      <c r="E116" s="288"/>
      <c r="F116" s="288"/>
      <c r="G116" s="288"/>
      <c r="H116" s="288"/>
      <c r="I116" s="288"/>
      <c r="J116" s="288"/>
      <c r="K116" s="288"/>
      <c r="L116" s="288"/>
      <c r="M116" s="288"/>
      <c r="N116" s="288"/>
      <c r="O116" s="297"/>
      <c r="P116" s="284" t="s">
        <v>73</v>
      </c>
      <c r="Q116" s="285"/>
      <c r="R116" s="285"/>
      <c r="S116" s="285"/>
      <c r="T116" s="285"/>
      <c r="U116" s="285"/>
      <c r="V116" s="286"/>
      <c r="W116" s="37" t="s">
        <v>74</v>
      </c>
      <c r="X116" s="276">
        <f>IFERROR(SUMPRODUCT(X114:X114*H114:H114),"0")</f>
        <v>36.96</v>
      </c>
      <c r="Y116" s="276">
        <f>IFERROR(SUMPRODUCT(Y114:Y114*H114:H114),"0")</f>
        <v>36.96</v>
      </c>
      <c r="Z116" s="37"/>
      <c r="AA116" s="277"/>
      <c r="AB116" s="277"/>
      <c r="AC116" s="277"/>
    </row>
    <row r="117" spans="1:68" ht="14.25" customHeight="1" x14ac:dyDescent="0.25">
      <c r="A117" s="287" t="s">
        <v>190</v>
      </c>
      <c r="B117" s="288"/>
      <c r="C117" s="288"/>
      <c r="D117" s="288"/>
      <c r="E117" s="288"/>
      <c r="F117" s="288"/>
      <c r="G117" s="288"/>
      <c r="H117" s="288"/>
      <c r="I117" s="288"/>
      <c r="J117" s="288"/>
      <c r="K117" s="288"/>
      <c r="L117" s="288"/>
      <c r="M117" s="288"/>
      <c r="N117" s="288"/>
      <c r="O117" s="288"/>
      <c r="P117" s="288"/>
      <c r="Q117" s="288"/>
      <c r="R117" s="288"/>
      <c r="S117" s="288"/>
      <c r="T117" s="288"/>
      <c r="U117" s="288"/>
      <c r="V117" s="288"/>
      <c r="W117" s="288"/>
      <c r="X117" s="288"/>
      <c r="Y117" s="288"/>
      <c r="Z117" s="288"/>
      <c r="AA117" s="270"/>
      <c r="AB117" s="270"/>
      <c r="AC117" s="270"/>
    </row>
    <row r="118" spans="1:68" ht="27" customHeight="1" x14ac:dyDescent="0.25">
      <c r="A118" s="54" t="s">
        <v>191</v>
      </c>
      <c r="B118" s="54" t="s">
        <v>192</v>
      </c>
      <c r="C118" s="31">
        <v>4301071094</v>
      </c>
      <c r="D118" s="282">
        <v>4620207491140</v>
      </c>
      <c r="E118" s="283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4" t="s">
        <v>193</v>
      </c>
      <c r="Q118" s="279"/>
      <c r="R118" s="279"/>
      <c r="S118" s="279"/>
      <c r="T118" s="28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194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6"/>
      <c r="B119" s="288"/>
      <c r="C119" s="288"/>
      <c r="D119" s="288"/>
      <c r="E119" s="288"/>
      <c r="F119" s="288"/>
      <c r="G119" s="288"/>
      <c r="H119" s="288"/>
      <c r="I119" s="288"/>
      <c r="J119" s="288"/>
      <c r="K119" s="288"/>
      <c r="L119" s="288"/>
      <c r="M119" s="288"/>
      <c r="N119" s="288"/>
      <c r="O119" s="297"/>
      <c r="P119" s="284" t="s">
        <v>73</v>
      </c>
      <c r="Q119" s="285"/>
      <c r="R119" s="285"/>
      <c r="S119" s="285"/>
      <c r="T119" s="285"/>
      <c r="U119" s="285"/>
      <c r="V119" s="286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x14ac:dyDescent="0.2">
      <c r="A120" s="288"/>
      <c r="B120" s="288"/>
      <c r="C120" s="288"/>
      <c r="D120" s="288"/>
      <c r="E120" s="288"/>
      <c r="F120" s="288"/>
      <c r="G120" s="288"/>
      <c r="H120" s="288"/>
      <c r="I120" s="288"/>
      <c r="J120" s="288"/>
      <c r="K120" s="288"/>
      <c r="L120" s="288"/>
      <c r="M120" s="288"/>
      <c r="N120" s="288"/>
      <c r="O120" s="297"/>
      <c r="P120" s="284" t="s">
        <v>73</v>
      </c>
      <c r="Q120" s="285"/>
      <c r="R120" s="285"/>
      <c r="S120" s="285"/>
      <c r="T120" s="285"/>
      <c r="U120" s="285"/>
      <c r="V120" s="286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customHeight="1" x14ac:dyDescent="0.25">
      <c r="A121" s="295" t="s">
        <v>195</v>
      </c>
      <c r="B121" s="288"/>
      <c r="C121" s="288"/>
      <c r="D121" s="288"/>
      <c r="E121" s="288"/>
      <c r="F121" s="288"/>
      <c r="G121" s="288"/>
      <c r="H121" s="288"/>
      <c r="I121" s="288"/>
      <c r="J121" s="288"/>
      <c r="K121" s="288"/>
      <c r="L121" s="288"/>
      <c r="M121" s="288"/>
      <c r="N121" s="288"/>
      <c r="O121" s="288"/>
      <c r="P121" s="288"/>
      <c r="Q121" s="288"/>
      <c r="R121" s="288"/>
      <c r="S121" s="288"/>
      <c r="T121" s="288"/>
      <c r="U121" s="288"/>
      <c r="V121" s="288"/>
      <c r="W121" s="288"/>
      <c r="X121" s="288"/>
      <c r="Y121" s="288"/>
      <c r="Z121" s="288"/>
      <c r="AA121" s="269"/>
      <c r="AB121" s="269"/>
      <c r="AC121" s="269"/>
    </row>
    <row r="122" spans="1:68" ht="14.25" customHeight="1" x14ac:dyDescent="0.25">
      <c r="A122" s="287" t="s">
        <v>125</v>
      </c>
      <c r="B122" s="288"/>
      <c r="C122" s="288"/>
      <c r="D122" s="288"/>
      <c r="E122" s="288"/>
      <c r="F122" s="288"/>
      <c r="G122" s="288"/>
      <c r="H122" s="288"/>
      <c r="I122" s="288"/>
      <c r="J122" s="288"/>
      <c r="K122" s="288"/>
      <c r="L122" s="288"/>
      <c r="M122" s="288"/>
      <c r="N122" s="288"/>
      <c r="O122" s="288"/>
      <c r="P122" s="288"/>
      <c r="Q122" s="288"/>
      <c r="R122" s="288"/>
      <c r="S122" s="288"/>
      <c r="T122" s="288"/>
      <c r="U122" s="288"/>
      <c r="V122" s="288"/>
      <c r="W122" s="288"/>
      <c r="X122" s="288"/>
      <c r="Y122" s="288"/>
      <c r="Z122" s="288"/>
      <c r="AA122" s="270"/>
      <c r="AB122" s="270"/>
      <c r="AC122" s="270"/>
    </row>
    <row r="123" spans="1:68" ht="27" customHeight="1" x14ac:dyDescent="0.25">
      <c r="A123" s="54" t="s">
        <v>196</v>
      </c>
      <c r="B123" s="54" t="s">
        <v>197</v>
      </c>
      <c r="C123" s="31">
        <v>4301135555</v>
      </c>
      <c r="D123" s="282">
        <v>4607111034014</v>
      </c>
      <c r="E123" s="283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5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9"/>
      <c r="R123" s="279"/>
      <c r="S123" s="279"/>
      <c r="T123" s="280"/>
      <c r="U123" s="34"/>
      <c r="V123" s="34"/>
      <c r="W123" s="35" t="s">
        <v>70</v>
      </c>
      <c r="X123" s="274">
        <v>112</v>
      </c>
      <c r="Y123" s="275">
        <f>IFERROR(IF(X123="","",X123),"")</f>
        <v>112</v>
      </c>
      <c r="Z123" s="36">
        <f>IFERROR(IF(X123="","",X123*0.01788),"")</f>
        <v>2.0025599999999999</v>
      </c>
      <c r="AA123" s="56"/>
      <c r="AB123" s="57"/>
      <c r="AC123" s="148" t="s">
        <v>198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414.80319999999995</v>
      </c>
      <c r="BN123" s="67">
        <f>IFERROR(Y123*I123,"0")</f>
        <v>414.80319999999995</v>
      </c>
      <c r="BO123" s="67">
        <f>IFERROR(X123/J123,"0")</f>
        <v>1.6</v>
      </c>
      <c r="BP123" s="67">
        <f>IFERROR(Y123/J123,"0")</f>
        <v>1.6</v>
      </c>
    </row>
    <row r="124" spans="1:68" ht="27" customHeight="1" x14ac:dyDescent="0.25">
      <c r="A124" s="54" t="s">
        <v>199</v>
      </c>
      <c r="B124" s="54" t="s">
        <v>200</v>
      </c>
      <c r="C124" s="31">
        <v>4301135532</v>
      </c>
      <c r="D124" s="282">
        <v>4607111033994</v>
      </c>
      <c r="E124" s="283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6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9"/>
      <c r="R124" s="279"/>
      <c r="S124" s="279"/>
      <c r="T124" s="280"/>
      <c r="U124" s="34"/>
      <c r="V124" s="34"/>
      <c r="W124" s="35" t="s">
        <v>70</v>
      </c>
      <c r="X124" s="274">
        <v>84</v>
      </c>
      <c r="Y124" s="275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96"/>
      <c r="B125" s="288"/>
      <c r="C125" s="288"/>
      <c r="D125" s="288"/>
      <c r="E125" s="288"/>
      <c r="F125" s="288"/>
      <c r="G125" s="288"/>
      <c r="H125" s="288"/>
      <c r="I125" s="288"/>
      <c r="J125" s="288"/>
      <c r="K125" s="288"/>
      <c r="L125" s="288"/>
      <c r="M125" s="288"/>
      <c r="N125" s="288"/>
      <c r="O125" s="297"/>
      <c r="P125" s="284" t="s">
        <v>73</v>
      </c>
      <c r="Q125" s="285"/>
      <c r="R125" s="285"/>
      <c r="S125" s="285"/>
      <c r="T125" s="285"/>
      <c r="U125" s="285"/>
      <c r="V125" s="286"/>
      <c r="W125" s="37" t="s">
        <v>70</v>
      </c>
      <c r="X125" s="276">
        <f>IFERROR(SUM(X123:X124),"0")</f>
        <v>196</v>
      </c>
      <c r="Y125" s="276">
        <f>IFERROR(SUM(Y123:Y124),"0")</f>
        <v>196</v>
      </c>
      <c r="Z125" s="276">
        <f>IFERROR(IF(Z123="",0,Z123),"0")+IFERROR(IF(Z124="",0,Z124),"0")</f>
        <v>3.50448</v>
      </c>
      <c r="AA125" s="277"/>
      <c r="AB125" s="277"/>
      <c r="AC125" s="277"/>
    </row>
    <row r="126" spans="1:68" x14ac:dyDescent="0.2">
      <c r="A126" s="288"/>
      <c r="B126" s="288"/>
      <c r="C126" s="288"/>
      <c r="D126" s="288"/>
      <c r="E126" s="288"/>
      <c r="F126" s="288"/>
      <c r="G126" s="288"/>
      <c r="H126" s="288"/>
      <c r="I126" s="288"/>
      <c r="J126" s="288"/>
      <c r="K126" s="288"/>
      <c r="L126" s="288"/>
      <c r="M126" s="288"/>
      <c r="N126" s="288"/>
      <c r="O126" s="297"/>
      <c r="P126" s="284" t="s">
        <v>73</v>
      </c>
      <c r="Q126" s="285"/>
      <c r="R126" s="285"/>
      <c r="S126" s="285"/>
      <c r="T126" s="285"/>
      <c r="U126" s="285"/>
      <c r="V126" s="286"/>
      <c r="W126" s="37" t="s">
        <v>74</v>
      </c>
      <c r="X126" s="276">
        <f>IFERROR(SUMPRODUCT(X123:X124*H123:H124),"0")</f>
        <v>588</v>
      </c>
      <c r="Y126" s="276">
        <f>IFERROR(SUMPRODUCT(Y123:Y124*H123:H124),"0")</f>
        <v>588</v>
      </c>
      <c r="Z126" s="37"/>
      <c r="AA126" s="277"/>
      <c r="AB126" s="277"/>
      <c r="AC126" s="277"/>
    </row>
    <row r="127" spans="1:68" ht="16.5" customHeight="1" x14ac:dyDescent="0.25">
      <c r="A127" s="295" t="s">
        <v>201</v>
      </c>
      <c r="B127" s="288"/>
      <c r="C127" s="288"/>
      <c r="D127" s="288"/>
      <c r="E127" s="288"/>
      <c r="F127" s="288"/>
      <c r="G127" s="288"/>
      <c r="H127" s="288"/>
      <c r="I127" s="288"/>
      <c r="J127" s="288"/>
      <c r="K127" s="288"/>
      <c r="L127" s="288"/>
      <c r="M127" s="288"/>
      <c r="N127" s="288"/>
      <c r="O127" s="288"/>
      <c r="P127" s="288"/>
      <c r="Q127" s="288"/>
      <c r="R127" s="288"/>
      <c r="S127" s="288"/>
      <c r="T127" s="288"/>
      <c r="U127" s="288"/>
      <c r="V127" s="288"/>
      <c r="W127" s="288"/>
      <c r="X127" s="288"/>
      <c r="Y127" s="288"/>
      <c r="Z127" s="288"/>
      <c r="AA127" s="269"/>
      <c r="AB127" s="269"/>
      <c r="AC127" s="269"/>
    </row>
    <row r="128" spans="1:68" ht="14.25" customHeight="1" x14ac:dyDescent="0.25">
      <c r="A128" s="287" t="s">
        <v>125</v>
      </c>
      <c r="B128" s="288"/>
      <c r="C128" s="288"/>
      <c r="D128" s="288"/>
      <c r="E128" s="288"/>
      <c r="F128" s="288"/>
      <c r="G128" s="288"/>
      <c r="H128" s="288"/>
      <c r="I128" s="288"/>
      <c r="J128" s="288"/>
      <c r="K128" s="288"/>
      <c r="L128" s="288"/>
      <c r="M128" s="288"/>
      <c r="N128" s="288"/>
      <c r="O128" s="288"/>
      <c r="P128" s="288"/>
      <c r="Q128" s="288"/>
      <c r="R128" s="288"/>
      <c r="S128" s="288"/>
      <c r="T128" s="288"/>
      <c r="U128" s="288"/>
      <c r="V128" s="288"/>
      <c r="W128" s="288"/>
      <c r="X128" s="288"/>
      <c r="Y128" s="288"/>
      <c r="Z128" s="288"/>
      <c r="AA128" s="270"/>
      <c r="AB128" s="270"/>
      <c r="AC128" s="270"/>
    </row>
    <row r="129" spans="1:68" ht="27" customHeight="1" x14ac:dyDescent="0.25">
      <c r="A129" s="54" t="s">
        <v>202</v>
      </c>
      <c r="B129" s="54" t="s">
        <v>203</v>
      </c>
      <c r="C129" s="31">
        <v>4301135549</v>
      </c>
      <c r="D129" s="282">
        <v>4607111039095</v>
      </c>
      <c r="E129" s="283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9"/>
      <c r="R129" s="279"/>
      <c r="S129" s="279"/>
      <c r="T129" s="280"/>
      <c r="U129" s="34"/>
      <c r="V129" s="34"/>
      <c r="W129" s="35" t="s">
        <v>70</v>
      </c>
      <c r="X129" s="274">
        <v>14</v>
      </c>
      <c r="Y129" s="275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customHeight="1" x14ac:dyDescent="0.25">
      <c r="A130" s="54" t="s">
        <v>205</v>
      </c>
      <c r="B130" s="54" t="s">
        <v>206</v>
      </c>
      <c r="C130" s="31">
        <v>4301135550</v>
      </c>
      <c r="D130" s="282">
        <v>4607111034199</v>
      </c>
      <c r="E130" s="283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9"/>
      <c r="R130" s="279"/>
      <c r="S130" s="279"/>
      <c r="T130" s="28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6"/>
      <c r="B131" s="288"/>
      <c r="C131" s="288"/>
      <c r="D131" s="288"/>
      <c r="E131" s="288"/>
      <c r="F131" s="288"/>
      <c r="G131" s="288"/>
      <c r="H131" s="288"/>
      <c r="I131" s="288"/>
      <c r="J131" s="288"/>
      <c r="K131" s="288"/>
      <c r="L131" s="288"/>
      <c r="M131" s="288"/>
      <c r="N131" s="288"/>
      <c r="O131" s="297"/>
      <c r="P131" s="284" t="s">
        <v>73</v>
      </c>
      <c r="Q131" s="285"/>
      <c r="R131" s="285"/>
      <c r="S131" s="285"/>
      <c r="T131" s="285"/>
      <c r="U131" s="285"/>
      <c r="V131" s="286"/>
      <c r="W131" s="37" t="s">
        <v>70</v>
      </c>
      <c r="X131" s="276">
        <f>IFERROR(SUM(X129:X130),"0")</f>
        <v>14</v>
      </c>
      <c r="Y131" s="276">
        <f>IFERROR(SUM(Y129:Y130),"0")</f>
        <v>14</v>
      </c>
      <c r="Z131" s="276">
        <f>IFERROR(IF(Z129="",0,Z129),"0")+IFERROR(IF(Z130="",0,Z130),"0")</f>
        <v>0.25031999999999999</v>
      </c>
      <c r="AA131" s="277"/>
      <c r="AB131" s="277"/>
      <c r="AC131" s="277"/>
    </row>
    <row r="132" spans="1:68" x14ac:dyDescent="0.2">
      <c r="A132" s="288"/>
      <c r="B132" s="288"/>
      <c r="C132" s="288"/>
      <c r="D132" s="288"/>
      <c r="E132" s="288"/>
      <c r="F132" s="288"/>
      <c r="G132" s="288"/>
      <c r="H132" s="288"/>
      <c r="I132" s="288"/>
      <c r="J132" s="288"/>
      <c r="K132" s="288"/>
      <c r="L132" s="288"/>
      <c r="M132" s="288"/>
      <c r="N132" s="288"/>
      <c r="O132" s="297"/>
      <c r="P132" s="284" t="s">
        <v>73</v>
      </c>
      <c r="Q132" s="285"/>
      <c r="R132" s="285"/>
      <c r="S132" s="285"/>
      <c r="T132" s="285"/>
      <c r="U132" s="285"/>
      <c r="V132" s="286"/>
      <c r="W132" s="37" t="s">
        <v>74</v>
      </c>
      <c r="X132" s="276">
        <f>IFERROR(SUMPRODUCT(X129:X130*H129:H130),"0")</f>
        <v>42</v>
      </c>
      <c r="Y132" s="276">
        <f>IFERROR(SUMPRODUCT(Y129:Y130*H129:H130),"0")</f>
        <v>42</v>
      </c>
      <c r="Z132" s="37"/>
      <c r="AA132" s="277"/>
      <c r="AB132" s="277"/>
      <c r="AC132" s="277"/>
    </row>
    <row r="133" spans="1:68" ht="16.5" customHeight="1" x14ac:dyDescent="0.25">
      <c r="A133" s="295" t="s">
        <v>208</v>
      </c>
      <c r="B133" s="288"/>
      <c r="C133" s="288"/>
      <c r="D133" s="288"/>
      <c r="E133" s="288"/>
      <c r="F133" s="288"/>
      <c r="G133" s="288"/>
      <c r="H133" s="288"/>
      <c r="I133" s="288"/>
      <c r="J133" s="288"/>
      <c r="K133" s="288"/>
      <c r="L133" s="288"/>
      <c r="M133" s="288"/>
      <c r="N133" s="288"/>
      <c r="O133" s="288"/>
      <c r="P133" s="288"/>
      <c r="Q133" s="288"/>
      <c r="R133" s="288"/>
      <c r="S133" s="288"/>
      <c r="T133" s="288"/>
      <c r="U133" s="288"/>
      <c r="V133" s="288"/>
      <c r="W133" s="288"/>
      <c r="X133" s="288"/>
      <c r="Y133" s="288"/>
      <c r="Z133" s="288"/>
      <c r="AA133" s="269"/>
      <c r="AB133" s="269"/>
      <c r="AC133" s="269"/>
    </row>
    <row r="134" spans="1:68" ht="14.25" customHeight="1" x14ac:dyDescent="0.25">
      <c r="A134" s="287" t="s">
        <v>125</v>
      </c>
      <c r="B134" s="288"/>
      <c r="C134" s="288"/>
      <c r="D134" s="288"/>
      <c r="E134" s="288"/>
      <c r="F134" s="288"/>
      <c r="G134" s="288"/>
      <c r="H134" s="288"/>
      <c r="I134" s="288"/>
      <c r="J134" s="288"/>
      <c r="K134" s="288"/>
      <c r="L134" s="288"/>
      <c r="M134" s="288"/>
      <c r="N134" s="288"/>
      <c r="O134" s="288"/>
      <c r="P134" s="288"/>
      <c r="Q134" s="288"/>
      <c r="R134" s="288"/>
      <c r="S134" s="288"/>
      <c r="T134" s="288"/>
      <c r="U134" s="288"/>
      <c r="V134" s="288"/>
      <c r="W134" s="288"/>
      <c r="X134" s="288"/>
      <c r="Y134" s="288"/>
      <c r="Z134" s="288"/>
      <c r="AA134" s="270"/>
      <c r="AB134" s="270"/>
      <c r="AC134" s="270"/>
    </row>
    <row r="135" spans="1:68" ht="27" customHeight="1" x14ac:dyDescent="0.25">
      <c r="A135" s="54" t="s">
        <v>209</v>
      </c>
      <c r="B135" s="54" t="s">
        <v>210</v>
      </c>
      <c r="C135" s="31">
        <v>4301135753</v>
      </c>
      <c r="D135" s="282">
        <v>4620207490914</v>
      </c>
      <c r="E135" s="283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9"/>
      <c r="R135" s="279"/>
      <c r="S135" s="279"/>
      <c r="T135" s="280"/>
      <c r="U135" s="34"/>
      <c r="V135" s="34"/>
      <c r="W135" s="35" t="s">
        <v>70</v>
      </c>
      <c r="X135" s="274">
        <v>42</v>
      </c>
      <c r="Y135" s="275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56" t="s">
        <v>198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112.56</v>
      </c>
      <c r="BN135" s="67">
        <f>IFERROR(Y135*I135,"0")</f>
        <v>112.56</v>
      </c>
      <c r="BO135" s="67">
        <f>IFERROR(X135/J135,"0")</f>
        <v>0.6</v>
      </c>
      <c r="BP135" s="67">
        <f>IFERROR(Y135/J135,"0")</f>
        <v>0.6</v>
      </c>
    </row>
    <row r="136" spans="1:68" ht="27" customHeight="1" x14ac:dyDescent="0.25">
      <c r="A136" s="54" t="s">
        <v>211</v>
      </c>
      <c r="B136" s="54" t="s">
        <v>212</v>
      </c>
      <c r="C136" s="31">
        <v>4301135778</v>
      </c>
      <c r="D136" s="282">
        <v>4620207490853</v>
      </c>
      <c r="E136" s="283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5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9"/>
      <c r="R136" s="279"/>
      <c r="S136" s="279"/>
      <c r="T136" s="28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198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6"/>
      <c r="B137" s="288"/>
      <c r="C137" s="288"/>
      <c r="D137" s="288"/>
      <c r="E137" s="288"/>
      <c r="F137" s="288"/>
      <c r="G137" s="288"/>
      <c r="H137" s="288"/>
      <c r="I137" s="288"/>
      <c r="J137" s="288"/>
      <c r="K137" s="288"/>
      <c r="L137" s="288"/>
      <c r="M137" s="288"/>
      <c r="N137" s="288"/>
      <c r="O137" s="297"/>
      <c r="P137" s="284" t="s">
        <v>73</v>
      </c>
      <c r="Q137" s="285"/>
      <c r="R137" s="285"/>
      <c r="S137" s="285"/>
      <c r="T137" s="285"/>
      <c r="U137" s="285"/>
      <c r="V137" s="286"/>
      <c r="W137" s="37" t="s">
        <v>70</v>
      </c>
      <c r="X137" s="276">
        <f>IFERROR(SUM(X135:X136),"0")</f>
        <v>42</v>
      </c>
      <c r="Y137" s="276">
        <f>IFERROR(SUM(Y135:Y136),"0")</f>
        <v>42</v>
      </c>
      <c r="Z137" s="276">
        <f>IFERROR(IF(Z135="",0,Z135),"0")+IFERROR(IF(Z136="",0,Z136),"0")</f>
        <v>0.75095999999999996</v>
      </c>
      <c r="AA137" s="277"/>
      <c r="AB137" s="277"/>
      <c r="AC137" s="277"/>
    </row>
    <row r="138" spans="1:68" x14ac:dyDescent="0.2">
      <c r="A138" s="288"/>
      <c r="B138" s="288"/>
      <c r="C138" s="288"/>
      <c r="D138" s="288"/>
      <c r="E138" s="288"/>
      <c r="F138" s="288"/>
      <c r="G138" s="288"/>
      <c r="H138" s="288"/>
      <c r="I138" s="288"/>
      <c r="J138" s="288"/>
      <c r="K138" s="288"/>
      <c r="L138" s="288"/>
      <c r="M138" s="288"/>
      <c r="N138" s="288"/>
      <c r="O138" s="297"/>
      <c r="P138" s="284" t="s">
        <v>73</v>
      </c>
      <c r="Q138" s="285"/>
      <c r="R138" s="285"/>
      <c r="S138" s="285"/>
      <c r="T138" s="285"/>
      <c r="U138" s="285"/>
      <c r="V138" s="286"/>
      <c r="W138" s="37" t="s">
        <v>74</v>
      </c>
      <c r="X138" s="276">
        <f>IFERROR(SUMPRODUCT(X135:X136*H135:H136),"0")</f>
        <v>100.8</v>
      </c>
      <c r="Y138" s="276">
        <f>IFERROR(SUMPRODUCT(Y135:Y136*H135:H136),"0")</f>
        <v>100.8</v>
      </c>
      <c r="Z138" s="37"/>
      <c r="AA138" s="277"/>
      <c r="AB138" s="277"/>
      <c r="AC138" s="277"/>
    </row>
    <row r="139" spans="1:68" ht="16.5" customHeight="1" x14ac:dyDescent="0.25">
      <c r="A139" s="295" t="s">
        <v>213</v>
      </c>
      <c r="B139" s="288"/>
      <c r="C139" s="288"/>
      <c r="D139" s="288"/>
      <c r="E139" s="288"/>
      <c r="F139" s="288"/>
      <c r="G139" s="288"/>
      <c r="H139" s="288"/>
      <c r="I139" s="288"/>
      <c r="J139" s="288"/>
      <c r="K139" s="288"/>
      <c r="L139" s="288"/>
      <c r="M139" s="288"/>
      <c r="N139" s="288"/>
      <c r="O139" s="288"/>
      <c r="P139" s="288"/>
      <c r="Q139" s="288"/>
      <c r="R139" s="288"/>
      <c r="S139" s="288"/>
      <c r="T139" s="288"/>
      <c r="U139" s="288"/>
      <c r="V139" s="288"/>
      <c r="W139" s="288"/>
      <c r="X139" s="288"/>
      <c r="Y139" s="288"/>
      <c r="Z139" s="288"/>
      <c r="AA139" s="269"/>
      <c r="AB139" s="269"/>
      <c r="AC139" s="269"/>
    </row>
    <row r="140" spans="1:68" ht="14.25" customHeight="1" x14ac:dyDescent="0.25">
      <c r="A140" s="287" t="s">
        <v>125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288"/>
      <c r="AA140" s="270"/>
      <c r="AB140" s="270"/>
      <c r="AC140" s="270"/>
    </row>
    <row r="141" spans="1:68" ht="27" customHeight="1" x14ac:dyDescent="0.25">
      <c r="A141" s="54" t="s">
        <v>214</v>
      </c>
      <c r="B141" s="54" t="s">
        <v>215</v>
      </c>
      <c r="C141" s="31">
        <v>4301135570</v>
      </c>
      <c r="D141" s="282">
        <v>4607111035806</v>
      </c>
      <c r="E141" s="283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8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9"/>
      <c r="R141" s="279"/>
      <c r="S141" s="279"/>
      <c r="T141" s="28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6"/>
      <c r="B142" s="288"/>
      <c r="C142" s="288"/>
      <c r="D142" s="288"/>
      <c r="E142" s="288"/>
      <c r="F142" s="288"/>
      <c r="G142" s="288"/>
      <c r="H142" s="288"/>
      <c r="I142" s="288"/>
      <c r="J142" s="288"/>
      <c r="K142" s="288"/>
      <c r="L142" s="288"/>
      <c r="M142" s="288"/>
      <c r="N142" s="288"/>
      <c r="O142" s="297"/>
      <c r="P142" s="284" t="s">
        <v>73</v>
      </c>
      <c r="Q142" s="285"/>
      <c r="R142" s="285"/>
      <c r="S142" s="285"/>
      <c r="T142" s="285"/>
      <c r="U142" s="285"/>
      <c r="V142" s="286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x14ac:dyDescent="0.2">
      <c r="A143" s="288"/>
      <c r="B143" s="288"/>
      <c r="C143" s="288"/>
      <c r="D143" s="288"/>
      <c r="E143" s="288"/>
      <c r="F143" s="288"/>
      <c r="G143" s="288"/>
      <c r="H143" s="288"/>
      <c r="I143" s="288"/>
      <c r="J143" s="288"/>
      <c r="K143" s="288"/>
      <c r="L143" s="288"/>
      <c r="M143" s="288"/>
      <c r="N143" s="288"/>
      <c r="O143" s="297"/>
      <c r="P143" s="284" t="s">
        <v>73</v>
      </c>
      <c r="Q143" s="285"/>
      <c r="R143" s="285"/>
      <c r="S143" s="285"/>
      <c r="T143" s="285"/>
      <c r="U143" s="285"/>
      <c r="V143" s="286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customHeight="1" x14ac:dyDescent="0.25">
      <c r="A144" s="295" t="s">
        <v>217</v>
      </c>
      <c r="B144" s="288"/>
      <c r="C144" s="288"/>
      <c r="D144" s="288"/>
      <c r="E144" s="288"/>
      <c r="F144" s="288"/>
      <c r="G144" s="288"/>
      <c r="H144" s="288"/>
      <c r="I144" s="288"/>
      <c r="J144" s="288"/>
      <c r="K144" s="288"/>
      <c r="L144" s="288"/>
      <c r="M144" s="288"/>
      <c r="N144" s="288"/>
      <c r="O144" s="288"/>
      <c r="P144" s="288"/>
      <c r="Q144" s="288"/>
      <c r="R144" s="288"/>
      <c r="S144" s="288"/>
      <c r="T144" s="288"/>
      <c r="U144" s="288"/>
      <c r="V144" s="288"/>
      <c r="W144" s="288"/>
      <c r="X144" s="288"/>
      <c r="Y144" s="288"/>
      <c r="Z144" s="288"/>
      <c r="AA144" s="269"/>
      <c r="AB144" s="269"/>
      <c r="AC144" s="269"/>
    </row>
    <row r="145" spans="1:68" ht="14.25" customHeight="1" x14ac:dyDescent="0.25">
      <c r="A145" s="287" t="s">
        <v>125</v>
      </c>
      <c r="B145" s="288"/>
      <c r="C145" s="288"/>
      <c r="D145" s="288"/>
      <c r="E145" s="288"/>
      <c r="F145" s="288"/>
      <c r="G145" s="288"/>
      <c r="H145" s="288"/>
      <c r="I145" s="288"/>
      <c r="J145" s="288"/>
      <c r="K145" s="288"/>
      <c r="L145" s="288"/>
      <c r="M145" s="288"/>
      <c r="N145" s="288"/>
      <c r="O145" s="288"/>
      <c r="P145" s="288"/>
      <c r="Q145" s="288"/>
      <c r="R145" s="288"/>
      <c r="S145" s="288"/>
      <c r="T145" s="288"/>
      <c r="U145" s="288"/>
      <c r="V145" s="288"/>
      <c r="W145" s="288"/>
      <c r="X145" s="288"/>
      <c r="Y145" s="288"/>
      <c r="Z145" s="288"/>
      <c r="AA145" s="270"/>
      <c r="AB145" s="270"/>
      <c r="AC145" s="270"/>
    </row>
    <row r="146" spans="1:68" ht="16.5" customHeight="1" x14ac:dyDescent="0.25">
      <c r="A146" s="54" t="s">
        <v>218</v>
      </c>
      <c r="B146" s="54" t="s">
        <v>219</v>
      </c>
      <c r="C146" s="31">
        <v>4301135607</v>
      </c>
      <c r="D146" s="282">
        <v>4607111039613</v>
      </c>
      <c r="E146" s="283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9"/>
      <c r="R146" s="279"/>
      <c r="S146" s="279"/>
      <c r="T146" s="28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6"/>
      <c r="B147" s="288"/>
      <c r="C147" s="288"/>
      <c r="D147" s="288"/>
      <c r="E147" s="288"/>
      <c r="F147" s="288"/>
      <c r="G147" s="288"/>
      <c r="H147" s="288"/>
      <c r="I147" s="288"/>
      <c r="J147" s="288"/>
      <c r="K147" s="288"/>
      <c r="L147" s="288"/>
      <c r="M147" s="288"/>
      <c r="N147" s="288"/>
      <c r="O147" s="297"/>
      <c r="P147" s="284" t="s">
        <v>73</v>
      </c>
      <c r="Q147" s="285"/>
      <c r="R147" s="285"/>
      <c r="S147" s="285"/>
      <c r="T147" s="285"/>
      <c r="U147" s="285"/>
      <c r="V147" s="286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x14ac:dyDescent="0.2">
      <c r="A148" s="288"/>
      <c r="B148" s="288"/>
      <c r="C148" s="288"/>
      <c r="D148" s="288"/>
      <c r="E148" s="288"/>
      <c r="F148" s="288"/>
      <c r="G148" s="288"/>
      <c r="H148" s="288"/>
      <c r="I148" s="288"/>
      <c r="J148" s="288"/>
      <c r="K148" s="288"/>
      <c r="L148" s="288"/>
      <c r="M148" s="288"/>
      <c r="N148" s="288"/>
      <c r="O148" s="297"/>
      <c r="P148" s="284" t="s">
        <v>73</v>
      </c>
      <c r="Q148" s="285"/>
      <c r="R148" s="285"/>
      <c r="S148" s="285"/>
      <c r="T148" s="285"/>
      <c r="U148" s="285"/>
      <c r="V148" s="286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customHeight="1" x14ac:dyDescent="0.25">
      <c r="A149" s="295" t="s">
        <v>220</v>
      </c>
      <c r="B149" s="288"/>
      <c r="C149" s="288"/>
      <c r="D149" s="288"/>
      <c r="E149" s="288"/>
      <c r="F149" s="288"/>
      <c r="G149" s="288"/>
      <c r="H149" s="288"/>
      <c r="I149" s="288"/>
      <c r="J149" s="288"/>
      <c r="K149" s="288"/>
      <c r="L149" s="288"/>
      <c r="M149" s="288"/>
      <c r="N149" s="288"/>
      <c r="O149" s="288"/>
      <c r="P149" s="288"/>
      <c r="Q149" s="288"/>
      <c r="R149" s="288"/>
      <c r="S149" s="288"/>
      <c r="T149" s="288"/>
      <c r="U149" s="288"/>
      <c r="V149" s="288"/>
      <c r="W149" s="288"/>
      <c r="X149" s="288"/>
      <c r="Y149" s="288"/>
      <c r="Z149" s="288"/>
      <c r="AA149" s="269"/>
      <c r="AB149" s="269"/>
      <c r="AC149" s="269"/>
    </row>
    <row r="150" spans="1:68" ht="14.25" customHeight="1" x14ac:dyDescent="0.25">
      <c r="A150" s="287" t="s">
        <v>190</v>
      </c>
      <c r="B150" s="288"/>
      <c r="C150" s="288"/>
      <c r="D150" s="288"/>
      <c r="E150" s="288"/>
      <c r="F150" s="288"/>
      <c r="G150" s="288"/>
      <c r="H150" s="288"/>
      <c r="I150" s="288"/>
      <c r="J150" s="288"/>
      <c r="K150" s="288"/>
      <c r="L150" s="288"/>
      <c r="M150" s="288"/>
      <c r="N150" s="288"/>
      <c r="O150" s="288"/>
      <c r="P150" s="288"/>
      <c r="Q150" s="288"/>
      <c r="R150" s="288"/>
      <c r="S150" s="288"/>
      <c r="T150" s="288"/>
      <c r="U150" s="288"/>
      <c r="V150" s="288"/>
      <c r="W150" s="288"/>
      <c r="X150" s="288"/>
      <c r="Y150" s="288"/>
      <c r="Z150" s="288"/>
      <c r="AA150" s="270"/>
      <c r="AB150" s="270"/>
      <c r="AC150" s="270"/>
    </row>
    <row r="151" spans="1:68" ht="27" customHeight="1" x14ac:dyDescent="0.25">
      <c r="A151" s="54" t="s">
        <v>221</v>
      </c>
      <c r="B151" s="54" t="s">
        <v>222</v>
      </c>
      <c r="C151" s="31">
        <v>4301135540</v>
      </c>
      <c r="D151" s="282">
        <v>4607111035646</v>
      </c>
      <c r="E151" s="283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9"/>
      <c r="R151" s="279"/>
      <c r="S151" s="279"/>
      <c r="T151" s="28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6"/>
      <c r="B152" s="288"/>
      <c r="C152" s="288"/>
      <c r="D152" s="288"/>
      <c r="E152" s="288"/>
      <c r="F152" s="288"/>
      <c r="G152" s="288"/>
      <c r="H152" s="288"/>
      <c r="I152" s="288"/>
      <c r="J152" s="288"/>
      <c r="K152" s="288"/>
      <c r="L152" s="288"/>
      <c r="M152" s="288"/>
      <c r="N152" s="288"/>
      <c r="O152" s="297"/>
      <c r="P152" s="284" t="s">
        <v>73</v>
      </c>
      <c r="Q152" s="285"/>
      <c r="R152" s="285"/>
      <c r="S152" s="285"/>
      <c r="T152" s="285"/>
      <c r="U152" s="285"/>
      <c r="V152" s="286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x14ac:dyDescent="0.2">
      <c r="A153" s="288"/>
      <c r="B153" s="288"/>
      <c r="C153" s="288"/>
      <c r="D153" s="288"/>
      <c r="E153" s="288"/>
      <c r="F153" s="288"/>
      <c r="G153" s="288"/>
      <c r="H153" s="288"/>
      <c r="I153" s="288"/>
      <c r="J153" s="288"/>
      <c r="K153" s="288"/>
      <c r="L153" s="288"/>
      <c r="M153" s="288"/>
      <c r="N153" s="288"/>
      <c r="O153" s="297"/>
      <c r="P153" s="284" t="s">
        <v>73</v>
      </c>
      <c r="Q153" s="285"/>
      <c r="R153" s="285"/>
      <c r="S153" s="285"/>
      <c r="T153" s="285"/>
      <c r="U153" s="285"/>
      <c r="V153" s="286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customHeight="1" x14ac:dyDescent="0.25">
      <c r="A154" s="295" t="s">
        <v>225</v>
      </c>
      <c r="B154" s="288"/>
      <c r="C154" s="288"/>
      <c r="D154" s="288"/>
      <c r="E154" s="288"/>
      <c r="F154" s="288"/>
      <c r="G154" s="288"/>
      <c r="H154" s="288"/>
      <c r="I154" s="288"/>
      <c r="J154" s="288"/>
      <c r="K154" s="288"/>
      <c r="L154" s="288"/>
      <c r="M154" s="288"/>
      <c r="N154" s="288"/>
      <c r="O154" s="288"/>
      <c r="P154" s="288"/>
      <c r="Q154" s="288"/>
      <c r="R154" s="288"/>
      <c r="S154" s="288"/>
      <c r="T154" s="288"/>
      <c r="U154" s="288"/>
      <c r="V154" s="288"/>
      <c r="W154" s="288"/>
      <c r="X154" s="288"/>
      <c r="Y154" s="288"/>
      <c r="Z154" s="288"/>
      <c r="AA154" s="269"/>
      <c r="AB154" s="269"/>
      <c r="AC154" s="269"/>
    </row>
    <row r="155" spans="1:68" ht="14.25" customHeight="1" x14ac:dyDescent="0.25">
      <c r="A155" s="287" t="s">
        <v>125</v>
      </c>
      <c r="B155" s="288"/>
      <c r="C155" s="288"/>
      <c r="D155" s="288"/>
      <c r="E155" s="288"/>
      <c r="F155" s="288"/>
      <c r="G155" s="288"/>
      <c r="H155" s="288"/>
      <c r="I155" s="288"/>
      <c r="J155" s="288"/>
      <c r="K155" s="288"/>
      <c r="L155" s="288"/>
      <c r="M155" s="288"/>
      <c r="N155" s="288"/>
      <c r="O155" s="288"/>
      <c r="P155" s="288"/>
      <c r="Q155" s="288"/>
      <c r="R155" s="288"/>
      <c r="S155" s="288"/>
      <c r="T155" s="288"/>
      <c r="U155" s="288"/>
      <c r="V155" s="288"/>
      <c r="W155" s="288"/>
      <c r="X155" s="288"/>
      <c r="Y155" s="288"/>
      <c r="Z155" s="288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2">
        <v>4607111036568</v>
      </c>
      <c r="E156" s="283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9"/>
      <c r="R156" s="279"/>
      <c r="S156" s="279"/>
      <c r="T156" s="280"/>
      <c r="U156" s="34"/>
      <c r="V156" s="34"/>
      <c r="W156" s="35" t="s">
        <v>70</v>
      </c>
      <c r="X156" s="274">
        <v>98</v>
      </c>
      <c r="Y156" s="275">
        <f>IFERROR(IF(X156="","",X156),"")</f>
        <v>98</v>
      </c>
      <c r="Z156" s="36">
        <f>IFERROR(IF(X156="","",X156*0.00941),"")</f>
        <v>0.92218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205.97639999999998</v>
      </c>
      <c r="BN156" s="67">
        <f>IFERROR(Y156*I156,"0")</f>
        <v>205.97639999999998</v>
      </c>
      <c r="BO156" s="67">
        <f>IFERROR(X156/J156,"0")</f>
        <v>0.7</v>
      </c>
      <c r="BP156" s="67">
        <f>IFERROR(Y156/J156,"0")</f>
        <v>0.7</v>
      </c>
    </row>
    <row r="157" spans="1:68" x14ac:dyDescent="0.2">
      <c r="A157" s="296"/>
      <c r="B157" s="288"/>
      <c r="C157" s="288"/>
      <c r="D157" s="288"/>
      <c r="E157" s="288"/>
      <c r="F157" s="288"/>
      <c r="G157" s="288"/>
      <c r="H157" s="288"/>
      <c r="I157" s="288"/>
      <c r="J157" s="288"/>
      <c r="K157" s="288"/>
      <c r="L157" s="288"/>
      <c r="M157" s="288"/>
      <c r="N157" s="288"/>
      <c r="O157" s="297"/>
      <c r="P157" s="284" t="s">
        <v>73</v>
      </c>
      <c r="Q157" s="285"/>
      <c r="R157" s="285"/>
      <c r="S157" s="285"/>
      <c r="T157" s="285"/>
      <c r="U157" s="285"/>
      <c r="V157" s="286"/>
      <c r="W157" s="37" t="s">
        <v>70</v>
      </c>
      <c r="X157" s="276">
        <f>IFERROR(SUM(X156:X156),"0")</f>
        <v>98</v>
      </c>
      <c r="Y157" s="276">
        <f>IFERROR(SUM(Y156:Y156),"0")</f>
        <v>98</v>
      </c>
      <c r="Z157" s="276">
        <f>IFERROR(IF(Z156="",0,Z156),"0")</f>
        <v>0.92218</v>
      </c>
      <c r="AA157" s="277"/>
      <c r="AB157" s="277"/>
      <c r="AC157" s="277"/>
    </row>
    <row r="158" spans="1:68" x14ac:dyDescent="0.2">
      <c r="A158" s="288"/>
      <c r="B158" s="288"/>
      <c r="C158" s="288"/>
      <c r="D158" s="288"/>
      <c r="E158" s="288"/>
      <c r="F158" s="288"/>
      <c r="G158" s="288"/>
      <c r="H158" s="288"/>
      <c r="I158" s="288"/>
      <c r="J158" s="288"/>
      <c r="K158" s="288"/>
      <c r="L158" s="288"/>
      <c r="M158" s="288"/>
      <c r="N158" s="288"/>
      <c r="O158" s="297"/>
      <c r="P158" s="284" t="s">
        <v>73</v>
      </c>
      <c r="Q158" s="285"/>
      <c r="R158" s="285"/>
      <c r="S158" s="285"/>
      <c r="T158" s="285"/>
      <c r="U158" s="285"/>
      <c r="V158" s="286"/>
      <c r="W158" s="37" t="s">
        <v>74</v>
      </c>
      <c r="X158" s="276">
        <f>IFERROR(SUMPRODUCT(X156:X156*H156:H156),"0")</f>
        <v>164.64</v>
      </c>
      <c r="Y158" s="276">
        <f>IFERROR(SUMPRODUCT(Y156:Y156*H156:H156),"0")</f>
        <v>164.64</v>
      </c>
      <c r="Z158" s="37"/>
      <c r="AA158" s="277"/>
      <c r="AB158" s="277"/>
      <c r="AC158" s="277"/>
    </row>
    <row r="159" spans="1:68" ht="27.75" customHeight="1" x14ac:dyDescent="0.2">
      <c r="A159" s="341" t="s">
        <v>229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42"/>
      <c r="Z159" s="342"/>
      <c r="AA159" s="48"/>
      <c r="AB159" s="48"/>
      <c r="AC159" s="48"/>
    </row>
    <row r="160" spans="1:68" ht="16.5" customHeight="1" x14ac:dyDescent="0.25">
      <c r="A160" s="295" t="s">
        <v>230</v>
      </c>
      <c r="B160" s="288"/>
      <c r="C160" s="288"/>
      <c r="D160" s="288"/>
      <c r="E160" s="288"/>
      <c r="F160" s="288"/>
      <c r="G160" s="288"/>
      <c r="H160" s="288"/>
      <c r="I160" s="288"/>
      <c r="J160" s="288"/>
      <c r="K160" s="288"/>
      <c r="L160" s="288"/>
      <c r="M160" s="288"/>
      <c r="N160" s="288"/>
      <c r="O160" s="288"/>
      <c r="P160" s="288"/>
      <c r="Q160" s="288"/>
      <c r="R160" s="288"/>
      <c r="S160" s="288"/>
      <c r="T160" s="288"/>
      <c r="U160" s="288"/>
      <c r="V160" s="288"/>
      <c r="W160" s="288"/>
      <c r="X160" s="288"/>
      <c r="Y160" s="288"/>
      <c r="Z160" s="288"/>
      <c r="AA160" s="269"/>
      <c r="AB160" s="269"/>
      <c r="AC160" s="269"/>
    </row>
    <row r="161" spans="1:68" ht="14.25" customHeight="1" x14ac:dyDescent="0.25">
      <c r="A161" s="287" t="s">
        <v>64</v>
      </c>
      <c r="B161" s="288"/>
      <c r="C161" s="288"/>
      <c r="D161" s="288"/>
      <c r="E161" s="288"/>
      <c r="F161" s="288"/>
      <c r="G161" s="288"/>
      <c r="H161" s="288"/>
      <c r="I161" s="288"/>
      <c r="J161" s="288"/>
      <c r="K161" s="288"/>
      <c r="L161" s="288"/>
      <c r="M161" s="288"/>
      <c r="N161" s="288"/>
      <c r="O161" s="288"/>
      <c r="P161" s="288"/>
      <c r="Q161" s="288"/>
      <c r="R161" s="288"/>
      <c r="S161" s="288"/>
      <c r="T161" s="288"/>
      <c r="U161" s="288"/>
      <c r="V161" s="288"/>
      <c r="W161" s="288"/>
      <c r="X161" s="288"/>
      <c r="Y161" s="288"/>
      <c r="Z161" s="288"/>
      <c r="AA161" s="270"/>
      <c r="AB161" s="270"/>
      <c r="AC161" s="270"/>
    </row>
    <row r="162" spans="1:68" ht="16.5" customHeight="1" x14ac:dyDescent="0.25">
      <c r="A162" s="54" t="s">
        <v>231</v>
      </c>
      <c r="B162" s="54" t="s">
        <v>232</v>
      </c>
      <c r="C162" s="31">
        <v>4301071062</v>
      </c>
      <c r="D162" s="282">
        <v>4607111036384</v>
      </c>
      <c r="E162" s="283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13" t="s">
        <v>233</v>
      </c>
      <c r="Q162" s="279"/>
      <c r="R162" s="279"/>
      <c r="S162" s="279"/>
      <c r="T162" s="28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235</v>
      </c>
      <c r="B163" s="54" t="s">
        <v>236</v>
      </c>
      <c r="C163" s="31">
        <v>4301071050</v>
      </c>
      <c r="D163" s="282">
        <v>4607111036216</v>
      </c>
      <c r="E163" s="283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7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9"/>
      <c r="R163" s="279"/>
      <c r="S163" s="279"/>
      <c r="T163" s="28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6"/>
      <c r="B164" s="288"/>
      <c r="C164" s="288"/>
      <c r="D164" s="288"/>
      <c r="E164" s="288"/>
      <c r="F164" s="288"/>
      <c r="G164" s="288"/>
      <c r="H164" s="288"/>
      <c r="I164" s="288"/>
      <c r="J164" s="288"/>
      <c r="K164" s="288"/>
      <c r="L164" s="288"/>
      <c r="M164" s="288"/>
      <c r="N164" s="288"/>
      <c r="O164" s="297"/>
      <c r="P164" s="284" t="s">
        <v>73</v>
      </c>
      <c r="Q164" s="285"/>
      <c r="R164" s="285"/>
      <c r="S164" s="285"/>
      <c r="T164" s="285"/>
      <c r="U164" s="285"/>
      <c r="V164" s="286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x14ac:dyDescent="0.2">
      <c r="A165" s="288"/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97"/>
      <c r="P165" s="284" t="s">
        <v>73</v>
      </c>
      <c r="Q165" s="285"/>
      <c r="R165" s="285"/>
      <c r="S165" s="285"/>
      <c r="T165" s="285"/>
      <c r="U165" s="285"/>
      <c r="V165" s="286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customHeight="1" x14ac:dyDescent="0.2">
      <c r="A166" s="341" t="s">
        <v>238</v>
      </c>
      <c r="B166" s="342"/>
      <c r="C166" s="342"/>
      <c r="D166" s="342"/>
      <c r="E166" s="342"/>
      <c r="F166" s="342"/>
      <c r="G166" s="342"/>
      <c r="H166" s="342"/>
      <c r="I166" s="342"/>
      <c r="J166" s="342"/>
      <c r="K166" s="342"/>
      <c r="L166" s="342"/>
      <c r="M166" s="342"/>
      <c r="N166" s="342"/>
      <c r="O166" s="342"/>
      <c r="P166" s="342"/>
      <c r="Q166" s="342"/>
      <c r="R166" s="342"/>
      <c r="S166" s="342"/>
      <c r="T166" s="342"/>
      <c r="U166" s="342"/>
      <c r="V166" s="342"/>
      <c r="W166" s="342"/>
      <c r="X166" s="342"/>
      <c r="Y166" s="342"/>
      <c r="Z166" s="342"/>
      <c r="AA166" s="48"/>
      <c r="AB166" s="48"/>
      <c r="AC166" s="48"/>
    </row>
    <row r="167" spans="1:68" ht="16.5" customHeight="1" x14ac:dyDescent="0.25">
      <c r="A167" s="295" t="s">
        <v>239</v>
      </c>
      <c r="B167" s="288"/>
      <c r="C167" s="288"/>
      <c r="D167" s="288"/>
      <c r="E167" s="288"/>
      <c r="F167" s="288"/>
      <c r="G167" s="288"/>
      <c r="H167" s="288"/>
      <c r="I167" s="288"/>
      <c r="J167" s="288"/>
      <c r="K167" s="288"/>
      <c r="L167" s="288"/>
      <c r="M167" s="288"/>
      <c r="N167" s="288"/>
      <c r="O167" s="288"/>
      <c r="P167" s="288"/>
      <c r="Q167" s="288"/>
      <c r="R167" s="288"/>
      <c r="S167" s="288"/>
      <c r="T167" s="288"/>
      <c r="U167" s="288"/>
      <c r="V167" s="288"/>
      <c r="W167" s="288"/>
      <c r="X167" s="288"/>
      <c r="Y167" s="288"/>
      <c r="Z167" s="288"/>
      <c r="AA167" s="269"/>
      <c r="AB167" s="269"/>
      <c r="AC167" s="269"/>
    </row>
    <row r="168" spans="1:68" ht="14.25" customHeight="1" x14ac:dyDescent="0.25">
      <c r="A168" s="287" t="s">
        <v>77</v>
      </c>
      <c r="B168" s="288"/>
      <c r="C168" s="288"/>
      <c r="D168" s="288"/>
      <c r="E168" s="288"/>
      <c r="F168" s="288"/>
      <c r="G168" s="288"/>
      <c r="H168" s="288"/>
      <c r="I168" s="288"/>
      <c r="J168" s="288"/>
      <c r="K168" s="288"/>
      <c r="L168" s="288"/>
      <c r="M168" s="288"/>
      <c r="N168" s="288"/>
      <c r="O168" s="288"/>
      <c r="P168" s="288"/>
      <c r="Q168" s="288"/>
      <c r="R168" s="288"/>
      <c r="S168" s="288"/>
      <c r="T168" s="288"/>
      <c r="U168" s="288"/>
      <c r="V168" s="288"/>
      <c r="W168" s="288"/>
      <c r="X168" s="288"/>
      <c r="Y168" s="288"/>
      <c r="Z168" s="288"/>
      <c r="AA168" s="270"/>
      <c r="AB168" s="270"/>
      <c r="AC168" s="270"/>
    </row>
    <row r="169" spans="1:68" ht="16.5" customHeight="1" x14ac:dyDescent="0.25">
      <c r="A169" s="54" t="s">
        <v>240</v>
      </c>
      <c r="B169" s="54" t="s">
        <v>241</v>
      </c>
      <c r="C169" s="31">
        <v>4301132179</v>
      </c>
      <c r="D169" s="282">
        <v>4607111035691</v>
      </c>
      <c r="E169" s="283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6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9"/>
      <c r="R169" s="279"/>
      <c r="S169" s="279"/>
      <c r="T169" s="280"/>
      <c r="U169" s="34"/>
      <c r="V169" s="34"/>
      <c r="W169" s="35" t="s">
        <v>70</v>
      </c>
      <c r="X169" s="274">
        <v>14</v>
      </c>
      <c r="Y169" s="275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243</v>
      </c>
      <c r="B170" s="54" t="s">
        <v>244</v>
      </c>
      <c r="C170" s="31">
        <v>4301132182</v>
      </c>
      <c r="D170" s="282">
        <v>4607111035721</v>
      </c>
      <c r="E170" s="283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9"/>
      <c r="R170" s="279"/>
      <c r="S170" s="279"/>
      <c r="T170" s="280"/>
      <c r="U170" s="34"/>
      <c r="V170" s="34"/>
      <c r="W170" s="35" t="s">
        <v>70</v>
      </c>
      <c r="X170" s="274">
        <v>56</v>
      </c>
      <c r="Y170" s="275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246</v>
      </c>
      <c r="B171" s="54" t="s">
        <v>247</v>
      </c>
      <c r="C171" s="31">
        <v>4301132170</v>
      </c>
      <c r="D171" s="282">
        <v>4607111038487</v>
      </c>
      <c r="E171" s="283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9"/>
      <c r="R171" s="279"/>
      <c r="S171" s="279"/>
      <c r="T171" s="28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6"/>
      <c r="B172" s="288"/>
      <c r="C172" s="288"/>
      <c r="D172" s="288"/>
      <c r="E172" s="288"/>
      <c r="F172" s="288"/>
      <c r="G172" s="288"/>
      <c r="H172" s="288"/>
      <c r="I172" s="288"/>
      <c r="J172" s="288"/>
      <c r="K172" s="288"/>
      <c r="L172" s="288"/>
      <c r="M172" s="288"/>
      <c r="N172" s="288"/>
      <c r="O172" s="297"/>
      <c r="P172" s="284" t="s">
        <v>73</v>
      </c>
      <c r="Q172" s="285"/>
      <c r="R172" s="285"/>
      <c r="S172" s="285"/>
      <c r="T172" s="285"/>
      <c r="U172" s="285"/>
      <c r="V172" s="286"/>
      <c r="W172" s="37" t="s">
        <v>70</v>
      </c>
      <c r="X172" s="276">
        <f>IFERROR(SUM(X169:X171),"0")</f>
        <v>70</v>
      </c>
      <c r="Y172" s="276">
        <f>IFERROR(SUM(Y169:Y171),"0")</f>
        <v>70</v>
      </c>
      <c r="Z172" s="276">
        <f>IFERROR(IF(Z169="",0,Z169),"0")+IFERROR(IF(Z170="",0,Z170),"0")+IFERROR(IF(Z171="",0,Z171),"0")</f>
        <v>1.2515999999999998</v>
      </c>
      <c r="AA172" s="277"/>
      <c r="AB172" s="277"/>
      <c r="AC172" s="277"/>
    </row>
    <row r="173" spans="1:68" x14ac:dyDescent="0.2">
      <c r="A173" s="288"/>
      <c r="B173" s="288"/>
      <c r="C173" s="288"/>
      <c r="D173" s="288"/>
      <c r="E173" s="288"/>
      <c r="F173" s="288"/>
      <c r="G173" s="288"/>
      <c r="H173" s="288"/>
      <c r="I173" s="288"/>
      <c r="J173" s="288"/>
      <c r="K173" s="288"/>
      <c r="L173" s="288"/>
      <c r="M173" s="288"/>
      <c r="N173" s="288"/>
      <c r="O173" s="297"/>
      <c r="P173" s="284" t="s">
        <v>73</v>
      </c>
      <c r="Q173" s="285"/>
      <c r="R173" s="285"/>
      <c r="S173" s="285"/>
      <c r="T173" s="285"/>
      <c r="U173" s="285"/>
      <c r="V173" s="286"/>
      <c r="W173" s="37" t="s">
        <v>74</v>
      </c>
      <c r="X173" s="276">
        <f>IFERROR(SUMPRODUCT(X169:X171*H169:H171),"0")</f>
        <v>210</v>
      </c>
      <c r="Y173" s="276">
        <f>IFERROR(SUMPRODUCT(Y169:Y171*H169:H171),"0")</f>
        <v>210</v>
      </c>
      <c r="Z173" s="37"/>
      <c r="AA173" s="277"/>
      <c r="AB173" s="277"/>
      <c r="AC173" s="277"/>
    </row>
    <row r="174" spans="1:68" ht="14.25" customHeight="1" x14ac:dyDescent="0.25">
      <c r="A174" s="287" t="s">
        <v>249</v>
      </c>
      <c r="B174" s="288"/>
      <c r="C174" s="288"/>
      <c r="D174" s="288"/>
      <c r="E174" s="288"/>
      <c r="F174" s="288"/>
      <c r="G174" s="288"/>
      <c r="H174" s="288"/>
      <c r="I174" s="288"/>
      <c r="J174" s="288"/>
      <c r="K174" s="288"/>
      <c r="L174" s="288"/>
      <c r="M174" s="288"/>
      <c r="N174" s="288"/>
      <c r="O174" s="288"/>
      <c r="P174" s="288"/>
      <c r="Q174" s="288"/>
      <c r="R174" s="288"/>
      <c r="S174" s="288"/>
      <c r="T174" s="288"/>
      <c r="U174" s="288"/>
      <c r="V174" s="288"/>
      <c r="W174" s="288"/>
      <c r="X174" s="288"/>
      <c r="Y174" s="288"/>
      <c r="Z174" s="288"/>
      <c r="AA174" s="270"/>
      <c r="AB174" s="270"/>
      <c r="AC174" s="270"/>
    </row>
    <row r="175" spans="1:68" ht="27" customHeight="1" x14ac:dyDescent="0.25">
      <c r="A175" s="54" t="s">
        <v>250</v>
      </c>
      <c r="B175" s="54" t="s">
        <v>251</v>
      </c>
      <c r="C175" s="31">
        <v>4301051855</v>
      </c>
      <c r="D175" s="282">
        <v>4680115885875</v>
      </c>
      <c r="E175" s="283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12" t="s">
        <v>254</v>
      </c>
      <c r="Q175" s="279"/>
      <c r="R175" s="279"/>
      <c r="S175" s="279"/>
      <c r="T175" s="28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6"/>
      <c r="B176" s="288"/>
      <c r="C176" s="288"/>
      <c r="D176" s="288"/>
      <c r="E176" s="288"/>
      <c r="F176" s="288"/>
      <c r="G176" s="288"/>
      <c r="H176" s="288"/>
      <c r="I176" s="288"/>
      <c r="J176" s="288"/>
      <c r="K176" s="288"/>
      <c r="L176" s="288"/>
      <c r="M176" s="288"/>
      <c r="N176" s="288"/>
      <c r="O176" s="297"/>
      <c r="P176" s="284" t="s">
        <v>73</v>
      </c>
      <c r="Q176" s="285"/>
      <c r="R176" s="285"/>
      <c r="S176" s="285"/>
      <c r="T176" s="285"/>
      <c r="U176" s="285"/>
      <c r="V176" s="286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x14ac:dyDescent="0.2">
      <c r="A177" s="288"/>
      <c r="B177" s="288"/>
      <c r="C177" s="288"/>
      <c r="D177" s="288"/>
      <c r="E177" s="288"/>
      <c r="F177" s="288"/>
      <c r="G177" s="288"/>
      <c r="H177" s="288"/>
      <c r="I177" s="288"/>
      <c r="J177" s="288"/>
      <c r="K177" s="288"/>
      <c r="L177" s="288"/>
      <c r="M177" s="288"/>
      <c r="N177" s="288"/>
      <c r="O177" s="297"/>
      <c r="P177" s="284" t="s">
        <v>73</v>
      </c>
      <c r="Q177" s="285"/>
      <c r="R177" s="285"/>
      <c r="S177" s="285"/>
      <c r="T177" s="285"/>
      <c r="U177" s="285"/>
      <c r="V177" s="286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customHeight="1" x14ac:dyDescent="0.2">
      <c r="A178" s="341" t="s">
        <v>257</v>
      </c>
      <c r="B178" s="342"/>
      <c r="C178" s="342"/>
      <c r="D178" s="342"/>
      <c r="E178" s="342"/>
      <c r="F178" s="342"/>
      <c r="G178" s="342"/>
      <c r="H178" s="342"/>
      <c r="I178" s="342"/>
      <c r="J178" s="342"/>
      <c r="K178" s="342"/>
      <c r="L178" s="342"/>
      <c r="M178" s="342"/>
      <c r="N178" s="342"/>
      <c r="O178" s="342"/>
      <c r="P178" s="342"/>
      <c r="Q178" s="342"/>
      <c r="R178" s="342"/>
      <c r="S178" s="342"/>
      <c r="T178" s="342"/>
      <c r="U178" s="342"/>
      <c r="V178" s="342"/>
      <c r="W178" s="342"/>
      <c r="X178" s="342"/>
      <c r="Y178" s="342"/>
      <c r="Z178" s="342"/>
      <c r="AA178" s="48"/>
      <c r="AB178" s="48"/>
      <c r="AC178" s="48"/>
    </row>
    <row r="179" spans="1:68" ht="16.5" customHeight="1" x14ac:dyDescent="0.25">
      <c r="A179" s="295" t="s">
        <v>258</v>
      </c>
      <c r="B179" s="288"/>
      <c r="C179" s="288"/>
      <c r="D179" s="288"/>
      <c r="E179" s="288"/>
      <c r="F179" s="288"/>
      <c r="G179" s="288"/>
      <c r="H179" s="288"/>
      <c r="I179" s="288"/>
      <c r="J179" s="288"/>
      <c r="K179" s="288"/>
      <c r="L179" s="288"/>
      <c r="M179" s="288"/>
      <c r="N179" s="288"/>
      <c r="O179" s="288"/>
      <c r="P179" s="288"/>
      <c r="Q179" s="288"/>
      <c r="R179" s="288"/>
      <c r="S179" s="288"/>
      <c r="T179" s="288"/>
      <c r="U179" s="288"/>
      <c r="V179" s="288"/>
      <c r="W179" s="288"/>
      <c r="X179" s="288"/>
      <c r="Y179" s="288"/>
      <c r="Z179" s="288"/>
      <c r="AA179" s="269"/>
      <c r="AB179" s="269"/>
      <c r="AC179" s="269"/>
    </row>
    <row r="180" spans="1:68" ht="14.25" customHeight="1" x14ac:dyDescent="0.25">
      <c r="A180" s="287" t="s">
        <v>77</v>
      </c>
      <c r="B180" s="288"/>
      <c r="C180" s="288"/>
      <c r="D180" s="288"/>
      <c r="E180" s="288"/>
      <c r="F180" s="288"/>
      <c r="G180" s="288"/>
      <c r="H180" s="288"/>
      <c r="I180" s="288"/>
      <c r="J180" s="288"/>
      <c r="K180" s="288"/>
      <c r="L180" s="288"/>
      <c r="M180" s="288"/>
      <c r="N180" s="288"/>
      <c r="O180" s="288"/>
      <c r="P180" s="288"/>
      <c r="Q180" s="288"/>
      <c r="R180" s="288"/>
      <c r="S180" s="288"/>
      <c r="T180" s="288"/>
      <c r="U180" s="288"/>
      <c r="V180" s="288"/>
      <c r="W180" s="288"/>
      <c r="X180" s="288"/>
      <c r="Y180" s="288"/>
      <c r="Z180" s="288"/>
      <c r="AA180" s="270"/>
      <c r="AB180" s="270"/>
      <c r="AC180" s="270"/>
    </row>
    <row r="181" spans="1:68" ht="27" customHeight="1" x14ac:dyDescent="0.25">
      <c r="A181" s="54" t="s">
        <v>259</v>
      </c>
      <c r="B181" s="54" t="s">
        <v>260</v>
      </c>
      <c r="C181" s="31">
        <v>4301132227</v>
      </c>
      <c r="D181" s="282">
        <v>4620207491133</v>
      </c>
      <c r="E181" s="283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9" t="s">
        <v>261</v>
      </c>
      <c r="Q181" s="279"/>
      <c r="R181" s="279"/>
      <c r="S181" s="279"/>
      <c r="T181" s="280"/>
      <c r="U181" s="34"/>
      <c r="V181" s="34"/>
      <c r="W181" s="35" t="s">
        <v>70</v>
      </c>
      <c r="X181" s="274">
        <v>14</v>
      </c>
      <c r="Y181" s="275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6"/>
      <c r="B182" s="288"/>
      <c r="C182" s="288"/>
      <c r="D182" s="288"/>
      <c r="E182" s="288"/>
      <c r="F182" s="288"/>
      <c r="G182" s="288"/>
      <c r="H182" s="288"/>
      <c r="I182" s="288"/>
      <c r="J182" s="288"/>
      <c r="K182" s="288"/>
      <c r="L182" s="288"/>
      <c r="M182" s="288"/>
      <c r="N182" s="288"/>
      <c r="O182" s="297"/>
      <c r="P182" s="284" t="s">
        <v>73</v>
      </c>
      <c r="Q182" s="285"/>
      <c r="R182" s="285"/>
      <c r="S182" s="285"/>
      <c r="T182" s="285"/>
      <c r="U182" s="285"/>
      <c r="V182" s="286"/>
      <c r="W182" s="37" t="s">
        <v>70</v>
      </c>
      <c r="X182" s="276">
        <f>IFERROR(SUM(X181:X181),"0")</f>
        <v>14</v>
      </c>
      <c r="Y182" s="276">
        <f>IFERROR(SUM(Y181:Y181),"0")</f>
        <v>14</v>
      </c>
      <c r="Z182" s="276">
        <f>IFERROR(IF(Z181="",0,Z181),"0")</f>
        <v>0.25031999999999999</v>
      </c>
      <c r="AA182" s="277"/>
      <c r="AB182" s="277"/>
      <c r="AC182" s="277"/>
    </row>
    <row r="183" spans="1:68" x14ac:dyDescent="0.2">
      <c r="A183" s="288"/>
      <c r="B183" s="288"/>
      <c r="C183" s="288"/>
      <c r="D183" s="288"/>
      <c r="E183" s="288"/>
      <c r="F183" s="288"/>
      <c r="G183" s="288"/>
      <c r="H183" s="288"/>
      <c r="I183" s="288"/>
      <c r="J183" s="288"/>
      <c r="K183" s="288"/>
      <c r="L183" s="288"/>
      <c r="M183" s="288"/>
      <c r="N183" s="288"/>
      <c r="O183" s="297"/>
      <c r="P183" s="284" t="s">
        <v>73</v>
      </c>
      <c r="Q183" s="285"/>
      <c r="R183" s="285"/>
      <c r="S183" s="285"/>
      <c r="T183" s="285"/>
      <c r="U183" s="285"/>
      <c r="V183" s="286"/>
      <c r="W183" s="37" t="s">
        <v>74</v>
      </c>
      <c r="X183" s="276">
        <f>IFERROR(SUMPRODUCT(X181:X181*H181:H181),"0")</f>
        <v>38.64</v>
      </c>
      <c r="Y183" s="276">
        <f>IFERROR(SUMPRODUCT(Y181:Y181*H181:H181),"0")</f>
        <v>38.64</v>
      </c>
      <c r="Z183" s="37"/>
      <c r="AA183" s="277"/>
      <c r="AB183" s="277"/>
      <c r="AC183" s="277"/>
    </row>
    <row r="184" spans="1:68" ht="14.25" customHeight="1" x14ac:dyDescent="0.25">
      <c r="A184" s="287" t="s">
        <v>125</v>
      </c>
      <c r="B184" s="288"/>
      <c r="C184" s="288"/>
      <c r="D184" s="288"/>
      <c r="E184" s="288"/>
      <c r="F184" s="288"/>
      <c r="G184" s="288"/>
      <c r="H184" s="288"/>
      <c r="I184" s="288"/>
      <c r="J184" s="288"/>
      <c r="K184" s="288"/>
      <c r="L184" s="288"/>
      <c r="M184" s="288"/>
      <c r="N184" s="288"/>
      <c r="O184" s="288"/>
      <c r="P184" s="288"/>
      <c r="Q184" s="288"/>
      <c r="R184" s="288"/>
      <c r="S184" s="288"/>
      <c r="T184" s="288"/>
      <c r="U184" s="288"/>
      <c r="V184" s="288"/>
      <c r="W184" s="288"/>
      <c r="X184" s="288"/>
      <c r="Y184" s="288"/>
      <c r="Z184" s="288"/>
      <c r="AA184" s="270"/>
      <c r="AB184" s="270"/>
      <c r="AC184" s="270"/>
    </row>
    <row r="185" spans="1:68" ht="27" customHeight="1" x14ac:dyDescent="0.25">
      <c r="A185" s="54" t="s">
        <v>263</v>
      </c>
      <c r="B185" s="54" t="s">
        <v>264</v>
      </c>
      <c r="C185" s="31">
        <v>4301135707</v>
      </c>
      <c r="D185" s="282">
        <v>4620207490198</v>
      </c>
      <c r="E185" s="283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9"/>
      <c r="R185" s="279"/>
      <c r="S185" s="279"/>
      <c r="T185" s="28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266</v>
      </c>
      <c r="B186" s="54" t="s">
        <v>267</v>
      </c>
      <c r="C186" s="31">
        <v>4301135696</v>
      </c>
      <c r="D186" s="282">
        <v>4620207490235</v>
      </c>
      <c r="E186" s="283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9"/>
      <c r="R186" s="279"/>
      <c r="S186" s="279"/>
      <c r="T186" s="28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269</v>
      </c>
      <c r="B187" s="54" t="s">
        <v>270</v>
      </c>
      <c r="C187" s="31">
        <v>4301135697</v>
      </c>
      <c r="D187" s="282">
        <v>4620207490259</v>
      </c>
      <c r="E187" s="283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9"/>
      <c r="R187" s="279"/>
      <c r="S187" s="279"/>
      <c r="T187" s="28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271</v>
      </c>
      <c r="B188" s="54" t="s">
        <v>272</v>
      </c>
      <c r="C188" s="31">
        <v>4301135681</v>
      </c>
      <c r="D188" s="282">
        <v>4620207490143</v>
      </c>
      <c r="E188" s="283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8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9"/>
      <c r="R188" s="279"/>
      <c r="S188" s="279"/>
      <c r="T188" s="28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6"/>
      <c r="B189" s="288"/>
      <c r="C189" s="288"/>
      <c r="D189" s="288"/>
      <c r="E189" s="288"/>
      <c r="F189" s="288"/>
      <c r="G189" s="288"/>
      <c r="H189" s="288"/>
      <c r="I189" s="288"/>
      <c r="J189" s="288"/>
      <c r="K189" s="288"/>
      <c r="L189" s="288"/>
      <c r="M189" s="288"/>
      <c r="N189" s="288"/>
      <c r="O189" s="297"/>
      <c r="P189" s="284" t="s">
        <v>73</v>
      </c>
      <c r="Q189" s="285"/>
      <c r="R189" s="285"/>
      <c r="S189" s="285"/>
      <c r="T189" s="285"/>
      <c r="U189" s="285"/>
      <c r="V189" s="286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x14ac:dyDescent="0.2">
      <c r="A190" s="288"/>
      <c r="B190" s="288"/>
      <c r="C190" s="288"/>
      <c r="D190" s="288"/>
      <c r="E190" s="288"/>
      <c r="F190" s="288"/>
      <c r="G190" s="288"/>
      <c r="H190" s="288"/>
      <c r="I190" s="288"/>
      <c r="J190" s="288"/>
      <c r="K190" s="288"/>
      <c r="L190" s="288"/>
      <c r="M190" s="288"/>
      <c r="N190" s="288"/>
      <c r="O190" s="297"/>
      <c r="P190" s="284" t="s">
        <v>73</v>
      </c>
      <c r="Q190" s="285"/>
      <c r="R190" s="285"/>
      <c r="S190" s="285"/>
      <c r="T190" s="285"/>
      <c r="U190" s="285"/>
      <c r="V190" s="286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customHeight="1" x14ac:dyDescent="0.25">
      <c r="A191" s="295" t="s">
        <v>274</v>
      </c>
      <c r="B191" s="288"/>
      <c r="C191" s="288"/>
      <c r="D191" s="288"/>
      <c r="E191" s="288"/>
      <c r="F191" s="288"/>
      <c r="G191" s="288"/>
      <c r="H191" s="288"/>
      <c r="I191" s="288"/>
      <c r="J191" s="288"/>
      <c r="K191" s="288"/>
      <c r="L191" s="288"/>
      <c r="M191" s="288"/>
      <c r="N191" s="288"/>
      <c r="O191" s="288"/>
      <c r="P191" s="288"/>
      <c r="Q191" s="288"/>
      <c r="R191" s="288"/>
      <c r="S191" s="288"/>
      <c r="T191" s="288"/>
      <c r="U191" s="288"/>
      <c r="V191" s="288"/>
      <c r="W191" s="288"/>
      <c r="X191" s="288"/>
      <c r="Y191" s="288"/>
      <c r="Z191" s="288"/>
      <c r="AA191" s="269"/>
      <c r="AB191" s="269"/>
      <c r="AC191" s="269"/>
    </row>
    <row r="192" spans="1:68" ht="14.25" customHeight="1" x14ac:dyDescent="0.25">
      <c r="A192" s="287" t="s">
        <v>64</v>
      </c>
      <c r="B192" s="288"/>
      <c r="C192" s="288"/>
      <c r="D192" s="288"/>
      <c r="E192" s="288"/>
      <c r="F192" s="288"/>
      <c r="G192" s="288"/>
      <c r="H192" s="288"/>
      <c r="I192" s="288"/>
      <c r="J192" s="288"/>
      <c r="K192" s="288"/>
      <c r="L192" s="288"/>
      <c r="M192" s="288"/>
      <c r="N192" s="288"/>
      <c r="O192" s="288"/>
      <c r="P192" s="288"/>
      <c r="Q192" s="288"/>
      <c r="R192" s="288"/>
      <c r="S192" s="288"/>
      <c r="T192" s="288"/>
      <c r="U192" s="288"/>
      <c r="V192" s="288"/>
      <c r="W192" s="288"/>
      <c r="X192" s="288"/>
      <c r="Y192" s="288"/>
      <c r="Z192" s="288"/>
      <c r="AA192" s="270"/>
      <c r="AB192" s="270"/>
      <c r="AC192" s="270"/>
    </row>
    <row r="193" spans="1:68" ht="27" customHeight="1" x14ac:dyDescent="0.25">
      <c r="A193" s="54" t="s">
        <v>275</v>
      </c>
      <c r="B193" s="54" t="s">
        <v>276</v>
      </c>
      <c r="C193" s="31">
        <v>4301070997</v>
      </c>
      <c r="D193" s="282">
        <v>4607111038586</v>
      </c>
      <c r="E193" s="283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79"/>
      <c r="R193" s="279"/>
      <c r="S193" s="279"/>
      <c r="T193" s="280"/>
      <c r="U193" s="34"/>
      <c r="V193" s="34"/>
      <c r="W193" s="35" t="s">
        <v>70</v>
      </c>
      <c r="X193" s="274">
        <v>12</v>
      </c>
      <c r="Y193" s="275">
        <f>IFERROR(IF(X193="","",X193),"")</f>
        <v>12</v>
      </c>
      <c r="Z193" s="36">
        <f>IFERROR(IF(X193="","",X193*0.0155),"")</f>
        <v>0.186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69.960000000000008</v>
      </c>
      <c r="BN193" s="67">
        <f>IFERROR(Y193*I193,"0")</f>
        <v>69.960000000000008</v>
      </c>
      <c r="BO193" s="67">
        <f>IFERROR(X193/J193,"0")</f>
        <v>0.14285714285714285</v>
      </c>
      <c r="BP193" s="67">
        <f>IFERROR(Y193/J193,"0")</f>
        <v>0.14285714285714285</v>
      </c>
    </row>
    <row r="194" spans="1:68" ht="27" customHeight="1" x14ac:dyDescent="0.25">
      <c r="A194" s="54" t="s">
        <v>278</v>
      </c>
      <c r="B194" s="54" t="s">
        <v>279</v>
      </c>
      <c r="C194" s="31">
        <v>4301070962</v>
      </c>
      <c r="D194" s="282">
        <v>4607111038609</v>
      </c>
      <c r="E194" s="283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79"/>
      <c r="R194" s="279"/>
      <c r="S194" s="279"/>
      <c r="T194" s="28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296"/>
      <c r="B195" s="288"/>
      <c r="C195" s="288"/>
      <c r="D195" s="288"/>
      <c r="E195" s="288"/>
      <c r="F195" s="288"/>
      <c r="G195" s="288"/>
      <c r="H195" s="288"/>
      <c r="I195" s="288"/>
      <c r="J195" s="288"/>
      <c r="K195" s="288"/>
      <c r="L195" s="288"/>
      <c r="M195" s="288"/>
      <c r="N195" s="288"/>
      <c r="O195" s="297"/>
      <c r="P195" s="284" t="s">
        <v>73</v>
      </c>
      <c r="Q195" s="285"/>
      <c r="R195" s="285"/>
      <c r="S195" s="285"/>
      <c r="T195" s="285"/>
      <c r="U195" s="285"/>
      <c r="V195" s="286"/>
      <c r="W195" s="37" t="s">
        <v>70</v>
      </c>
      <c r="X195" s="276">
        <f>IFERROR(SUM(X193:X194),"0")</f>
        <v>12</v>
      </c>
      <c r="Y195" s="276">
        <f>IFERROR(SUM(Y193:Y194),"0")</f>
        <v>12</v>
      </c>
      <c r="Z195" s="276">
        <f>IFERROR(IF(Z193="",0,Z193),"0")+IFERROR(IF(Z194="",0,Z194),"0")</f>
        <v>0.186</v>
      </c>
      <c r="AA195" s="277"/>
      <c r="AB195" s="277"/>
      <c r="AC195" s="277"/>
    </row>
    <row r="196" spans="1:68" x14ac:dyDescent="0.2">
      <c r="A196" s="288"/>
      <c r="B196" s="288"/>
      <c r="C196" s="288"/>
      <c r="D196" s="288"/>
      <c r="E196" s="288"/>
      <c r="F196" s="288"/>
      <c r="G196" s="288"/>
      <c r="H196" s="288"/>
      <c r="I196" s="288"/>
      <c r="J196" s="288"/>
      <c r="K196" s="288"/>
      <c r="L196" s="288"/>
      <c r="M196" s="288"/>
      <c r="N196" s="288"/>
      <c r="O196" s="297"/>
      <c r="P196" s="284" t="s">
        <v>73</v>
      </c>
      <c r="Q196" s="285"/>
      <c r="R196" s="285"/>
      <c r="S196" s="285"/>
      <c r="T196" s="285"/>
      <c r="U196" s="285"/>
      <c r="V196" s="286"/>
      <c r="W196" s="37" t="s">
        <v>74</v>
      </c>
      <c r="X196" s="276">
        <f>IFERROR(SUMPRODUCT(X193:X194*H193:H194),"0")</f>
        <v>67.199999999999989</v>
      </c>
      <c r="Y196" s="276">
        <f>IFERROR(SUMPRODUCT(Y193:Y194*H193:H194),"0")</f>
        <v>67.199999999999989</v>
      </c>
      <c r="Z196" s="37"/>
      <c r="AA196" s="277"/>
      <c r="AB196" s="277"/>
      <c r="AC196" s="277"/>
    </row>
    <row r="197" spans="1:68" ht="16.5" customHeight="1" x14ac:dyDescent="0.25">
      <c r="A197" s="295" t="s">
        <v>281</v>
      </c>
      <c r="B197" s="288"/>
      <c r="C197" s="288"/>
      <c r="D197" s="288"/>
      <c r="E197" s="288"/>
      <c r="F197" s="288"/>
      <c r="G197" s="288"/>
      <c r="H197" s="288"/>
      <c r="I197" s="288"/>
      <c r="J197" s="288"/>
      <c r="K197" s="288"/>
      <c r="L197" s="288"/>
      <c r="M197" s="288"/>
      <c r="N197" s="288"/>
      <c r="O197" s="288"/>
      <c r="P197" s="288"/>
      <c r="Q197" s="288"/>
      <c r="R197" s="288"/>
      <c r="S197" s="288"/>
      <c r="T197" s="288"/>
      <c r="U197" s="288"/>
      <c r="V197" s="288"/>
      <c r="W197" s="288"/>
      <c r="X197" s="288"/>
      <c r="Y197" s="288"/>
      <c r="Z197" s="288"/>
      <c r="AA197" s="269"/>
      <c r="AB197" s="269"/>
      <c r="AC197" s="269"/>
    </row>
    <row r="198" spans="1:68" ht="14.25" customHeight="1" x14ac:dyDescent="0.25">
      <c r="A198" s="287" t="s">
        <v>64</v>
      </c>
      <c r="B198" s="288"/>
      <c r="C198" s="288"/>
      <c r="D198" s="288"/>
      <c r="E198" s="288"/>
      <c r="F198" s="288"/>
      <c r="G198" s="288"/>
      <c r="H198" s="288"/>
      <c r="I198" s="288"/>
      <c r="J198" s="288"/>
      <c r="K198" s="288"/>
      <c r="L198" s="288"/>
      <c r="M198" s="288"/>
      <c r="N198" s="288"/>
      <c r="O198" s="288"/>
      <c r="P198" s="288"/>
      <c r="Q198" s="288"/>
      <c r="R198" s="288"/>
      <c r="S198" s="288"/>
      <c r="T198" s="288"/>
      <c r="U198" s="288"/>
      <c r="V198" s="288"/>
      <c r="W198" s="288"/>
      <c r="X198" s="288"/>
      <c r="Y198" s="288"/>
      <c r="Z198" s="288"/>
      <c r="AA198" s="270"/>
      <c r="AB198" s="270"/>
      <c r="AC198" s="270"/>
    </row>
    <row r="199" spans="1:68" ht="27" customHeight="1" x14ac:dyDescent="0.25">
      <c r="A199" s="54" t="s">
        <v>282</v>
      </c>
      <c r="B199" s="54" t="s">
        <v>283</v>
      </c>
      <c r="C199" s="31">
        <v>4301070917</v>
      </c>
      <c r="D199" s="282">
        <v>4607111035912</v>
      </c>
      <c r="E199" s="283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5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79"/>
      <c r="R199" s="279"/>
      <c r="S199" s="279"/>
      <c r="T199" s="28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285</v>
      </c>
      <c r="B200" s="54" t="s">
        <v>286</v>
      </c>
      <c r="C200" s="31">
        <v>4301070920</v>
      </c>
      <c r="D200" s="282">
        <v>4607111035929</v>
      </c>
      <c r="E200" s="283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79"/>
      <c r="R200" s="279"/>
      <c r="S200" s="279"/>
      <c r="T200" s="28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287</v>
      </c>
      <c r="B201" s="54" t="s">
        <v>288</v>
      </c>
      <c r="C201" s="31">
        <v>4301070915</v>
      </c>
      <c r="D201" s="282">
        <v>4607111035882</v>
      </c>
      <c r="E201" s="283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79"/>
      <c r="R201" s="279"/>
      <c r="S201" s="279"/>
      <c r="T201" s="28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82">
        <v>4607111035905</v>
      </c>
      <c r="E202" s="283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79"/>
      <c r="R202" s="279"/>
      <c r="S202" s="279"/>
      <c r="T202" s="28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96"/>
      <c r="B203" s="288"/>
      <c r="C203" s="288"/>
      <c r="D203" s="288"/>
      <c r="E203" s="288"/>
      <c r="F203" s="288"/>
      <c r="G203" s="288"/>
      <c r="H203" s="288"/>
      <c r="I203" s="288"/>
      <c r="J203" s="288"/>
      <c r="K203" s="288"/>
      <c r="L203" s="288"/>
      <c r="M203" s="288"/>
      <c r="N203" s="288"/>
      <c r="O203" s="297"/>
      <c r="P203" s="284" t="s">
        <v>73</v>
      </c>
      <c r="Q203" s="285"/>
      <c r="R203" s="285"/>
      <c r="S203" s="285"/>
      <c r="T203" s="285"/>
      <c r="U203" s="285"/>
      <c r="V203" s="286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x14ac:dyDescent="0.2">
      <c r="A204" s="288"/>
      <c r="B204" s="288"/>
      <c r="C204" s="288"/>
      <c r="D204" s="288"/>
      <c r="E204" s="288"/>
      <c r="F204" s="288"/>
      <c r="G204" s="288"/>
      <c r="H204" s="288"/>
      <c r="I204" s="288"/>
      <c r="J204" s="288"/>
      <c r="K204" s="288"/>
      <c r="L204" s="288"/>
      <c r="M204" s="288"/>
      <c r="N204" s="288"/>
      <c r="O204" s="297"/>
      <c r="P204" s="284" t="s">
        <v>73</v>
      </c>
      <c r="Q204" s="285"/>
      <c r="R204" s="285"/>
      <c r="S204" s="285"/>
      <c r="T204" s="285"/>
      <c r="U204" s="285"/>
      <c r="V204" s="286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customHeight="1" x14ac:dyDescent="0.25">
      <c r="A205" s="295" t="s">
        <v>292</v>
      </c>
      <c r="B205" s="288"/>
      <c r="C205" s="288"/>
      <c r="D205" s="288"/>
      <c r="E205" s="288"/>
      <c r="F205" s="288"/>
      <c r="G205" s="288"/>
      <c r="H205" s="288"/>
      <c r="I205" s="288"/>
      <c r="J205" s="288"/>
      <c r="K205" s="288"/>
      <c r="L205" s="288"/>
      <c r="M205" s="288"/>
      <c r="N205" s="288"/>
      <c r="O205" s="288"/>
      <c r="P205" s="288"/>
      <c r="Q205" s="288"/>
      <c r="R205" s="288"/>
      <c r="S205" s="288"/>
      <c r="T205" s="288"/>
      <c r="U205" s="288"/>
      <c r="V205" s="288"/>
      <c r="W205" s="288"/>
      <c r="X205" s="288"/>
      <c r="Y205" s="288"/>
      <c r="Z205" s="288"/>
      <c r="AA205" s="269"/>
      <c r="AB205" s="269"/>
      <c r="AC205" s="269"/>
    </row>
    <row r="206" spans="1:68" ht="14.25" customHeight="1" x14ac:dyDescent="0.25">
      <c r="A206" s="287" t="s">
        <v>64</v>
      </c>
      <c r="B206" s="288"/>
      <c r="C206" s="288"/>
      <c r="D206" s="288"/>
      <c r="E206" s="288"/>
      <c r="F206" s="288"/>
      <c r="G206" s="288"/>
      <c r="H206" s="288"/>
      <c r="I206" s="288"/>
      <c r="J206" s="288"/>
      <c r="K206" s="288"/>
      <c r="L206" s="288"/>
      <c r="M206" s="288"/>
      <c r="N206" s="288"/>
      <c r="O206" s="288"/>
      <c r="P206" s="288"/>
      <c r="Q206" s="288"/>
      <c r="R206" s="288"/>
      <c r="S206" s="288"/>
      <c r="T206" s="288"/>
      <c r="U206" s="288"/>
      <c r="V206" s="288"/>
      <c r="W206" s="288"/>
      <c r="X206" s="288"/>
      <c r="Y206" s="288"/>
      <c r="Z206" s="288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2">
        <v>4620207491096</v>
      </c>
      <c r="E207" s="283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5" t="s">
        <v>295</v>
      </c>
      <c r="Q207" s="279"/>
      <c r="R207" s="279"/>
      <c r="S207" s="279"/>
      <c r="T207" s="280"/>
      <c r="U207" s="34"/>
      <c r="V207" s="34"/>
      <c r="W207" s="35" t="s">
        <v>70</v>
      </c>
      <c r="X207" s="274">
        <v>48</v>
      </c>
      <c r="Y207" s="275">
        <f>IFERROR(IF(X207="","",X207),"")</f>
        <v>48</v>
      </c>
      <c r="Z207" s="36">
        <f>IFERROR(IF(X207="","",X207*0.0155),"")</f>
        <v>0.74399999999999999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251.04000000000002</v>
      </c>
      <c r="BN207" s="67">
        <f>IFERROR(Y207*I207,"0")</f>
        <v>251.04000000000002</v>
      </c>
      <c r="BO207" s="67">
        <f>IFERROR(X207/J207,"0")</f>
        <v>0.5714285714285714</v>
      </c>
      <c r="BP207" s="67">
        <f>IFERROR(Y207/J207,"0")</f>
        <v>0.5714285714285714</v>
      </c>
    </row>
    <row r="208" spans="1:68" x14ac:dyDescent="0.2">
      <c r="A208" s="296"/>
      <c r="B208" s="288"/>
      <c r="C208" s="288"/>
      <c r="D208" s="288"/>
      <c r="E208" s="288"/>
      <c r="F208" s="288"/>
      <c r="G208" s="288"/>
      <c r="H208" s="288"/>
      <c r="I208" s="288"/>
      <c r="J208" s="288"/>
      <c r="K208" s="288"/>
      <c r="L208" s="288"/>
      <c r="M208" s="288"/>
      <c r="N208" s="288"/>
      <c r="O208" s="297"/>
      <c r="P208" s="284" t="s">
        <v>73</v>
      </c>
      <c r="Q208" s="285"/>
      <c r="R208" s="285"/>
      <c r="S208" s="285"/>
      <c r="T208" s="285"/>
      <c r="U208" s="285"/>
      <c r="V208" s="286"/>
      <c r="W208" s="37" t="s">
        <v>70</v>
      </c>
      <c r="X208" s="276">
        <f>IFERROR(SUM(X207:X207),"0")</f>
        <v>48</v>
      </c>
      <c r="Y208" s="276">
        <f>IFERROR(SUM(Y207:Y207),"0")</f>
        <v>48</v>
      </c>
      <c r="Z208" s="276">
        <f>IFERROR(IF(Z207="",0,Z207),"0")</f>
        <v>0.74399999999999999</v>
      </c>
      <c r="AA208" s="277"/>
      <c r="AB208" s="277"/>
      <c r="AC208" s="277"/>
    </row>
    <row r="209" spans="1:68" x14ac:dyDescent="0.2">
      <c r="A209" s="288"/>
      <c r="B209" s="288"/>
      <c r="C209" s="288"/>
      <c r="D209" s="288"/>
      <c r="E209" s="288"/>
      <c r="F209" s="288"/>
      <c r="G209" s="288"/>
      <c r="H209" s="288"/>
      <c r="I209" s="288"/>
      <c r="J209" s="288"/>
      <c r="K209" s="288"/>
      <c r="L209" s="288"/>
      <c r="M209" s="288"/>
      <c r="N209" s="288"/>
      <c r="O209" s="297"/>
      <c r="P209" s="284" t="s">
        <v>73</v>
      </c>
      <c r="Q209" s="285"/>
      <c r="R209" s="285"/>
      <c r="S209" s="285"/>
      <c r="T209" s="285"/>
      <c r="U209" s="285"/>
      <c r="V209" s="286"/>
      <c r="W209" s="37" t="s">
        <v>74</v>
      </c>
      <c r="X209" s="276">
        <f>IFERROR(SUMPRODUCT(X207:X207*H207:H207),"0")</f>
        <v>240</v>
      </c>
      <c r="Y209" s="276">
        <f>IFERROR(SUMPRODUCT(Y207:Y207*H207:H207),"0")</f>
        <v>240</v>
      </c>
      <c r="Z209" s="37"/>
      <c r="AA209" s="277"/>
      <c r="AB209" s="277"/>
      <c r="AC209" s="277"/>
    </row>
    <row r="210" spans="1:68" ht="16.5" customHeight="1" x14ac:dyDescent="0.25">
      <c r="A210" s="295" t="s">
        <v>297</v>
      </c>
      <c r="B210" s="288"/>
      <c r="C210" s="288"/>
      <c r="D210" s="288"/>
      <c r="E210" s="288"/>
      <c r="F210" s="288"/>
      <c r="G210" s="288"/>
      <c r="H210" s="288"/>
      <c r="I210" s="288"/>
      <c r="J210" s="288"/>
      <c r="K210" s="288"/>
      <c r="L210" s="288"/>
      <c r="M210" s="288"/>
      <c r="N210" s="288"/>
      <c r="O210" s="288"/>
      <c r="P210" s="288"/>
      <c r="Q210" s="288"/>
      <c r="R210" s="288"/>
      <c r="S210" s="288"/>
      <c r="T210" s="288"/>
      <c r="U210" s="288"/>
      <c r="V210" s="288"/>
      <c r="W210" s="288"/>
      <c r="X210" s="288"/>
      <c r="Y210" s="288"/>
      <c r="Z210" s="288"/>
      <c r="AA210" s="269"/>
      <c r="AB210" s="269"/>
      <c r="AC210" s="269"/>
    </row>
    <row r="211" spans="1:68" ht="14.25" customHeight="1" x14ac:dyDescent="0.25">
      <c r="A211" s="287" t="s">
        <v>64</v>
      </c>
      <c r="B211" s="288"/>
      <c r="C211" s="288"/>
      <c r="D211" s="288"/>
      <c r="E211" s="288"/>
      <c r="F211" s="288"/>
      <c r="G211" s="288"/>
      <c r="H211" s="288"/>
      <c r="I211" s="288"/>
      <c r="J211" s="288"/>
      <c r="K211" s="288"/>
      <c r="L211" s="288"/>
      <c r="M211" s="288"/>
      <c r="N211" s="288"/>
      <c r="O211" s="288"/>
      <c r="P211" s="288"/>
      <c r="Q211" s="288"/>
      <c r="R211" s="288"/>
      <c r="S211" s="288"/>
      <c r="T211" s="288"/>
      <c r="U211" s="288"/>
      <c r="V211" s="288"/>
      <c r="W211" s="288"/>
      <c r="X211" s="288"/>
      <c r="Y211" s="288"/>
      <c r="Z211" s="288"/>
      <c r="AA211" s="270"/>
      <c r="AB211" s="270"/>
      <c r="AC211" s="270"/>
    </row>
    <row r="212" spans="1:68" ht="27" customHeight="1" x14ac:dyDescent="0.25">
      <c r="A212" s="54" t="s">
        <v>298</v>
      </c>
      <c r="B212" s="54" t="s">
        <v>299</v>
      </c>
      <c r="C212" s="31">
        <v>4301071093</v>
      </c>
      <c r="D212" s="282">
        <v>4620207490709</v>
      </c>
      <c r="E212" s="283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9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79"/>
      <c r="R212" s="279"/>
      <c r="S212" s="279"/>
      <c r="T212" s="28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96"/>
      <c r="B213" s="288"/>
      <c r="C213" s="288"/>
      <c r="D213" s="288"/>
      <c r="E213" s="288"/>
      <c r="F213" s="288"/>
      <c r="G213" s="288"/>
      <c r="H213" s="288"/>
      <c r="I213" s="288"/>
      <c r="J213" s="288"/>
      <c r="K213" s="288"/>
      <c r="L213" s="288"/>
      <c r="M213" s="288"/>
      <c r="N213" s="288"/>
      <c r="O213" s="297"/>
      <c r="P213" s="284" t="s">
        <v>73</v>
      </c>
      <c r="Q213" s="285"/>
      <c r="R213" s="285"/>
      <c r="S213" s="285"/>
      <c r="T213" s="285"/>
      <c r="U213" s="285"/>
      <c r="V213" s="286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x14ac:dyDescent="0.2">
      <c r="A214" s="288"/>
      <c r="B214" s="288"/>
      <c r="C214" s="288"/>
      <c r="D214" s="288"/>
      <c r="E214" s="288"/>
      <c r="F214" s="288"/>
      <c r="G214" s="288"/>
      <c r="H214" s="288"/>
      <c r="I214" s="288"/>
      <c r="J214" s="288"/>
      <c r="K214" s="288"/>
      <c r="L214" s="288"/>
      <c r="M214" s="288"/>
      <c r="N214" s="288"/>
      <c r="O214" s="297"/>
      <c r="P214" s="284" t="s">
        <v>73</v>
      </c>
      <c r="Q214" s="285"/>
      <c r="R214" s="285"/>
      <c r="S214" s="285"/>
      <c r="T214" s="285"/>
      <c r="U214" s="285"/>
      <c r="V214" s="286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customHeight="1" x14ac:dyDescent="0.25">
      <c r="A215" s="287" t="s">
        <v>125</v>
      </c>
      <c r="B215" s="288"/>
      <c r="C215" s="288"/>
      <c r="D215" s="288"/>
      <c r="E215" s="288"/>
      <c r="F215" s="288"/>
      <c r="G215" s="288"/>
      <c r="H215" s="288"/>
      <c r="I215" s="288"/>
      <c r="J215" s="288"/>
      <c r="K215" s="288"/>
      <c r="L215" s="288"/>
      <c r="M215" s="288"/>
      <c r="N215" s="288"/>
      <c r="O215" s="288"/>
      <c r="P215" s="288"/>
      <c r="Q215" s="288"/>
      <c r="R215" s="288"/>
      <c r="S215" s="288"/>
      <c r="T215" s="288"/>
      <c r="U215" s="288"/>
      <c r="V215" s="288"/>
      <c r="W215" s="288"/>
      <c r="X215" s="288"/>
      <c r="Y215" s="288"/>
      <c r="Z215" s="288"/>
      <c r="AA215" s="270"/>
      <c r="AB215" s="270"/>
      <c r="AC215" s="270"/>
    </row>
    <row r="216" spans="1:68" ht="27" customHeight="1" x14ac:dyDescent="0.25">
      <c r="A216" s="54" t="s">
        <v>301</v>
      </c>
      <c r="B216" s="54" t="s">
        <v>302</v>
      </c>
      <c r="C216" s="31">
        <v>4301135692</v>
      </c>
      <c r="D216" s="282">
        <v>4620207490570</v>
      </c>
      <c r="E216" s="283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81</v>
      </c>
      <c r="M216" s="33" t="s">
        <v>69</v>
      </c>
      <c r="N216" s="33"/>
      <c r="O216" s="32">
        <v>180</v>
      </c>
      <c r="P216" s="38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79"/>
      <c r="R216" s="279"/>
      <c r="S216" s="279"/>
      <c r="T216" s="28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83</v>
      </c>
      <c r="AK216" s="71">
        <v>14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customHeight="1" x14ac:dyDescent="0.25">
      <c r="A217" s="54" t="s">
        <v>304</v>
      </c>
      <c r="B217" s="54" t="s">
        <v>305</v>
      </c>
      <c r="C217" s="31">
        <v>4301135691</v>
      </c>
      <c r="D217" s="282">
        <v>4620207490549</v>
      </c>
      <c r="E217" s="283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81</v>
      </c>
      <c r="M217" s="33" t="s">
        <v>69</v>
      </c>
      <c r="N217" s="33"/>
      <c r="O217" s="32">
        <v>180</v>
      </c>
      <c r="P217" s="38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79"/>
      <c r="R217" s="279"/>
      <c r="S217" s="279"/>
      <c r="T217" s="28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83</v>
      </c>
      <c r="AK217" s="71">
        <v>14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customHeight="1" x14ac:dyDescent="0.25">
      <c r="A218" s="54" t="s">
        <v>306</v>
      </c>
      <c r="B218" s="54" t="s">
        <v>307</v>
      </c>
      <c r="C218" s="31">
        <v>4301135694</v>
      </c>
      <c r="D218" s="282">
        <v>4620207490501</v>
      </c>
      <c r="E218" s="283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81</v>
      </c>
      <c r="M218" s="33" t="s">
        <v>69</v>
      </c>
      <c r="N218" s="33"/>
      <c r="O218" s="32">
        <v>180</v>
      </c>
      <c r="P218" s="46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79"/>
      <c r="R218" s="279"/>
      <c r="S218" s="279"/>
      <c r="T218" s="28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83</v>
      </c>
      <c r="AK218" s="71">
        <v>14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96"/>
      <c r="B219" s="288"/>
      <c r="C219" s="288"/>
      <c r="D219" s="288"/>
      <c r="E219" s="288"/>
      <c r="F219" s="288"/>
      <c r="G219" s="288"/>
      <c r="H219" s="288"/>
      <c r="I219" s="288"/>
      <c r="J219" s="288"/>
      <c r="K219" s="288"/>
      <c r="L219" s="288"/>
      <c r="M219" s="288"/>
      <c r="N219" s="288"/>
      <c r="O219" s="297"/>
      <c r="P219" s="284" t="s">
        <v>73</v>
      </c>
      <c r="Q219" s="285"/>
      <c r="R219" s="285"/>
      <c r="S219" s="285"/>
      <c r="T219" s="285"/>
      <c r="U219" s="285"/>
      <c r="V219" s="286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x14ac:dyDescent="0.2">
      <c r="A220" s="288"/>
      <c r="B220" s="288"/>
      <c r="C220" s="288"/>
      <c r="D220" s="288"/>
      <c r="E220" s="288"/>
      <c r="F220" s="288"/>
      <c r="G220" s="288"/>
      <c r="H220" s="288"/>
      <c r="I220" s="288"/>
      <c r="J220" s="288"/>
      <c r="K220" s="288"/>
      <c r="L220" s="288"/>
      <c r="M220" s="288"/>
      <c r="N220" s="288"/>
      <c r="O220" s="297"/>
      <c r="P220" s="284" t="s">
        <v>73</v>
      </c>
      <c r="Q220" s="285"/>
      <c r="R220" s="285"/>
      <c r="S220" s="285"/>
      <c r="T220" s="285"/>
      <c r="U220" s="285"/>
      <c r="V220" s="286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customHeight="1" x14ac:dyDescent="0.25">
      <c r="A221" s="295" t="s">
        <v>308</v>
      </c>
      <c r="B221" s="288"/>
      <c r="C221" s="288"/>
      <c r="D221" s="288"/>
      <c r="E221" s="288"/>
      <c r="F221" s="288"/>
      <c r="G221" s="288"/>
      <c r="H221" s="288"/>
      <c r="I221" s="288"/>
      <c r="J221" s="288"/>
      <c r="K221" s="288"/>
      <c r="L221" s="288"/>
      <c r="M221" s="288"/>
      <c r="N221" s="288"/>
      <c r="O221" s="288"/>
      <c r="P221" s="288"/>
      <c r="Q221" s="288"/>
      <c r="R221" s="288"/>
      <c r="S221" s="288"/>
      <c r="T221" s="288"/>
      <c r="U221" s="288"/>
      <c r="V221" s="288"/>
      <c r="W221" s="288"/>
      <c r="X221" s="288"/>
      <c r="Y221" s="288"/>
      <c r="Z221" s="288"/>
      <c r="AA221" s="269"/>
      <c r="AB221" s="269"/>
      <c r="AC221" s="269"/>
    </row>
    <row r="222" spans="1:68" ht="14.25" customHeight="1" x14ac:dyDescent="0.25">
      <c r="A222" s="287" t="s">
        <v>64</v>
      </c>
      <c r="B222" s="288"/>
      <c r="C222" s="288"/>
      <c r="D222" s="288"/>
      <c r="E222" s="288"/>
      <c r="F222" s="288"/>
      <c r="G222" s="288"/>
      <c r="H222" s="288"/>
      <c r="I222" s="288"/>
      <c r="J222" s="288"/>
      <c r="K222" s="288"/>
      <c r="L222" s="288"/>
      <c r="M222" s="288"/>
      <c r="N222" s="288"/>
      <c r="O222" s="288"/>
      <c r="P222" s="288"/>
      <c r="Q222" s="288"/>
      <c r="R222" s="288"/>
      <c r="S222" s="288"/>
      <c r="T222" s="288"/>
      <c r="U222" s="288"/>
      <c r="V222" s="288"/>
      <c r="W222" s="288"/>
      <c r="X222" s="288"/>
      <c r="Y222" s="288"/>
      <c r="Z222" s="288"/>
      <c r="AA222" s="270"/>
      <c r="AB222" s="270"/>
      <c r="AC222" s="270"/>
    </row>
    <row r="223" spans="1:68" ht="16.5" customHeight="1" x14ac:dyDescent="0.25">
      <c r="A223" s="54" t="s">
        <v>309</v>
      </c>
      <c r="B223" s="54" t="s">
        <v>310</v>
      </c>
      <c r="C223" s="31">
        <v>4301071063</v>
      </c>
      <c r="D223" s="282">
        <v>4607111039019</v>
      </c>
      <c r="E223" s="283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4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79"/>
      <c r="R223" s="279"/>
      <c r="S223" s="279"/>
      <c r="T223" s="28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customHeight="1" x14ac:dyDescent="0.25">
      <c r="A224" s="54" t="s">
        <v>312</v>
      </c>
      <c r="B224" s="54" t="s">
        <v>313</v>
      </c>
      <c r="C224" s="31">
        <v>4301071000</v>
      </c>
      <c r="D224" s="282">
        <v>4607111038708</v>
      </c>
      <c r="E224" s="283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79"/>
      <c r="R224" s="279"/>
      <c r="S224" s="279"/>
      <c r="T224" s="28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96"/>
      <c r="B225" s="288"/>
      <c r="C225" s="288"/>
      <c r="D225" s="288"/>
      <c r="E225" s="288"/>
      <c r="F225" s="288"/>
      <c r="G225" s="288"/>
      <c r="H225" s="288"/>
      <c r="I225" s="288"/>
      <c r="J225" s="288"/>
      <c r="K225" s="288"/>
      <c r="L225" s="288"/>
      <c r="M225" s="288"/>
      <c r="N225" s="288"/>
      <c r="O225" s="297"/>
      <c r="P225" s="284" t="s">
        <v>73</v>
      </c>
      <c r="Q225" s="285"/>
      <c r="R225" s="285"/>
      <c r="S225" s="285"/>
      <c r="T225" s="285"/>
      <c r="U225" s="285"/>
      <c r="V225" s="286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x14ac:dyDescent="0.2">
      <c r="A226" s="288"/>
      <c r="B226" s="288"/>
      <c r="C226" s="288"/>
      <c r="D226" s="288"/>
      <c r="E226" s="288"/>
      <c r="F226" s="288"/>
      <c r="G226" s="288"/>
      <c r="H226" s="288"/>
      <c r="I226" s="288"/>
      <c r="J226" s="288"/>
      <c r="K226" s="288"/>
      <c r="L226" s="288"/>
      <c r="M226" s="288"/>
      <c r="N226" s="288"/>
      <c r="O226" s="297"/>
      <c r="P226" s="284" t="s">
        <v>73</v>
      </c>
      <c r="Q226" s="285"/>
      <c r="R226" s="285"/>
      <c r="S226" s="285"/>
      <c r="T226" s="285"/>
      <c r="U226" s="285"/>
      <c r="V226" s="286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customHeight="1" x14ac:dyDescent="0.2">
      <c r="A227" s="341" t="s">
        <v>314</v>
      </c>
      <c r="B227" s="342"/>
      <c r="C227" s="342"/>
      <c r="D227" s="342"/>
      <c r="E227" s="342"/>
      <c r="F227" s="342"/>
      <c r="G227" s="342"/>
      <c r="H227" s="342"/>
      <c r="I227" s="342"/>
      <c r="J227" s="342"/>
      <c r="K227" s="342"/>
      <c r="L227" s="342"/>
      <c r="M227" s="342"/>
      <c r="N227" s="342"/>
      <c r="O227" s="342"/>
      <c r="P227" s="342"/>
      <c r="Q227" s="342"/>
      <c r="R227" s="342"/>
      <c r="S227" s="342"/>
      <c r="T227" s="342"/>
      <c r="U227" s="342"/>
      <c r="V227" s="342"/>
      <c r="W227" s="342"/>
      <c r="X227" s="342"/>
      <c r="Y227" s="342"/>
      <c r="Z227" s="342"/>
      <c r="AA227" s="48"/>
      <c r="AB227" s="48"/>
      <c r="AC227" s="48"/>
    </row>
    <row r="228" spans="1:68" ht="16.5" customHeight="1" x14ac:dyDescent="0.25">
      <c r="A228" s="295" t="s">
        <v>315</v>
      </c>
      <c r="B228" s="288"/>
      <c r="C228" s="288"/>
      <c r="D228" s="288"/>
      <c r="E228" s="288"/>
      <c r="F228" s="288"/>
      <c r="G228" s="288"/>
      <c r="H228" s="288"/>
      <c r="I228" s="288"/>
      <c r="J228" s="288"/>
      <c r="K228" s="288"/>
      <c r="L228" s="288"/>
      <c r="M228" s="288"/>
      <c r="N228" s="288"/>
      <c r="O228" s="288"/>
      <c r="P228" s="288"/>
      <c r="Q228" s="288"/>
      <c r="R228" s="288"/>
      <c r="S228" s="288"/>
      <c r="T228" s="288"/>
      <c r="U228" s="288"/>
      <c r="V228" s="288"/>
      <c r="W228" s="288"/>
      <c r="X228" s="288"/>
      <c r="Y228" s="288"/>
      <c r="Z228" s="288"/>
      <c r="AA228" s="269"/>
      <c r="AB228" s="269"/>
      <c r="AC228" s="269"/>
    </row>
    <row r="229" spans="1:68" ht="14.25" customHeight="1" x14ac:dyDescent="0.25">
      <c r="A229" s="287" t="s">
        <v>64</v>
      </c>
      <c r="B229" s="288"/>
      <c r="C229" s="288"/>
      <c r="D229" s="288"/>
      <c r="E229" s="288"/>
      <c r="F229" s="288"/>
      <c r="G229" s="288"/>
      <c r="H229" s="288"/>
      <c r="I229" s="288"/>
      <c r="J229" s="288"/>
      <c r="K229" s="288"/>
      <c r="L229" s="288"/>
      <c r="M229" s="288"/>
      <c r="N229" s="288"/>
      <c r="O229" s="288"/>
      <c r="P229" s="288"/>
      <c r="Q229" s="288"/>
      <c r="R229" s="288"/>
      <c r="S229" s="288"/>
      <c r="T229" s="288"/>
      <c r="U229" s="288"/>
      <c r="V229" s="288"/>
      <c r="W229" s="288"/>
      <c r="X229" s="288"/>
      <c r="Y229" s="288"/>
      <c r="Z229" s="288"/>
      <c r="AA229" s="270"/>
      <c r="AB229" s="270"/>
      <c r="AC229" s="270"/>
    </row>
    <row r="230" spans="1:68" ht="27" customHeight="1" x14ac:dyDescent="0.25">
      <c r="A230" s="54" t="s">
        <v>316</v>
      </c>
      <c r="B230" s="54" t="s">
        <v>317</v>
      </c>
      <c r="C230" s="31">
        <v>4301071036</v>
      </c>
      <c r="D230" s="282">
        <v>4607111036162</v>
      </c>
      <c r="E230" s="283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3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79"/>
      <c r="R230" s="279"/>
      <c r="S230" s="279"/>
      <c r="T230" s="28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96"/>
      <c r="B231" s="288"/>
      <c r="C231" s="288"/>
      <c r="D231" s="288"/>
      <c r="E231" s="288"/>
      <c r="F231" s="288"/>
      <c r="G231" s="288"/>
      <c r="H231" s="288"/>
      <c r="I231" s="288"/>
      <c r="J231" s="288"/>
      <c r="K231" s="288"/>
      <c r="L231" s="288"/>
      <c r="M231" s="288"/>
      <c r="N231" s="288"/>
      <c r="O231" s="297"/>
      <c r="P231" s="284" t="s">
        <v>73</v>
      </c>
      <c r="Q231" s="285"/>
      <c r="R231" s="285"/>
      <c r="S231" s="285"/>
      <c r="T231" s="285"/>
      <c r="U231" s="285"/>
      <c r="V231" s="286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x14ac:dyDescent="0.2">
      <c r="A232" s="288"/>
      <c r="B232" s="288"/>
      <c r="C232" s="288"/>
      <c r="D232" s="288"/>
      <c r="E232" s="288"/>
      <c r="F232" s="288"/>
      <c r="G232" s="288"/>
      <c r="H232" s="288"/>
      <c r="I232" s="288"/>
      <c r="J232" s="288"/>
      <c r="K232" s="288"/>
      <c r="L232" s="288"/>
      <c r="M232" s="288"/>
      <c r="N232" s="288"/>
      <c r="O232" s="297"/>
      <c r="P232" s="284" t="s">
        <v>73</v>
      </c>
      <c r="Q232" s="285"/>
      <c r="R232" s="285"/>
      <c r="S232" s="285"/>
      <c r="T232" s="285"/>
      <c r="U232" s="285"/>
      <c r="V232" s="286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customHeight="1" x14ac:dyDescent="0.2">
      <c r="A233" s="341" t="s">
        <v>319</v>
      </c>
      <c r="B233" s="342"/>
      <c r="C233" s="342"/>
      <c r="D233" s="342"/>
      <c r="E233" s="342"/>
      <c r="F233" s="342"/>
      <c r="G233" s="342"/>
      <c r="H233" s="342"/>
      <c r="I233" s="342"/>
      <c r="J233" s="342"/>
      <c r="K233" s="342"/>
      <c r="L233" s="342"/>
      <c r="M233" s="342"/>
      <c r="N233" s="342"/>
      <c r="O233" s="342"/>
      <c r="P233" s="342"/>
      <c r="Q233" s="342"/>
      <c r="R233" s="342"/>
      <c r="S233" s="342"/>
      <c r="T233" s="342"/>
      <c r="U233" s="342"/>
      <c r="V233" s="342"/>
      <c r="W233" s="342"/>
      <c r="X233" s="342"/>
      <c r="Y233" s="342"/>
      <c r="Z233" s="342"/>
      <c r="AA233" s="48"/>
      <c r="AB233" s="48"/>
      <c r="AC233" s="48"/>
    </row>
    <row r="234" spans="1:68" ht="16.5" customHeight="1" x14ac:dyDescent="0.25">
      <c r="A234" s="295" t="s">
        <v>320</v>
      </c>
      <c r="B234" s="288"/>
      <c r="C234" s="288"/>
      <c r="D234" s="288"/>
      <c r="E234" s="288"/>
      <c r="F234" s="288"/>
      <c r="G234" s="288"/>
      <c r="H234" s="288"/>
      <c r="I234" s="288"/>
      <c r="J234" s="288"/>
      <c r="K234" s="288"/>
      <c r="L234" s="288"/>
      <c r="M234" s="288"/>
      <c r="N234" s="288"/>
      <c r="O234" s="288"/>
      <c r="P234" s="288"/>
      <c r="Q234" s="288"/>
      <c r="R234" s="288"/>
      <c r="S234" s="288"/>
      <c r="T234" s="288"/>
      <c r="U234" s="288"/>
      <c r="V234" s="288"/>
      <c r="W234" s="288"/>
      <c r="X234" s="288"/>
      <c r="Y234" s="288"/>
      <c r="Z234" s="288"/>
      <c r="AA234" s="269"/>
      <c r="AB234" s="269"/>
      <c r="AC234" s="269"/>
    </row>
    <row r="235" spans="1:68" ht="14.25" customHeight="1" x14ac:dyDescent="0.25">
      <c r="A235" s="287" t="s">
        <v>64</v>
      </c>
      <c r="B235" s="288"/>
      <c r="C235" s="288"/>
      <c r="D235" s="288"/>
      <c r="E235" s="288"/>
      <c r="F235" s="288"/>
      <c r="G235" s="288"/>
      <c r="H235" s="288"/>
      <c r="I235" s="288"/>
      <c r="J235" s="288"/>
      <c r="K235" s="288"/>
      <c r="L235" s="288"/>
      <c r="M235" s="288"/>
      <c r="N235" s="288"/>
      <c r="O235" s="288"/>
      <c r="P235" s="288"/>
      <c r="Q235" s="288"/>
      <c r="R235" s="288"/>
      <c r="S235" s="288"/>
      <c r="T235" s="288"/>
      <c r="U235" s="288"/>
      <c r="V235" s="288"/>
      <c r="W235" s="288"/>
      <c r="X235" s="288"/>
      <c r="Y235" s="288"/>
      <c r="Z235" s="288"/>
      <c r="AA235" s="270"/>
      <c r="AB235" s="270"/>
      <c r="AC235" s="270"/>
    </row>
    <row r="236" spans="1:68" ht="27" customHeight="1" x14ac:dyDescent="0.25">
      <c r="A236" s="54" t="s">
        <v>321</v>
      </c>
      <c r="B236" s="54" t="s">
        <v>322</v>
      </c>
      <c r="C236" s="31">
        <v>4301071029</v>
      </c>
      <c r="D236" s="282">
        <v>4607111035899</v>
      </c>
      <c r="E236" s="283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81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79"/>
      <c r="R236" s="279"/>
      <c r="S236" s="279"/>
      <c r="T236" s="28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83</v>
      </c>
      <c r="AK236" s="71">
        <v>12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96"/>
      <c r="B237" s="288"/>
      <c r="C237" s="288"/>
      <c r="D237" s="288"/>
      <c r="E237" s="288"/>
      <c r="F237" s="288"/>
      <c r="G237" s="288"/>
      <c r="H237" s="288"/>
      <c r="I237" s="288"/>
      <c r="J237" s="288"/>
      <c r="K237" s="288"/>
      <c r="L237" s="288"/>
      <c r="M237" s="288"/>
      <c r="N237" s="288"/>
      <c r="O237" s="297"/>
      <c r="P237" s="284" t="s">
        <v>73</v>
      </c>
      <c r="Q237" s="285"/>
      <c r="R237" s="285"/>
      <c r="S237" s="285"/>
      <c r="T237" s="285"/>
      <c r="U237" s="285"/>
      <c r="V237" s="286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x14ac:dyDescent="0.2">
      <c r="A238" s="288"/>
      <c r="B238" s="288"/>
      <c r="C238" s="288"/>
      <c r="D238" s="288"/>
      <c r="E238" s="288"/>
      <c r="F238" s="288"/>
      <c r="G238" s="288"/>
      <c r="H238" s="288"/>
      <c r="I238" s="288"/>
      <c r="J238" s="288"/>
      <c r="K238" s="288"/>
      <c r="L238" s="288"/>
      <c r="M238" s="288"/>
      <c r="N238" s="288"/>
      <c r="O238" s="297"/>
      <c r="P238" s="284" t="s">
        <v>73</v>
      </c>
      <c r="Q238" s="285"/>
      <c r="R238" s="285"/>
      <c r="S238" s="285"/>
      <c r="T238" s="285"/>
      <c r="U238" s="285"/>
      <c r="V238" s="286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customHeight="1" x14ac:dyDescent="0.2">
      <c r="A239" s="341" t="s">
        <v>323</v>
      </c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42"/>
      <c r="N239" s="342"/>
      <c r="O239" s="342"/>
      <c r="P239" s="342"/>
      <c r="Q239" s="342"/>
      <c r="R239" s="342"/>
      <c r="S239" s="342"/>
      <c r="T239" s="342"/>
      <c r="U239" s="342"/>
      <c r="V239" s="342"/>
      <c r="W239" s="342"/>
      <c r="X239" s="342"/>
      <c r="Y239" s="342"/>
      <c r="Z239" s="342"/>
      <c r="AA239" s="48"/>
      <c r="AB239" s="48"/>
      <c r="AC239" s="48"/>
    </row>
    <row r="240" spans="1:68" ht="16.5" customHeight="1" x14ac:dyDescent="0.25">
      <c r="A240" s="295" t="s">
        <v>324</v>
      </c>
      <c r="B240" s="288"/>
      <c r="C240" s="288"/>
      <c r="D240" s="288"/>
      <c r="E240" s="288"/>
      <c r="F240" s="288"/>
      <c r="G240" s="288"/>
      <c r="H240" s="288"/>
      <c r="I240" s="288"/>
      <c r="J240" s="288"/>
      <c r="K240" s="288"/>
      <c r="L240" s="288"/>
      <c r="M240" s="288"/>
      <c r="N240" s="288"/>
      <c r="O240" s="288"/>
      <c r="P240" s="288"/>
      <c r="Q240" s="288"/>
      <c r="R240" s="288"/>
      <c r="S240" s="288"/>
      <c r="T240" s="288"/>
      <c r="U240" s="288"/>
      <c r="V240" s="288"/>
      <c r="W240" s="288"/>
      <c r="X240" s="288"/>
      <c r="Y240" s="288"/>
      <c r="Z240" s="288"/>
      <c r="AA240" s="269"/>
      <c r="AB240" s="269"/>
      <c r="AC240" s="269"/>
    </row>
    <row r="241" spans="1:68" ht="14.25" customHeight="1" x14ac:dyDescent="0.25">
      <c r="A241" s="287" t="s">
        <v>325</v>
      </c>
      <c r="B241" s="288"/>
      <c r="C241" s="288"/>
      <c r="D241" s="288"/>
      <c r="E241" s="288"/>
      <c r="F241" s="288"/>
      <c r="G241" s="288"/>
      <c r="H241" s="288"/>
      <c r="I241" s="288"/>
      <c r="J241" s="288"/>
      <c r="K241" s="288"/>
      <c r="L241" s="288"/>
      <c r="M241" s="288"/>
      <c r="N241" s="288"/>
      <c r="O241" s="288"/>
      <c r="P241" s="288"/>
      <c r="Q241" s="288"/>
      <c r="R241" s="288"/>
      <c r="S241" s="288"/>
      <c r="T241" s="288"/>
      <c r="U241" s="288"/>
      <c r="V241" s="288"/>
      <c r="W241" s="288"/>
      <c r="X241" s="288"/>
      <c r="Y241" s="288"/>
      <c r="Z241" s="288"/>
      <c r="AA241" s="270"/>
      <c r="AB241" s="270"/>
      <c r="AC241" s="270"/>
    </row>
    <row r="242" spans="1:68" ht="27" customHeight="1" x14ac:dyDescent="0.25">
      <c r="A242" s="54" t="s">
        <v>326</v>
      </c>
      <c r="B242" s="54" t="s">
        <v>327</v>
      </c>
      <c r="C242" s="31">
        <v>4301133004</v>
      </c>
      <c r="D242" s="282">
        <v>4607111039774</v>
      </c>
      <c r="E242" s="283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79"/>
      <c r="R242" s="279"/>
      <c r="S242" s="279"/>
      <c r="T242" s="28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296"/>
      <c r="B243" s="288"/>
      <c r="C243" s="288"/>
      <c r="D243" s="288"/>
      <c r="E243" s="288"/>
      <c r="F243" s="288"/>
      <c r="G243" s="288"/>
      <c r="H243" s="288"/>
      <c r="I243" s="288"/>
      <c r="J243" s="288"/>
      <c r="K243" s="288"/>
      <c r="L243" s="288"/>
      <c r="M243" s="288"/>
      <c r="N243" s="288"/>
      <c r="O243" s="297"/>
      <c r="P243" s="284" t="s">
        <v>73</v>
      </c>
      <c r="Q243" s="285"/>
      <c r="R243" s="285"/>
      <c r="S243" s="285"/>
      <c r="T243" s="285"/>
      <c r="U243" s="285"/>
      <c r="V243" s="286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x14ac:dyDescent="0.2">
      <c r="A244" s="288"/>
      <c r="B244" s="288"/>
      <c r="C244" s="288"/>
      <c r="D244" s="288"/>
      <c r="E244" s="288"/>
      <c r="F244" s="288"/>
      <c r="G244" s="288"/>
      <c r="H244" s="288"/>
      <c r="I244" s="288"/>
      <c r="J244" s="288"/>
      <c r="K244" s="288"/>
      <c r="L244" s="288"/>
      <c r="M244" s="288"/>
      <c r="N244" s="288"/>
      <c r="O244" s="297"/>
      <c r="P244" s="284" t="s">
        <v>73</v>
      </c>
      <c r="Q244" s="285"/>
      <c r="R244" s="285"/>
      <c r="S244" s="285"/>
      <c r="T244" s="285"/>
      <c r="U244" s="285"/>
      <c r="V244" s="286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customHeight="1" x14ac:dyDescent="0.25">
      <c r="A245" s="287" t="s">
        <v>125</v>
      </c>
      <c r="B245" s="288"/>
      <c r="C245" s="288"/>
      <c r="D245" s="288"/>
      <c r="E245" s="288"/>
      <c r="F245" s="288"/>
      <c r="G245" s="288"/>
      <c r="H245" s="288"/>
      <c r="I245" s="288"/>
      <c r="J245" s="288"/>
      <c r="K245" s="288"/>
      <c r="L245" s="288"/>
      <c r="M245" s="288"/>
      <c r="N245" s="288"/>
      <c r="O245" s="288"/>
      <c r="P245" s="288"/>
      <c r="Q245" s="288"/>
      <c r="R245" s="288"/>
      <c r="S245" s="288"/>
      <c r="T245" s="288"/>
      <c r="U245" s="288"/>
      <c r="V245" s="288"/>
      <c r="W245" s="288"/>
      <c r="X245" s="288"/>
      <c r="Y245" s="288"/>
      <c r="Z245" s="288"/>
      <c r="AA245" s="270"/>
      <c r="AB245" s="270"/>
      <c r="AC245" s="270"/>
    </row>
    <row r="246" spans="1:68" ht="37.5" customHeight="1" x14ac:dyDescent="0.25">
      <c r="A246" s="54" t="s">
        <v>329</v>
      </c>
      <c r="B246" s="54" t="s">
        <v>330</v>
      </c>
      <c r="C246" s="31">
        <v>4301135400</v>
      </c>
      <c r="D246" s="282">
        <v>4607111039361</v>
      </c>
      <c r="E246" s="283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81</v>
      </c>
      <c r="M246" s="33" t="s">
        <v>69</v>
      </c>
      <c r="N246" s="33"/>
      <c r="O246" s="32">
        <v>180</v>
      </c>
      <c r="P246" s="35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79"/>
      <c r="R246" s="279"/>
      <c r="S246" s="279"/>
      <c r="T246" s="28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83</v>
      </c>
      <c r="AK246" s="71">
        <v>14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96"/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97"/>
      <c r="P247" s="284" t="s">
        <v>73</v>
      </c>
      <c r="Q247" s="285"/>
      <c r="R247" s="285"/>
      <c r="S247" s="285"/>
      <c r="T247" s="285"/>
      <c r="U247" s="285"/>
      <c r="V247" s="286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x14ac:dyDescent="0.2">
      <c r="A248" s="288"/>
      <c r="B248" s="288"/>
      <c r="C248" s="288"/>
      <c r="D248" s="288"/>
      <c r="E248" s="288"/>
      <c r="F248" s="288"/>
      <c r="G248" s="288"/>
      <c r="H248" s="288"/>
      <c r="I248" s="288"/>
      <c r="J248" s="288"/>
      <c r="K248" s="288"/>
      <c r="L248" s="288"/>
      <c r="M248" s="288"/>
      <c r="N248" s="288"/>
      <c r="O248" s="297"/>
      <c r="P248" s="284" t="s">
        <v>73</v>
      </c>
      <c r="Q248" s="285"/>
      <c r="R248" s="285"/>
      <c r="S248" s="285"/>
      <c r="T248" s="285"/>
      <c r="U248" s="285"/>
      <c r="V248" s="286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customHeight="1" x14ac:dyDescent="0.2">
      <c r="A249" s="341" t="s">
        <v>331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customHeight="1" x14ac:dyDescent="0.25">
      <c r="A250" s="295" t="s">
        <v>331</v>
      </c>
      <c r="B250" s="288"/>
      <c r="C250" s="288"/>
      <c r="D250" s="288"/>
      <c r="E250" s="288"/>
      <c r="F250" s="288"/>
      <c r="G250" s="288"/>
      <c r="H250" s="288"/>
      <c r="I250" s="288"/>
      <c r="J250" s="288"/>
      <c r="K250" s="288"/>
      <c r="L250" s="288"/>
      <c r="M250" s="288"/>
      <c r="N250" s="288"/>
      <c r="O250" s="288"/>
      <c r="P250" s="288"/>
      <c r="Q250" s="288"/>
      <c r="R250" s="288"/>
      <c r="S250" s="288"/>
      <c r="T250" s="288"/>
      <c r="U250" s="288"/>
      <c r="V250" s="288"/>
      <c r="W250" s="288"/>
      <c r="X250" s="288"/>
      <c r="Y250" s="288"/>
      <c r="Z250" s="288"/>
      <c r="AA250" s="269"/>
      <c r="AB250" s="269"/>
      <c r="AC250" s="269"/>
    </row>
    <row r="251" spans="1:68" ht="14.25" customHeight="1" x14ac:dyDescent="0.25">
      <c r="A251" s="287" t="s">
        <v>64</v>
      </c>
      <c r="B251" s="288"/>
      <c r="C251" s="288"/>
      <c r="D251" s="288"/>
      <c r="E251" s="288"/>
      <c r="F251" s="288"/>
      <c r="G251" s="288"/>
      <c r="H251" s="288"/>
      <c r="I251" s="288"/>
      <c r="J251" s="288"/>
      <c r="K251" s="288"/>
      <c r="L251" s="288"/>
      <c r="M251" s="288"/>
      <c r="N251" s="288"/>
      <c r="O251" s="288"/>
      <c r="P251" s="288"/>
      <c r="Q251" s="288"/>
      <c r="R251" s="288"/>
      <c r="S251" s="288"/>
      <c r="T251" s="288"/>
      <c r="U251" s="288"/>
      <c r="V251" s="288"/>
      <c r="W251" s="288"/>
      <c r="X251" s="288"/>
      <c r="Y251" s="288"/>
      <c r="Z251" s="288"/>
      <c r="AA251" s="270"/>
      <c r="AB251" s="270"/>
      <c r="AC251" s="270"/>
    </row>
    <row r="252" spans="1:68" ht="27" customHeight="1" x14ac:dyDescent="0.25">
      <c r="A252" s="54" t="s">
        <v>332</v>
      </c>
      <c r="B252" s="54" t="s">
        <v>333</v>
      </c>
      <c r="C252" s="31">
        <v>4301071014</v>
      </c>
      <c r="D252" s="282">
        <v>4640242181264</v>
      </c>
      <c r="E252" s="283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79"/>
      <c r="R252" s="279"/>
      <c r="S252" s="279"/>
      <c r="T252" s="28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335</v>
      </c>
      <c r="B253" s="54" t="s">
        <v>336</v>
      </c>
      <c r="C253" s="31">
        <v>4301071021</v>
      </c>
      <c r="D253" s="282">
        <v>4640242181325</v>
      </c>
      <c r="E253" s="283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79"/>
      <c r="R253" s="279"/>
      <c r="S253" s="279"/>
      <c r="T253" s="280"/>
      <c r="U253" s="34"/>
      <c r="V253" s="34"/>
      <c r="W253" s="35" t="s">
        <v>70</v>
      </c>
      <c r="X253" s="274">
        <v>24</v>
      </c>
      <c r="Y253" s="275">
        <f>IFERROR(IF(X253="","",X253),"")</f>
        <v>24</v>
      </c>
      <c r="Z253" s="36">
        <f>IFERROR(IF(X253="","",X253*0.0155),"")</f>
        <v>0.372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174.72</v>
      </c>
      <c r="BN253" s="67">
        <f>IFERROR(Y253*I253,"0")</f>
        <v>174.72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customHeight="1" x14ac:dyDescent="0.25">
      <c r="A254" s="54" t="s">
        <v>337</v>
      </c>
      <c r="B254" s="54" t="s">
        <v>338</v>
      </c>
      <c r="C254" s="31">
        <v>4301070993</v>
      </c>
      <c r="D254" s="282">
        <v>4640242180670</v>
      </c>
      <c r="E254" s="283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81</v>
      </c>
      <c r="M254" s="33" t="s">
        <v>69</v>
      </c>
      <c r="N254" s="33"/>
      <c r="O254" s="32">
        <v>180</v>
      </c>
      <c r="P254" s="396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79"/>
      <c r="R254" s="279"/>
      <c r="S254" s="279"/>
      <c r="T254" s="28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83</v>
      </c>
      <c r="AK254" s="71">
        <v>12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96"/>
      <c r="B255" s="288"/>
      <c r="C255" s="288"/>
      <c r="D255" s="288"/>
      <c r="E255" s="288"/>
      <c r="F255" s="288"/>
      <c r="G255" s="288"/>
      <c r="H255" s="288"/>
      <c r="I255" s="288"/>
      <c r="J255" s="288"/>
      <c r="K255" s="288"/>
      <c r="L255" s="288"/>
      <c r="M255" s="288"/>
      <c r="N255" s="288"/>
      <c r="O255" s="297"/>
      <c r="P255" s="284" t="s">
        <v>73</v>
      </c>
      <c r="Q255" s="285"/>
      <c r="R255" s="285"/>
      <c r="S255" s="285"/>
      <c r="T255" s="285"/>
      <c r="U255" s="285"/>
      <c r="V255" s="286"/>
      <c r="W255" s="37" t="s">
        <v>70</v>
      </c>
      <c r="X255" s="276">
        <f>IFERROR(SUM(X252:X254),"0")</f>
        <v>24</v>
      </c>
      <c r="Y255" s="276">
        <f>IFERROR(SUM(Y252:Y254),"0")</f>
        <v>24</v>
      </c>
      <c r="Z255" s="276">
        <f>IFERROR(IF(Z252="",0,Z252),"0")+IFERROR(IF(Z253="",0,Z253),"0")+IFERROR(IF(Z254="",0,Z254),"0")</f>
        <v>0.372</v>
      </c>
      <c r="AA255" s="277"/>
      <c r="AB255" s="277"/>
      <c r="AC255" s="277"/>
    </row>
    <row r="256" spans="1:68" x14ac:dyDescent="0.2">
      <c r="A256" s="288"/>
      <c r="B256" s="288"/>
      <c r="C256" s="288"/>
      <c r="D256" s="288"/>
      <c r="E256" s="288"/>
      <c r="F256" s="288"/>
      <c r="G256" s="288"/>
      <c r="H256" s="288"/>
      <c r="I256" s="288"/>
      <c r="J256" s="288"/>
      <c r="K256" s="288"/>
      <c r="L256" s="288"/>
      <c r="M256" s="288"/>
      <c r="N256" s="288"/>
      <c r="O256" s="297"/>
      <c r="P256" s="284" t="s">
        <v>73</v>
      </c>
      <c r="Q256" s="285"/>
      <c r="R256" s="285"/>
      <c r="S256" s="285"/>
      <c r="T256" s="285"/>
      <c r="U256" s="285"/>
      <c r="V256" s="286"/>
      <c r="W256" s="37" t="s">
        <v>74</v>
      </c>
      <c r="X256" s="276">
        <f>IFERROR(SUMPRODUCT(X252:X254*H252:H254),"0")</f>
        <v>168</v>
      </c>
      <c r="Y256" s="276">
        <f>IFERROR(SUMPRODUCT(Y252:Y254*H252:H254),"0")</f>
        <v>168</v>
      </c>
      <c r="Z256" s="37"/>
      <c r="AA256" s="277"/>
      <c r="AB256" s="277"/>
      <c r="AC256" s="277"/>
    </row>
    <row r="257" spans="1:68" ht="14.25" customHeight="1" x14ac:dyDescent="0.25">
      <c r="A257" s="287" t="s">
        <v>77</v>
      </c>
      <c r="B257" s="288"/>
      <c r="C257" s="288"/>
      <c r="D257" s="288"/>
      <c r="E257" s="288"/>
      <c r="F257" s="288"/>
      <c r="G257" s="288"/>
      <c r="H257" s="288"/>
      <c r="I257" s="288"/>
      <c r="J257" s="288"/>
      <c r="K257" s="288"/>
      <c r="L257" s="288"/>
      <c r="M257" s="288"/>
      <c r="N257" s="288"/>
      <c r="O257" s="288"/>
      <c r="P257" s="288"/>
      <c r="Q257" s="288"/>
      <c r="R257" s="288"/>
      <c r="S257" s="288"/>
      <c r="T257" s="288"/>
      <c r="U257" s="288"/>
      <c r="V257" s="288"/>
      <c r="W257" s="288"/>
      <c r="X257" s="288"/>
      <c r="Y257" s="288"/>
      <c r="Z257" s="288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2">
        <v>4640242180397</v>
      </c>
      <c r="E258" s="283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79"/>
      <c r="R258" s="279"/>
      <c r="S258" s="279"/>
      <c r="T258" s="280"/>
      <c r="U258" s="34"/>
      <c r="V258" s="34"/>
      <c r="W258" s="35" t="s">
        <v>70</v>
      </c>
      <c r="X258" s="274">
        <v>12</v>
      </c>
      <c r="Y258" s="275">
        <f>IFERROR(IF(X258="","",X258),"")</f>
        <v>12</v>
      </c>
      <c r="Z258" s="36">
        <f>IFERROR(IF(X258="","",X258*0.0155),"")</f>
        <v>0.186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75.12</v>
      </c>
      <c r="BN258" s="67">
        <f>IFERROR(Y258*I258,"0")</f>
        <v>75.12</v>
      </c>
      <c r="BO258" s="67">
        <f>IFERROR(X258/J258,"0")</f>
        <v>0.14285714285714285</v>
      </c>
      <c r="BP258" s="67">
        <f>IFERROR(Y258/J258,"0")</f>
        <v>0.14285714285714285</v>
      </c>
    </row>
    <row r="259" spans="1:68" ht="27" customHeight="1" x14ac:dyDescent="0.25">
      <c r="A259" s="54" t="s">
        <v>343</v>
      </c>
      <c r="B259" s="54" t="s">
        <v>344</v>
      </c>
      <c r="C259" s="31">
        <v>4301132104</v>
      </c>
      <c r="D259" s="282">
        <v>4640242181219</v>
      </c>
      <c r="E259" s="283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138</v>
      </c>
      <c r="L259" s="32" t="s">
        <v>81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79"/>
      <c r="R259" s="279"/>
      <c r="S259" s="279"/>
      <c r="T259" s="28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83</v>
      </c>
      <c r="AK259" s="71">
        <v>18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96"/>
      <c r="B260" s="288"/>
      <c r="C260" s="288"/>
      <c r="D260" s="288"/>
      <c r="E260" s="288"/>
      <c r="F260" s="288"/>
      <c r="G260" s="288"/>
      <c r="H260" s="288"/>
      <c r="I260" s="288"/>
      <c r="J260" s="288"/>
      <c r="K260" s="288"/>
      <c r="L260" s="288"/>
      <c r="M260" s="288"/>
      <c r="N260" s="288"/>
      <c r="O260" s="297"/>
      <c r="P260" s="284" t="s">
        <v>73</v>
      </c>
      <c r="Q260" s="285"/>
      <c r="R260" s="285"/>
      <c r="S260" s="285"/>
      <c r="T260" s="285"/>
      <c r="U260" s="285"/>
      <c r="V260" s="286"/>
      <c r="W260" s="37" t="s">
        <v>70</v>
      </c>
      <c r="X260" s="276">
        <f>IFERROR(SUM(X258:X259),"0")</f>
        <v>12</v>
      </c>
      <c r="Y260" s="276">
        <f>IFERROR(SUM(Y258:Y259),"0")</f>
        <v>12</v>
      </c>
      <c r="Z260" s="276">
        <f>IFERROR(IF(Z258="",0,Z258),"0")+IFERROR(IF(Z259="",0,Z259),"0")</f>
        <v>0.186</v>
      </c>
      <c r="AA260" s="277"/>
      <c r="AB260" s="277"/>
      <c r="AC260" s="277"/>
    </row>
    <row r="261" spans="1:68" x14ac:dyDescent="0.2">
      <c r="A261" s="288"/>
      <c r="B261" s="288"/>
      <c r="C261" s="288"/>
      <c r="D261" s="288"/>
      <c r="E261" s="288"/>
      <c r="F261" s="288"/>
      <c r="G261" s="288"/>
      <c r="H261" s="288"/>
      <c r="I261" s="288"/>
      <c r="J261" s="288"/>
      <c r="K261" s="288"/>
      <c r="L261" s="288"/>
      <c r="M261" s="288"/>
      <c r="N261" s="288"/>
      <c r="O261" s="297"/>
      <c r="P261" s="284" t="s">
        <v>73</v>
      </c>
      <c r="Q261" s="285"/>
      <c r="R261" s="285"/>
      <c r="S261" s="285"/>
      <c r="T261" s="285"/>
      <c r="U261" s="285"/>
      <c r="V261" s="286"/>
      <c r="W261" s="37" t="s">
        <v>74</v>
      </c>
      <c r="X261" s="276">
        <f>IFERROR(SUMPRODUCT(X258:X259*H258:H259),"0")</f>
        <v>72</v>
      </c>
      <c r="Y261" s="276">
        <f>IFERROR(SUMPRODUCT(Y258:Y259*H258:H259),"0")</f>
        <v>72</v>
      </c>
      <c r="Z261" s="37"/>
      <c r="AA261" s="277"/>
      <c r="AB261" s="277"/>
      <c r="AC261" s="277"/>
    </row>
    <row r="262" spans="1:68" ht="14.25" customHeight="1" x14ac:dyDescent="0.25">
      <c r="A262" s="287" t="s">
        <v>119</v>
      </c>
      <c r="B262" s="288"/>
      <c r="C262" s="288"/>
      <c r="D262" s="288"/>
      <c r="E262" s="288"/>
      <c r="F262" s="288"/>
      <c r="G262" s="288"/>
      <c r="H262" s="288"/>
      <c r="I262" s="288"/>
      <c r="J262" s="288"/>
      <c r="K262" s="288"/>
      <c r="L262" s="288"/>
      <c r="M262" s="288"/>
      <c r="N262" s="288"/>
      <c r="O262" s="288"/>
      <c r="P262" s="288"/>
      <c r="Q262" s="288"/>
      <c r="R262" s="288"/>
      <c r="S262" s="288"/>
      <c r="T262" s="288"/>
      <c r="U262" s="288"/>
      <c r="V262" s="288"/>
      <c r="W262" s="288"/>
      <c r="X262" s="288"/>
      <c r="Y262" s="288"/>
      <c r="Z262" s="288"/>
      <c r="AA262" s="270"/>
      <c r="AB262" s="270"/>
      <c r="AC262" s="270"/>
    </row>
    <row r="263" spans="1:68" ht="27" customHeight="1" x14ac:dyDescent="0.25">
      <c r="A263" s="54" t="s">
        <v>345</v>
      </c>
      <c r="B263" s="54" t="s">
        <v>346</v>
      </c>
      <c r="C263" s="31">
        <v>4301136051</v>
      </c>
      <c r="D263" s="282">
        <v>4640242180304</v>
      </c>
      <c r="E263" s="283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55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79"/>
      <c r="R263" s="279"/>
      <c r="S263" s="279"/>
      <c r="T263" s="28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2">
        <v>4640242180236</v>
      </c>
      <c r="E264" s="283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79"/>
      <c r="R264" s="279"/>
      <c r="S264" s="279"/>
      <c r="T264" s="280"/>
      <c r="U264" s="34"/>
      <c r="V264" s="34"/>
      <c r="W264" s="35" t="s">
        <v>70</v>
      </c>
      <c r="X264" s="274">
        <v>156</v>
      </c>
      <c r="Y264" s="275">
        <f>IFERROR(IF(X264="","",X264),"")</f>
        <v>156</v>
      </c>
      <c r="Z264" s="36">
        <f>IFERROR(IF(X264="","",X264*0.0155),"")</f>
        <v>2.4180000000000001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816.66000000000008</v>
      </c>
      <c r="BN264" s="67">
        <f>IFERROR(Y264*I264,"0")</f>
        <v>816.66000000000008</v>
      </c>
      <c r="BO264" s="67">
        <f>IFERROR(X264/J264,"0")</f>
        <v>1.8571428571428572</v>
      </c>
      <c r="BP264" s="67">
        <f>IFERROR(Y264/J264,"0")</f>
        <v>1.8571428571428572</v>
      </c>
    </row>
    <row r="265" spans="1:68" ht="27" customHeight="1" x14ac:dyDescent="0.25">
      <c r="A265" s="54" t="s">
        <v>350</v>
      </c>
      <c r="B265" s="54" t="s">
        <v>351</v>
      </c>
      <c r="C265" s="31">
        <v>4301136052</v>
      </c>
      <c r="D265" s="282">
        <v>4640242180410</v>
      </c>
      <c r="E265" s="283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79"/>
      <c r="R265" s="279"/>
      <c r="S265" s="279"/>
      <c r="T265" s="28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96"/>
      <c r="B266" s="288"/>
      <c r="C266" s="288"/>
      <c r="D266" s="288"/>
      <c r="E266" s="288"/>
      <c r="F266" s="288"/>
      <c r="G266" s="288"/>
      <c r="H266" s="288"/>
      <c r="I266" s="288"/>
      <c r="J266" s="288"/>
      <c r="K266" s="288"/>
      <c r="L266" s="288"/>
      <c r="M266" s="288"/>
      <c r="N266" s="288"/>
      <c r="O266" s="297"/>
      <c r="P266" s="284" t="s">
        <v>73</v>
      </c>
      <c r="Q266" s="285"/>
      <c r="R266" s="285"/>
      <c r="S266" s="285"/>
      <c r="T266" s="285"/>
      <c r="U266" s="285"/>
      <c r="V266" s="286"/>
      <c r="W266" s="37" t="s">
        <v>70</v>
      </c>
      <c r="X266" s="276">
        <f>IFERROR(SUM(X263:X265),"0")</f>
        <v>156</v>
      </c>
      <c r="Y266" s="276">
        <f>IFERROR(SUM(Y263:Y265),"0")</f>
        <v>156</v>
      </c>
      <c r="Z266" s="276">
        <f>IFERROR(IF(Z263="",0,Z263),"0")+IFERROR(IF(Z264="",0,Z264),"0")+IFERROR(IF(Z265="",0,Z265),"0")</f>
        <v>2.4180000000000001</v>
      </c>
      <c r="AA266" s="277"/>
      <c r="AB266" s="277"/>
      <c r="AC266" s="277"/>
    </row>
    <row r="267" spans="1:68" x14ac:dyDescent="0.2">
      <c r="A267" s="288"/>
      <c r="B267" s="288"/>
      <c r="C267" s="288"/>
      <c r="D267" s="288"/>
      <c r="E267" s="288"/>
      <c r="F267" s="288"/>
      <c r="G267" s="288"/>
      <c r="H267" s="288"/>
      <c r="I267" s="288"/>
      <c r="J267" s="288"/>
      <c r="K267" s="288"/>
      <c r="L267" s="288"/>
      <c r="M267" s="288"/>
      <c r="N267" s="288"/>
      <c r="O267" s="297"/>
      <c r="P267" s="284" t="s">
        <v>73</v>
      </c>
      <c r="Q267" s="285"/>
      <c r="R267" s="285"/>
      <c r="S267" s="285"/>
      <c r="T267" s="285"/>
      <c r="U267" s="285"/>
      <c r="V267" s="286"/>
      <c r="W267" s="37" t="s">
        <v>74</v>
      </c>
      <c r="X267" s="276">
        <f>IFERROR(SUMPRODUCT(X263:X265*H263:H265),"0")</f>
        <v>780</v>
      </c>
      <c r="Y267" s="276">
        <f>IFERROR(SUMPRODUCT(Y263:Y265*H263:H265),"0")</f>
        <v>780</v>
      </c>
      <c r="Z267" s="37"/>
      <c r="AA267" s="277"/>
      <c r="AB267" s="277"/>
      <c r="AC267" s="277"/>
    </row>
    <row r="268" spans="1:68" ht="14.25" customHeight="1" x14ac:dyDescent="0.25">
      <c r="A268" s="287" t="s">
        <v>125</v>
      </c>
      <c r="B268" s="288"/>
      <c r="C268" s="288"/>
      <c r="D268" s="288"/>
      <c r="E268" s="288"/>
      <c r="F268" s="288"/>
      <c r="G268" s="288"/>
      <c r="H268" s="288"/>
      <c r="I268" s="288"/>
      <c r="J268" s="288"/>
      <c r="K268" s="288"/>
      <c r="L268" s="288"/>
      <c r="M268" s="288"/>
      <c r="N268" s="288"/>
      <c r="O268" s="288"/>
      <c r="P268" s="288"/>
      <c r="Q268" s="288"/>
      <c r="R268" s="288"/>
      <c r="S268" s="288"/>
      <c r="T268" s="288"/>
      <c r="U268" s="288"/>
      <c r="V268" s="288"/>
      <c r="W268" s="288"/>
      <c r="X268" s="288"/>
      <c r="Y268" s="288"/>
      <c r="Z268" s="288"/>
      <c r="AA268" s="270"/>
      <c r="AB268" s="270"/>
      <c r="AC268" s="270"/>
    </row>
    <row r="269" spans="1:68" ht="37.5" customHeight="1" x14ac:dyDescent="0.25">
      <c r="A269" s="54" t="s">
        <v>352</v>
      </c>
      <c r="B269" s="54" t="s">
        <v>353</v>
      </c>
      <c r="C269" s="31">
        <v>4301135504</v>
      </c>
      <c r="D269" s="282">
        <v>4640242181554</v>
      </c>
      <c r="E269" s="283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79"/>
      <c r="R269" s="279"/>
      <c r="S269" s="279"/>
      <c r="T269" s="28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83</v>
      </c>
      <c r="AK269" s="71">
        <v>14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2">
        <v>4640242181561</v>
      </c>
      <c r="E270" s="283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9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79"/>
      <c r="R270" s="279"/>
      <c r="S270" s="279"/>
      <c r="T270" s="280"/>
      <c r="U270" s="34"/>
      <c r="V270" s="34"/>
      <c r="W270" s="35" t="s">
        <v>70</v>
      </c>
      <c r="X270" s="274">
        <v>70</v>
      </c>
      <c r="Y270" s="275">
        <f t="shared" si="6"/>
        <v>70</v>
      </c>
      <c r="Z270" s="36">
        <f>IFERROR(IF(X270="","",X270*0.00936),"")</f>
        <v>0.6552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272.44</v>
      </c>
      <c r="BN270" s="67">
        <f t="shared" si="8"/>
        <v>272.44</v>
      </c>
      <c r="BO270" s="67">
        <f t="shared" si="9"/>
        <v>0.55555555555555558</v>
      </c>
      <c r="BP270" s="67">
        <f t="shared" si="10"/>
        <v>0.55555555555555558</v>
      </c>
    </row>
    <row r="271" spans="1:68" ht="27" customHeight="1" x14ac:dyDescent="0.25">
      <c r="A271" s="54" t="s">
        <v>358</v>
      </c>
      <c r="B271" s="54" t="s">
        <v>359</v>
      </c>
      <c r="C271" s="31">
        <v>4301135374</v>
      </c>
      <c r="D271" s="282">
        <v>4640242181424</v>
      </c>
      <c r="E271" s="283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79"/>
      <c r="R271" s="279"/>
      <c r="S271" s="279"/>
      <c r="T271" s="280"/>
      <c r="U271" s="34"/>
      <c r="V271" s="34"/>
      <c r="W271" s="35" t="s">
        <v>70</v>
      </c>
      <c r="X271" s="274">
        <v>12</v>
      </c>
      <c r="Y271" s="275">
        <f t="shared" si="6"/>
        <v>12</v>
      </c>
      <c r="Z271" s="36">
        <f>IFERROR(IF(X271="","",X271*0.0155),"")</f>
        <v>0.186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68.820000000000007</v>
      </c>
      <c r="BN271" s="67">
        <f t="shared" si="8"/>
        <v>68.820000000000007</v>
      </c>
      <c r="BO271" s="67">
        <f t="shared" si="9"/>
        <v>0.14285714285714285</v>
      </c>
      <c r="BP271" s="67">
        <f t="shared" si="10"/>
        <v>0.14285714285714285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2">
        <v>4640242181523</v>
      </c>
      <c r="E272" s="283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79"/>
      <c r="R272" s="279"/>
      <c r="S272" s="279"/>
      <c r="T272" s="280"/>
      <c r="U272" s="34"/>
      <c r="V272" s="34"/>
      <c r="W272" s="35" t="s">
        <v>70</v>
      </c>
      <c r="X272" s="274">
        <v>14</v>
      </c>
      <c r="Y272" s="275">
        <f t="shared" si="6"/>
        <v>14</v>
      </c>
      <c r="Z272" s="36">
        <f t="shared" ref="Z272:Z277" si="11">IFERROR(IF(X272="","",X272*0.00936),"")</f>
        <v>0.13103999999999999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44.688000000000002</v>
      </c>
      <c r="BN272" s="67">
        <f t="shared" si="8"/>
        <v>44.688000000000002</v>
      </c>
      <c r="BO272" s="67">
        <f t="shared" si="9"/>
        <v>0.1111111111111111</v>
      </c>
      <c r="BP272" s="67">
        <f t="shared" si="10"/>
        <v>0.1111111111111111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2">
        <v>4640242181486</v>
      </c>
      <c r="E273" s="283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128</v>
      </c>
      <c r="M273" s="33" t="s">
        <v>69</v>
      </c>
      <c r="N273" s="33"/>
      <c r="O273" s="32">
        <v>180</v>
      </c>
      <c r="P273" s="3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79"/>
      <c r="R273" s="279"/>
      <c r="S273" s="279"/>
      <c r="T273" s="280"/>
      <c r="U273" s="34"/>
      <c r="V273" s="34"/>
      <c r="W273" s="35" t="s">
        <v>70</v>
      </c>
      <c r="X273" s="274">
        <v>0</v>
      </c>
      <c r="Y273" s="275">
        <f t="shared" si="6"/>
        <v>0</v>
      </c>
      <c r="Z273" s="36">
        <f t="shared" si="11"/>
        <v>0</v>
      </c>
      <c r="AA273" s="56"/>
      <c r="AB273" s="57"/>
      <c r="AC273" s="248" t="s">
        <v>354</v>
      </c>
      <c r="AG273" s="67"/>
      <c r="AJ273" s="71" t="s">
        <v>129</v>
      </c>
      <c r="AK273" s="71">
        <v>126</v>
      </c>
      <c r="BB273" s="249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37.5" customHeight="1" x14ac:dyDescent="0.25">
      <c r="A274" s="54" t="s">
        <v>364</v>
      </c>
      <c r="B274" s="54" t="s">
        <v>365</v>
      </c>
      <c r="C274" s="31">
        <v>4301135402</v>
      </c>
      <c r="D274" s="282">
        <v>4640242181493</v>
      </c>
      <c r="E274" s="283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81</v>
      </c>
      <c r="M274" s="33" t="s">
        <v>69</v>
      </c>
      <c r="N274" s="33"/>
      <c r="O274" s="32">
        <v>180</v>
      </c>
      <c r="P274" s="403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79"/>
      <c r="R274" s="279"/>
      <c r="S274" s="279"/>
      <c r="T274" s="28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83</v>
      </c>
      <c r="AK274" s="71">
        <v>14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customHeight="1" x14ac:dyDescent="0.25">
      <c r="A275" s="54" t="s">
        <v>366</v>
      </c>
      <c r="B275" s="54" t="s">
        <v>367</v>
      </c>
      <c r="C275" s="31">
        <v>4301135403</v>
      </c>
      <c r="D275" s="282">
        <v>4640242181509</v>
      </c>
      <c r="E275" s="283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01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79"/>
      <c r="R275" s="279"/>
      <c r="S275" s="279"/>
      <c r="T275" s="28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83</v>
      </c>
      <c r="AK275" s="71">
        <v>14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customHeight="1" x14ac:dyDescent="0.25">
      <c r="A276" s="54" t="s">
        <v>368</v>
      </c>
      <c r="B276" s="54" t="s">
        <v>369</v>
      </c>
      <c r="C276" s="31">
        <v>4301135304</v>
      </c>
      <c r="D276" s="282">
        <v>4640242181240</v>
      </c>
      <c r="E276" s="283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28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79"/>
      <c r="R276" s="279"/>
      <c r="S276" s="279"/>
      <c r="T276" s="28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83</v>
      </c>
      <c r="AK276" s="71">
        <v>14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customHeight="1" x14ac:dyDescent="0.25">
      <c r="A277" s="54" t="s">
        <v>370</v>
      </c>
      <c r="B277" s="54" t="s">
        <v>371</v>
      </c>
      <c r="C277" s="31">
        <v>4301135610</v>
      </c>
      <c r="D277" s="282">
        <v>4640242181318</v>
      </c>
      <c r="E277" s="283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81</v>
      </c>
      <c r="M277" s="33" t="s">
        <v>69</v>
      </c>
      <c r="N277" s="33"/>
      <c r="O277" s="32">
        <v>180</v>
      </c>
      <c r="P277" s="37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79"/>
      <c r="R277" s="279"/>
      <c r="S277" s="279"/>
      <c r="T277" s="28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83</v>
      </c>
      <c r="AK277" s="71">
        <v>14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372</v>
      </c>
      <c r="B278" s="54" t="s">
        <v>373</v>
      </c>
      <c r="C278" s="31">
        <v>4301135306</v>
      </c>
      <c r="D278" s="282">
        <v>4640242181387</v>
      </c>
      <c r="E278" s="283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138</v>
      </c>
      <c r="L278" s="32" t="s">
        <v>81</v>
      </c>
      <c r="M278" s="33" t="s">
        <v>69</v>
      </c>
      <c r="N278" s="33"/>
      <c r="O278" s="32">
        <v>180</v>
      </c>
      <c r="P278" s="432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79"/>
      <c r="R278" s="279"/>
      <c r="S278" s="279"/>
      <c r="T278" s="28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83</v>
      </c>
      <c r="AK278" s="71">
        <v>18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374</v>
      </c>
      <c r="B279" s="54" t="s">
        <v>375</v>
      </c>
      <c r="C279" s="31">
        <v>4301135309</v>
      </c>
      <c r="D279" s="282">
        <v>4640242181332</v>
      </c>
      <c r="E279" s="283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395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79"/>
      <c r="R279" s="279"/>
      <c r="S279" s="279"/>
      <c r="T279" s="28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376</v>
      </c>
      <c r="B280" s="54" t="s">
        <v>377</v>
      </c>
      <c r="C280" s="31">
        <v>4301135308</v>
      </c>
      <c r="D280" s="282">
        <v>4640242181349</v>
      </c>
      <c r="E280" s="283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138</v>
      </c>
      <c r="L280" s="32" t="s">
        <v>68</v>
      </c>
      <c r="M280" s="33" t="s">
        <v>69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79"/>
      <c r="R280" s="279"/>
      <c r="S280" s="279"/>
      <c r="T280" s="28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378</v>
      </c>
      <c r="B281" s="54" t="s">
        <v>379</v>
      </c>
      <c r="C281" s="31">
        <v>4301135307</v>
      </c>
      <c r="D281" s="282">
        <v>4640242181370</v>
      </c>
      <c r="E281" s="283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79"/>
      <c r="R281" s="279"/>
      <c r="S281" s="279"/>
      <c r="T281" s="28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96"/>
      <c r="B282" s="288"/>
      <c r="C282" s="288"/>
      <c r="D282" s="288"/>
      <c r="E282" s="288"/>
      <c r="F282" s="288"/>
      <c r="G282" s="288"/>
      <c r="H282" s="288"/>
      <c r="I282" s="288"/>
      <c r="J282" s="288"/>
      <c r="K282" s="288"/>
      <c r="L282" s="288"/>
      <c r="M282" s="288"/>
      <c r="N282" s="288"/>
      <c r="O282" s="297"/>
      <c r="P282" s="284" t="s">
        <v>73</v>
      </c>
      <c r="Q282" s="285"/>
      <c r="R282" s="285"/>
      <c r="S282" s="285"/>
      <c r="T282" s="285"/>
      <c r="U282" s="285"/>
      <c r="V282" s="286"/>
      <c r="W282" s="37" t="s">
        <v>70</v>
      </c>
      <c r="X282" s="276">
        <f>IFERROR(SUM(X269:X281),"0")</f>
        <v>96</v>
      </c>
      <c r="Y282" s="276">
        <f>IFERROR(SUM(Y269:Y281),"0")</f>
        <v>96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0.97223999999999999</v>
      </c>
      <c r="AA282" s="277"/>
      <c r="AB282" s="277"/>
      <c r="AC282" s="277"/>
    </row>
    <row r="283" spans="1:68" x14ac:dyDescent="0.2">
      <c r="A283" s="288"/>
      <c r="B283" s="288"/>
      <c r="C283" s="288"/>
      <c r="D283" s="288"/>
      <c r="E283" s="288"/>
      <c r="F283" s="288"/>
      <c r="G283" s="288"/>
      <c r="H283" s="288"/>
      <c r="I283" s="288"/>
      <c r="J283" s="288"/>
      <c r="K283" s="288"/>
      <c r="L283" s="288"/>
      <c r="M283" s="288"/>
      <c r="N283" s="288"/>
      <c r="O283" s="297"/>
      <c r="P283" s="284" t="s">
        <v>73</v>
      </c>
      <c r="Q283" s="285"/>
      <c r="R283" s="285"/>
      <c r="S283" s="285"/>
      <c r="T283" s="285"/>
      <c r="U283" s="285"/>
      <c r="V283" s="286"/>
      <c r="W283" s="37" t="s">
        <v>74</v>
      </c>
      <c r="X283" s="276">
        <f>IFERROR(SUMPRODUCT(X269:X281*H269:H281),"0")</f>
        <v>367</v>
      </c>
      <c r="Y283" s="276">
        <f>IFERROR(SUMPRODUCT(Y269:Y281*H269:H281),"0")</f>
        <v>367</v>
      </c>
      <c r="Z283" s="37"/>
      <c r="AA283" s="277"/>
      <c r="AB283" s="277"/>
      <c r="AC283" s="277"/>
    </row>
    <row r="284" spans="1:68" ht="15" customHeight="1" x14ac:dyDescent="0.2">
      <c r="A284" s="308"/>
      <c r="B284" s="288"/>
      <c r="C284" s="288"/>
      <c r="D284" s="288"/>
      <c r="E284" s="288"/>
      <c r="F284" s="288"/>
      <c r="G284" s="288"/>
      <c r="H284" s="288"/>
      <c r="I284" s="288"/>
      <c r="J284" s="288"/>
      <c r="K284" s="288"/>
      <c r="L284" s="288"/>
      <c r="M284" s="288"/>
      <c r="N284" s="288"/>
      <c r="O284" s="309"/>
      <c r="P284" s="371" t="s">
        <v>381</v>
      </c>
      <c r="Q284" s="352"/>
      <c r="R284" s="352"/>
      <c r="S284" s="352"/>
      <c r="T284" s="352"/>
      <c r="U284" s="352"/>
      <c r="V284" s="353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4377.16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4377.16</v>
      </c>
      <c r="Z284" s="37"/>
      <c r="AA284" s="277"/>
      <c r="AB284" s="277"/>
      <c r="AC284" s="277"/>
    </row>
    <row r="285" spans="1:68" x14ac:dyDescent="0.2">
      <c r="A285" s="288"/>
      <c r="B285" s="288"/>
      <c r="C285" s="288"/>
      <c r="D285" s="288"/>
      <c r="E285" s="288"/>
      <c r="F285" s="288"/>
      <c r="G285" s="288"/>
      <c r="H285" s="288"/>
      <c r="I285" s="288"/>
      <c r="J285" s="288"/>
      <c r="K285" s="288"/>
      <c r="L285" s="288"/>
      <c r="M285" s="288"/>
      <c r="N285" s="288"/>
      <c r="O285" s="309"/>
      <c r="P285" s="371" t="s">
        <v>382</v>
      </c>
      <c r="Q285" s="352"/>
      <c r="R285" s="352"/>
      <c r="S285" s="352"/>
      <c r="T285" s="352"/>
      <c r="U285" s="352"/>
      <c r="V285" s="353"/>
      <c r="W285" s="37" t="s">
        <v>74</v>
      </c>
      <c r="X285" s="276">
        <f>IFERROR(SUM(BM22:BM281),"0")</f>
        <v>4915.478799999999</v>
      </c>
      <c r="Y285" s="276">
        <f>IFERROR(SUM(BN22:BN281),"0")</f>
        <v>4915.478799999999</v>
      </c>
      <c r="Z285" s="37"/>
      <c r="AA285" s="277"/>
      <c r="AB285" s="277"/>
      <c r="AC285" s="277"/>
    </row>
    <row r="286" spans="1:68" x14ac:dyDescent="0.2">
      <c r="A286" s="28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88"/>
      <c r="O286" s="309"/>
      <c r="P286" s="371" t="s">
        <v>383</v>
      </c>
      <c r="Q286" s="352"/>
      <c r="R286" s="352"/>
      <c r="S286" s="352"/>
      <c r="T286" s="352"/>
      <c r="U286" s="352"/>
      <c r="V286" s="353"/>
      <c r="W286" s="37" t="s">
        <v>384</v>
      </c>
      <c r="X286" s="38">
        <f>ROUNDUP(SUM(BO22:BO281),0)</f>
        <v>15</v>
      </c>
      <c r="Y286" s="38">
        <f>ROUNDUP(SUM(BP22:BP281),0)</f>
        <v>15</v>
      </c>
      <c r="Z286" s="37"/>
      <c r="AA286" s="277"/>
      <c r="AB286" s="277"/>
      <c r="AC286" s="277"/>
    </row>
    <row r="287" spans="1:68" x14ac:dyDescent="0.2">
      <c r="A287" s="288"/>
      <c r="B287" s="288"/>
      <c r="C287" s="288"/>
      <c r="D287" s="288"/>
      <c r="E287" s="288"/>
      <c r="F287" s="288"/>
      <c r="G287" s="288"/>
      <c r="H287" s="288"/>
      <c r="I287" s="288"/>
      <c r="J287" s="288"/>
      <c r="K287" s="288"/>
      <c r="L287" s="288"/>
      <c r="M287" s="288"/>
      <c r="N287" s="288"/>
      <c r="O287" s="309"/>
      <c r="P287" s="371" t="s">
        <v>385</v>
      </c>
      <c r="Q287" s="352"/>
      <c r="R287" s="352"/>
      <c r="S287" s="352"/>
      <c r="T287" s="352"/>
      <c r="U287" s="352"/>
      <c r="V287" s="353"/>
      <c r="W287" s="37" t="s">
        <v>74</v>
      </c>
      <c r="X287" s="276">
        <f>GrossWeightTotal+PalletQtyTotal*25</f>
        <v>5290.478799999999</v>
      </c>
      <c r="Y287" s="276">
        <f>GrossWeightTotalR+PalletQtyTotalR*25</f>
        <v>5290.478799999999</v>
      </c>
      <c r="Z287" s="37"/>
      <c r="AA287" s="277"/>
      <c r="AB287" s="277"/>
      <c r="AC287" s="277"/>
    </row>
    <row r="288" spans="1:68" x14ac:dyDescent="0.2">
      <c r="A288" s="288"/>
      <c r="B288" s="288"/>
      <c r="C288" s="288"/>
      <c r="D288" s="288"/>
      <c r="E288" s="288"/>
      <c r="F288" s="288"/>
      <c r="G288" s="288"/>
      <c r="H288" s="288"/>
      <c r="I288" s="288"/>
      <c r="J288" s="288"/>
      <c r="K288" s="288"/>
      <c r="L288" s="288"/>
      <c r="M288" s="288"/>
      <c r="N288" s="288"/>
      <c r="O288" s="309"/>
      <c r="P288" s="371" t="s">
        <v>386</v>
      </c>
      <c r="Q288" s="352"/>
      <c r="R288" s="352"/>
      <c r="S288" s="352"/>
      <c r="T288" s="352"/>
      <c r="U288" s="352"/>
      <c r="V288" s="353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1160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1160</v>
      </c>
      <c r="Z288" s="37"/>
      <c r="AA288" s="277"/>
      <c r="AB288" s="277"/>
      <c r="AC288" s="277"/>
    </row>
    <row r="289" spans="1:32" ht="14.25" customHeight="1" x14ac:dyDescent="0.2">
      <c r="A289" s="288"/>
      <c r="B289" s="288"/>
      <c r="C289" s="288"/>
      <c r="D289" s="288"/>
      <c r="E289" s="288"/>
      <c r="F289" s="288"/>
      <c r="G289" s="288"/>
      <c r="H289" s="288"/>
      <c r="I289" s="288"/>
      <c r="J289" s="288"/>
      <c r="K289" s="288"/>
      <c r="L289" s="288"/>
      <c r="M289" s="288"/>
      <c r="N289" s="288"/>
      <c r="O289" s="309"/>
      <c r="P289" s="371" t="s">
        <v>387</v>
      </c>
      <c r="Q289" s="352"/>
      <c r="R289" s="352"/>
      <c r="S289" s="352"/>
      <c r="T289" s="352"/>
      <c r="U289" s="352"/>
      <c r="V289" s="353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18.366820000000001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1" t="s">
        <v>75</v>
      </c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293"/>
      <c r="P291" s="293"/>
      <c r="Q291" s="293"/>
      <c r="R291" s="293"/>
      <c r="S291" s="293"/>
      <c r="T291" s="294"/>
      <c r="U291" s="271" t="s">
        <v>229</v>
      </c>
      <c r="V291" s="271" t="s">
        <v>238</v>
      </c>
      <c r="W291" s="291" t="s">
        <v>257</v>
      </c>
      <c r="X291" s="293"/>
      <c r="Y291" s="293"/>
      <c r="Z291" s="293"/>
      <c r="AA291" s="293"/>
      <c r="AB291" s="29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19" t="s">
        <v>390</v>
      </c>
      <c r="B292" s="291" t="s">
        <v>63</v>
      </c>
      <c r="C292" s="291" t="s">
        <v>76</v>
      </c>
      <c r="D292" s="291" t="s">
        <v>87</v>
      </c>
      <c r="E292" s="291" t="s">
        <v>97</v>
      </c>
      <c r="F292" s="291" t="s">
        <v>108</v>
      </c>
      <c r="G292" s="291" t="s">
        <v>135</v>
      </c>
      <c r="H292" s="291" t="s">
        <v>142</v>
      </c>
      <c r="I292" s="291" t="s">
        <v>146</v>
      </c>
      <c r="J292" s="291" t="s">
        <v>154</v>
      </c>
      <c r="K292" s="291" t="s">
        <v>169</v>
      </c>
      <c r="L292" s="291" t="s">
        <v>175</v>
      </c>
      <c r="M292" s="291" t="s">
        <v>195</v>
      </c>
      <c r="N292" s="272"/>
      <c r="O292" s="291" t="s">
        <v>201</v>
      </c>
      <c r="P292" s="291" t="s">
        <v>208</v>
      </c>
      <c r="Q292" s="291" t="s">
        <v>213</v>
      </c>
      <c r="R292" s="291" t="s">
        <v>217</v>
      </c>
      <c r="S292" s="291" t="s">
        <v>220</v>
      </c>
      <c r="T292" s="291" t="s">
        <v>225</v>
      </c>
      <c r="U292" s="291" t="s">
        <v>230</v>
      </c>
      <c r="V292" s="291" t="s">
        <v>239</v>
      </c>
      <c r="W292" s="291" t="s">
        <v>258</v>
      </c>
      <c r="X292" s="291" t="s">
        <v>274</v>
      </c>
      <c r="Y292" s="291" t="s">
        <v>281</v>
      </c>
      <c r="Z292" s="291" t="s">
        <v>292</v>
      </c>
      <c r="AA292" s="291" t="s">
        <v>297</v>
      </c>
      <c r="AB292" s="291" t="s">
        <v>308</v>
      </c>
      <c r="AC292" s="291" t="s">
        <v>315</v>
      </c>
      <c r="AD292" s="291" t="s">
        <v>320</v>
      </c>
      <c r="AE292" s="291" t="s">
        <v>324</v>
      </c>
      <c r="AF292" s="291" t="s">
        <v>331</v>
      </c>
    </row>
    <row r="293" spans="1:32" ht="13.5" customHeight="1" thickBot="1" x14ac:dyDescent="0.25">
      <c r="A293" s="420"/>
      <c r="B293" s="292"/>
      <c r="C293" s="292"/>
      <c r="D293" s="292"/>
      <c r="E293" s="292"/>
      <c r="F293" s="292"/>
      <c r="G293" s="292"/>
      <c r="H293" s="292"/>
      <c r="I293" s="292"/>
      <c r="J293" s="292"/>
      <c r="K293" s="292"/>
      <c r="L293" s="292"/>
      <c r="M293" s="292"/>
      <c r="N293" s="272"/>
      <c r="O293" s="292"/>
      <c r="P293" s="292"/>
      <c r="Q293" s="292"/>
      <c r="R293" s="292"/>
      <c r="S293" s="292"/>
      <c r="T293" s="292"/>
      <c r="U293" s="292"/>
      <c r="V293" s="292"/>
      <c r="W293" s="292"/>
      <c r="X293" s="292"/>
      <c r="Y293" s="292"/>
      <c r="Z293" s="292"/>
      <c r="AA293" s="292"/>
      <c r="AB293" s="292"/>
      <c r="AC293" s="292"/>
      <c r="AD293" s="292"/>
      <c r="AE293" s="292"/>
      <c r="AF293" s="292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134.39999999999998</v>
      </c>
      <c r="E294" s="46">
        <f>IFERROR(X41*H41,"0")+IFERROR(X42*H42,"0")+IFERROR(X43*H43,"0")+IFERROR(X44*H44,"0")</f>
        <v>84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50.4</v>
      </c>
      <c r="I294" s="46">
        <f>IFERROR(X84*H84,"0")+IFERROR(X85*H85,"0")</f>
        <v>453.6</v>
      </c>
      <c r="J294" s="46">
        <f>IFERROR(X90*H90,"0")+IFERROR(X91*H91,"0")+IFERROR(X92*H92,"0")+IFERROR(X93*H93,"0")+IFERROR(X94*H94,"0")+IFERROR(X95*H95,"0")</f>
        <v>443.52</v>
      </c>
      <c r="K294" s="46">
        <f>IFERROR(X100*H100,"0")+IFERROR(X101*H101,"0")</f>
        <v>0</v>
      </c>
      <c r="L294" s="46">
        <f>IFERROR(X106*H106,"0")+IFERROR(X107*H107,"0")+IFERROR(X108*H108,"0")+IFERROR(X109*H109,"0")+IFERROR(X110*H110,"0")+IFERROR(X114*H114,"0")+IFERROR(X118*H118,"0")</f>
        <v>372.96</v>
      </c>
      <c r="M294" s="46">
        <f>IFERROR(X123*H123,"0")+IFERROR(X124*H124,"0")</f>
        <v>588</v>
      </c>
      <c r="N294" s="272"/>
      <c r="O294" s="46">
        <f>IFERROR(X129*H129,"0")+IFERROR(X130*H130,"0")</f>
        <v>42</v>
      </c>
      <c r="P294" s="46">
        <f>IFERROR(X135*H135,"0")+IFERROR(X136*H136,"0")</f>
        <v>100.8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164.64</v>
      </c>
      <c r="U294" s="46">
        <f>IFERROR(X162*H162,"0")+IFERROR(X163*H163,"0")</f>
        <v>0</v>
      </c>
      <c r="V294" s="46">
        <f>IFERROR(X169*H169,"0")+IFERROR(X170*H170,"0")+IFERROR(X171*H171,"0")+IFERROR(X175*H175,"0")</f>
        <v>210</v>
      </c>
      <c r="W294" s="46">
        <f>IFERROR(X181*H181,"0")+IFERROR(X185*H185,"0")+IFERROR(X186*H186,"0")+IFERROR(X187*H187,"0")+IFERROR(X188*H188,"0")</f>
        <v>38.64</v>
      </c>
      <c r="X294" s="46">
        <f>IFERROR(X193*H193,"0")+IFERROR(X194*H194,"0")</f>
        <v>67.199999999999989</v>
      </c>
      <c r="Y294" s="46">
        <f>IFERROR(X199*H199,"0")+IFERROR(X200*H200,"0")+IFERROR(X201*H201,"0")+IFERROR(X202*H202,"0")</f>
        <v>0</v>
      </c>
      <c r="Z294" s="46">
        <f>IFERROR(X207*H207,"0")</f>
        <v>240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1387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1029.5999999999999</v>
      </c>
      <c r="B297" s="60">
        <f>SUMPRODUCT(--(BB:BB="ПГП"),--(W:W="кор"),H:H,Y:Y)+SUMPRODUCT(--(BB:BB="ПГП"),--(W:W="кг"),Y:Y)</f>
        <v>3347.56</v>
      </c>
      <c r="C297" s="60">
        <f>SUMPRODUCT(--(BB:BB="КИЗ"),--(W:W="кор"),H:H,Y:Y)+SUMPRODUCT(--(BB:BB="КИЗ"),--(W:W="кг"),Y:Y)</f>
        <v>0</v>
      </c>
    </row>
  </sheetData>
  <sheetProtection algorithmName="SHA-512" hashValue="9HyfwQC7d2gfYtizhweko8Zkjl+fasK6CZMzQsG6SBqS+h5o1PWsUkny1q/+X8ugcTWUplNNguSwBeUU2x6RrQ==" saltValue="Stbr1LtjdxsWIQOHXGrO3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1">
    <mergeCell ref="A213:O214"/>
    <mergeCell ref="P202:T202"/>
    <mergeCell ref="D123:E123"/>
    <mergeCell ref="X17:X18"/>
    <mergeCell ref="A52:Z52"/>
    <mergeCell ref="D110:E110"/>
    <mergeCell ref="D44:E44"/>
    <mergeCell ref="P283:V283"/>
    <mergeCell ref="D271:E271"/>
    <mergeCell ref="V12:W12"/>
    <mergeCell ref="A245:Z245"/>
    <mergeCell ref="A39:Z39"/>
    <mergeCell ref="P285:V285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Q5:R5"/>
    <mergeCell ref="D278:E278"/>
    <mergeCell ref="D163:E163"/>
    <mergeCell ref="D107:E107"/>
    <mergeCell ref="P136:T136"/>
    <mergeCell ref="P263:T263"/>
    <mergeCell ref="D171:E171"/>
    <mergeCell ref="Q6:R6"/>
    <mergeCell ref="P200:T200"/>
    <mergeCell ref="A189:O190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AD17:AF18"/>
    <mergeCell ref="P142:V142"/>
    <mergeCell ref="D101:E101"/>
    <mergeCell ref="F5:G5"/>
    <mergeCell ref="P55:V55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AB292:AB293"/>
    <mergeCell ref="A75:O76"/>
    <mergeCell ref="AD292:AD293"/>
    <mergeCell ref="P175:T175"/>
    <mergeCell ref="P266:V266"/>
    <mergeCell ref="P162:T162"/>
    <mergeCell ref="A86:O87"/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292:A293"/>
    <mergeCell ref="P148:V148"/>
    <mergeCell ref="P130:T130"/>
    <mergeCell ref="D136:E136"/>
    <mergeCell ref="A176:O177"/>
    <mergeCell ref="A227:Z227"/>
    <mergeCell ref="D200:E200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P103:V103"/>
    <mergeCell ref="A155:Z155"/>
    <mergeCell ref="P97:V97"/>
    <mergeCell ref="Q13:R13"/>
    <mergeCell ref="P201:T201"/>
    <mergeCell ref="A125:O126"/>
    <mergeCell ref="P114:T114"/>
    <mergeCell ref="V6:W9"/>
    <mergeCell ref="D199:E199"/>
    <mergeCell ref="P109:T109"/>
    <mergeCell ref="P274:T274"/>
    <mergeCell ref="D186:E186"/>
    <mergeCell ref="D217:E21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255:V255"/>
    <mergeCell ref="P34:T34"/>
    <mergeCell ref="H10:M10"/>
    <mergeCell ref="P212:T212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H17:H18"/>
    <mergeCell ref="P90:T90"/>
    <mergeCell ref="P217:T217"/>
    <mergeCell ref="D269:E269"/>
    <mergeCell ref="A157:O158"/>
    <mergeCell ref="P247:V247"/>
    <mergeCell ref="D181:E181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A235:Z235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A40:Z40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49:E49"/>
    <mergeCell ref="D242:E242"/>
    <mergeCell ref="P199:T199"/>
    <mergeCell ref="H292:H293"/>
    <mergeCell ref="J292:J293"/>
    <mergeCell ref="M292:M293"/>
    <mergeCell ref="D185:E185"/>
    <mergeCell ref="O292:O293"/>
    <mergeCell ref="D41:E41"/>
    <mergeCell ref="D277:E277"/>
    <mergeCell ref="P256:V256"/>
    <mergeCell ref="D292:D293"/>
    <mergeCell ref="D43:E43"/>
    <mergeCell ref="A145:Z145"/>
    <mergeCell ref="P216:T216"/>
    <mergeCell ref="A139:Z139"/>
    <mergeCell ref="A210:Z210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25:V225"/>
    <mergeCell ref="P58:V58"/>
    <mergeCell ref="P244:V244"/>
    <mergeCell ref="D61:E61"/>
    <mergeCell ref="D109:E109"/>
    <mergeCell ref="T5:U5"/>
    <mergeCell ref="V5:W5"/>
    <mergeCell ref="D246:E246"/>
    <mergeCell ref="A48:Z48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A6:C6"/>
    <mergeCell ref="P118:T118"/>
    <mergeCell ref="A161:Z161"/>
    <mergeCell ref="P102:V102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A105:Z105"/>
    <mergeCell ref="D224:E224"/>
    <mergeCell ref="D7:M7"/>
    <mergeCell ref="Q292:Q293"/>
    <mergeCell ref="S292:S293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A228:Z228"/>
    <mergeCell ref="P95:T95"/>
    <mergeCell ref="P182:V182"/>
    <mergeCell ref="P38:V38"/>
    <mergeCell ref="P273:T273"/>
    <mergeCell ref="D272:E272"/>
    <mergeCell ref="D274:E274"/>
    <mergeCell ref="P292:P293"/>
    <mergeCell ref="A26:Z26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G292:G293"/>
    <mergeCell ref="I292:I293"/>
    <mergeCell ref="W291:AB291"/>
    <mergeCell ref="A78:Z78"/>
    <mergeCell ref="P153:V153"/>
    <mergeCell ref="A205:Z205"/>
    <mergeCell ref="D263:E263"/>
    <mergeCell ref="A65:Z65"/>
    <mergeCell ref="A45:O46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59:V59"/>
    <mergeCell ref="P190:V190"/>
    <mergeCell ref="F292:F293"/>
    <mergeCell ref="P223:T223"/>
    <mergeCell ref="A168:Z168"/>
    <mergeCell ref="P79:T79"/>
    <mergeCell ref="P73:T73"/>
    <mergeCell ref="D187:E187"/>
    <mergeCell ref="P87:V87"/>
    <mergeCell ref="A83:Z83"/>
    <mergeCell ref="H9:I9"/>
    <mergeCell ref="P24:V24"/>
    <mergeCell ref="D281:E281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A14:M14"/>
    <mergeCell ref="D280:E280"/>
    <mergeCell ref="P163:T1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8 X135 X162 X175 X193:X194 X199 X201 X212 X223:X224 X230 X242 X252 X265 X279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14 X123 X129:X130 X136 X141 X146 X151 X156 X163 X169:X171 X181 X185:X188 X200 X202 X207 X216:X218 X236 X246 X253:X254 X258:X259 X263:X264 X269:X272 X274:X27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73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H9alyko0gISb9jvOX/13PETDHA46BeiyjGqAJO63FrvoGfHYGn6hws/8T0F8i3Kqk1wrGDxU8fR0VHOfGLjYZA==" saltValue="MKZdEuuRa7nGPe/XUm1X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2025-09-19T11:01:49Z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