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заказы Краснодар\12,05,25 ПОКОМ КИ Новороссийск\"/>
    </mc:Choice>
  </mc:AlternateContent>
  <xr:revisionPtr revIDLastSave="0" documentId="13_ncr:1_{9D5A973F-E827-42B7-90FA-9EAB4EB459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Sheet!$A$3:$AD$102</definedName>
  </definedNames>
  <calcPr calcId="191029"/>
</workbook>
</file>

<file path=xl/calcChain.xml><?xml version="1.0" encoding="utf-8"?>
<calcChain xmlns="http://schemas.openxmlformats.org/spreadsheetml/2006/main">
  <c r="Q82" i="1" l="1"/>
  <c r="Q80" i="1"/>
  <c r="Q78" i="1"/>
  <c r="Q75" i="1"/>
  <c r="Q73" i="1"/>
  <c r="Q71" i="1"/>
  <c r="Q67" i="1"/>
  <c r="Q65" i="1"/>
  <c r="Q64" i="1"/>
  <c r="Q63" i="1"/>
  <c r="Q62" i="1"/>
  <c r="Q61" i="1"/>
  <c r="Q60" i="1"/>
  <c r="Q56" i="1"/>
  <c r="Q55" i="1"/>
  <c r="Q53" i="1"/>
  <c r="Q51" i="1"/>
  <c r="Q46" i="1"/>
  <c r="Q43" i="1"/>
  <c r="Q42" i="1"/>
  <c r="Q39" i="1"/>
  <c r="Q38" i="1"/>
  <c r="Q37" i="1"/>
  <c r="Q35" i="1"/>
  <c r="Q31" i="1"/>
  <c r="Q25" i="1"/>
  <c r="Q22" i="1"/>
  <c r="Q15" i="1"/>
  <c r="Q12" i="1"/>
  <c r="Q74" i="1"/>
  <c r="Q70" i="1"/>
  <c r="Q47" i="1"/>
  <c r="Q45" i="1"/>
  <c r="Q41" i="1"/>
  <c r="Q34" i="1"/>
  <c r="Q32" i="1"/>
  <c r="Q27" i="1"/>
  <c r="Q17" i="1"/>
  <c r="Q14" i="1"/>
  <c r="Q11" i="1"/>
  <c r="O93" i="1"/>
  <c r="U93" i="1" s="1"/>
  <c r="O94" i="1"/>
  <c r="U94" i="1" s="1"/>
  <c r="O95" i="1"/>
  <c r="T95" i="1" s="1"/>
  <c r="O96" i="1"/>
  <c r="U96" i="1" s="1"/>
  <c r="O97" i="1"/>
  <c r="T97" i="1" s="1"/>
  <c r="O98" i="1"/>
  <c r="T98" i="1" s="1"/>
  <c r="O99" i="1"/>
  <c r="U99" i="1" s="1"/>
  <c r="O100" i="1"/>
  <c r="U100" i="1" s="1"/>
  <c r="O101" i="1"/>
  <c r="T101" i="1" s="1"/>
  <c r="O102" i="1"/>
  <c r="T102" i="1" s="1"/>
  <c r="AD93" i="1"/>
  <c r="AD94" i="1"/>
  <c r="AD95" i="1"/>
  <c r="AD96" i="1"/>
  <c r="AD97" i="1"/>
  <c r="AD98" i="1"/>
  <c r="AD99" i="1"/>
  <c r="AD100" i="1"/>
  <c r="AD101" i="1"/>
  <c r="AD102" i="1"/>
  <c r="T93" i="1" l="1"/>
  <c r="T100" i="1"/>
  <c r="T99" i="1"/>
  <c r="T96" i="1"/>
  <c r="U102" i="1"/>
  <c r="U95" i="1"/>
  <c r="U97" i="1"/>
  <c r="T94" i="1"/>
  <c r="U101" i="1"/>
  <c r="U98" i="1"/>
  <c r="Q7" i="1" l="1"/>
  <c r="Q8" i="1"/>
  <c r="AD8" i="1" s="1"/>
  <c r="Q13" i="1"/>
  <c r="Q18" i="1"/>
  <c r="Q23" i="1"/>
  <c r="AD23" i="1" s="1"/>
  <c r="Q24" i="1"/>
  <c r="AD24" i="1" s="1"/>
  <c r="AD25" i="1"/>
  <c r="Q26" i="1"/>
  <c r="AD26" i="1" s="1"/>
  <c r="Q28" i="1"/>
  <c r="AD28" i="1" s="1"/>
  <c r="Q29" i="1"/>
  <c r="AD29" i="1" s="1"/>
  <c r="Q33" i="1"/>
  <c r="AD33" i="1" s="1"/>
  <c r="Q36" i="1"/>
  <c r="Q40" i="1"/>
  <c r="AD40" i="1" s="1"/>
  <c r="Q44" i="1"/>
  <c r="AD44" i="1" s="1"/>
  <c r="Q49" i="1"/>
  <c r="Q50" i="1"/>
  <c r="Q52" i="1"/>
  <c r="AD52" i="1" s="1"/>
  <c r="Q57" i="1"/>
  <c r="Q59" i="1"/>
  <c r="Q68" i="1"/>
  <c r="AD68" i="1" s="1"/>
  <c r="Q69" i="1"/>
  <c r="Q72" i="1"/>
  <c r="AD72" i="1" s="1"/>
  <c r="Q76" i="1"/>
  <c r="Q77" i="1"/>
  <c r="AD77" i="1" s="1"/>
  <c r="Q79" i="1"/>
  <c r="Q81" i="1"/>
  <c r="AD81" i="1" s="1"/>
  <c r="Q87" i="1"/>
  <c r="Q89" i="1"/>
  <c r="AD89" i="1" s="1"/>
  <c r="Q90" i="1"/>
  <c r="AD90" i="1" s="1"/>
  <c r="Q91" i="1"/>
  <c r="AD91" i="1" s="1"/>
  <c r="Q92" i="1"/>
  <c r="AD92" i="1" s="1"/>
  <c r="Q6" i="1"/>
  <c r="AD6" i="1" s="1"/>
  <c r="AD7" i="1"/>
  <c r="AD12" i="1"/>
  <c r="AD13" i="1"/>
  <c r="AD14" i="1"/>
  <c r="AD18" i="1"/>
  <c r="AD47" i="1"/>
  <c r="AD69" i="1"/>
  <c r="AD76" i="1"/>
  <c r="AD87" i="1"/>
  <c r="O92" i="1"/>
  <c r="K92" i="1"/>
  <c r="O91" i="1"/>
  <c r="U91" i="1" s="1"/>
  <c r="K91" i="1"/>
  <c r="O90" i="1"/>
  <c r="U90" i="1" s="1"/>
  <c r="K90" i="1"/>
  <c r="O89" i="1"/>
  <c r="T89" i="1" s="1"/>
  <c r="K89" i="1"/>
  <c r="O88" i="1"/>
  <c r="U88" i="1" s="1"/>
  <c r="K88" i="1"/>
  <c r="O87" i="1"/>
  <c r="K87" i="1"/>
  <c r="O86" i="1"/>
  <c r="U86" i="1" s="1"/>
  <c r="K86" i="1"/>
  <c r="O85" i="1"/>
  <c r="U85" i="1" s="1"/>
  <c r="K85" i="1"/>
  <c r="O84" i="1"/>
  <c r="P84" i="1" s="1"/>
  <c r="Q84" i="1" s="1"/>
  <c r="AD84" i="1" s="1"/>
  <c r="K84" i="1"/>
  <c r="O83" i="1"/>
  <c r="U83" i="1" s="1"/>
  <c r="K83" i="1"/>
  <c r="O82" i="1"/>
  <c r="U82" i="1" s="1"/>
  <c r="K82" i="1"/>
  <c r="F81" i="1"/>
  <c r="E81" i="1"/>
  <c r="K81" i="1" s="1"/>
  <c r="O80" i="1"/>
  <c r="U80" i="1" s="1"/>
  <c r="K80" i="1"/>
  <c r="O79" i="1"/>
  <c r="U79" i="1" s="1"/>
  <c r="K79" i="1"/>
  <c r="O78" i="1"/>
  <c r="U78" i="1" s="1"/>
  <c r="K78" i="1"/>
  <c r="O77" i="1"/>
  <c r="U77" i="1" s="1"/>
  <c r="K77" i="1"/>
  <c r="O76" i="1"/>
  <c r="U76" i="1" s="1"/>
  <c r="K76" i="1"/>
  <c r="O75" i="1"/>
  <c r="P75" i="1" s="1"/>
  <c r="K75" i="1"/>
  <c r="O74" i="1"/>
  <c r="U74" i="1" s="1"/>
  <c r="K74" i="1"/>
  <c r="O73" i="1"/>
  <c r="U73" i="1" s="1"/>
  <c r="K73" i="1"/>
  <c r="O72" i="1"/>
  <c r="U72" i="1" s="1"/>
  <c r="K72" i="1"/>
  <c r="O71" i="1"/>
  <c r="P71" i="1" s="1"/>
  <c r="K71" i="1"/>
  <c r="O70" i="1"/>
  <c r="P70" i="1" s="1"/>
  <c r="K70" i="1"/>
  <c r="O69" i="1"/>
  <c r="U69" i="1" s="1"/>
  <c r="K69" i="1"/>
  <c r="O68" i="1"/>
  <c r="K68" i="1"/>
  <c r="F67" i="1"/>
  <c r="E67" i="1"/>
  <c r="O67" i="1" s="1"/>
  <c r="P67" i="1" s="1"/>
  <c r="AD67" i="1" s="1"/>
  <c r="O66" i="1"/>
  <c r="U66" i="1" s="1"/>
  <c r="K66" i="1"/>
  <c r="O65" i="1"/>
  <c r="U65" i="1" s="1"/>
  <c r="K65" i="1"/>
  <c r="O64" i="1"/>
  <c r="P64" i="1" s="1"/>
  <c r="AD64" i="1" s="1"/>
  <c r="K64" i="1"/>
  <c r="O63" i="1"/>
  <c r="P63" i="1" s="1"/>
  <c r="AD63" i="1" s="1"/>
  <c r="K63" i="1"/>
  <c r="O62" i="1"/>
  <c r="U62" i="1" s="1"/>
  <c r="K62" i="1"/>
  <c r="O61" i="1"/>
  <c r="P61" i="1" s="1"/>
  <c r="K61" i="1"/>
  <c r="O60" i="1"/>
  <c r="U60" i="1" s="1"/>
  <c r="K60" i="1"/>
  <c r="O59" i="1"/>
  <c r="U59" i="1" s="1"/>
  <c r="K59" i="1"/>
  <c r="O58" i="1"/>
  <c r="P58" i="1" s="1"/>
  <c r="Q58" i="1" s="1"/>
  <c r="K58" i="1"/>
  <c r="O57" i="1"/>
  <c r="U57" i="1" s="1"/>
  <c r="K57" i="1"/>
  <c r="O56" i="1"/>
  <c r="P56" i="1" s="1"/>
  <c r="K56" i="1"/>
  <c r="O55" i="1"/>
  <c r="U55" i="1" s="1"/>
  <c r="K55" i="1"/>
  <c r="O54" i="1"/>
  <c r="P54" i="1" s="1"/>
  <c r="Q54" i="1" s="1"/>
  <c r="K54" i="1"/>
  <c r="O53" i="1"/>
  <c r="U53" i="1" s="1"/>
  <c r="K53" i="1"/>
  <c r="O52" i="1"/>
  <c r="U52" i="1" s="1"/>
  <c r="K52" i="1"/>
  <c r="F51" i="1"/>
  <c r="E51" i="1"/>
  <c r="O51" i="1" s="1"/>
  <c r="P51" i="1" s="1"/>
  <c r="O50" i="1"/>
  <c r="U50" i="1" s="1"/>
  <c r="K50" i="1"/>
  <c r="O49" i="1"/>
  <c r="U49" i="1" s="1"/>
  <c r="K49" i="1"/>
  <c r="O48" i="1"/>
  <c r="U48" i="1" s="1"/>
  <c r="K48" i="1"/>
  <c r="O47" i="1"/>
  <c r="T47" i="1" s="1"/>
  <c r="K47" i="1"/>
  <c r="F46" i="1"/>
  <c r="E46" i="1"/>
  <c r="O46" i="1" s="1"/>
  <c r="O45" i="1"/>
  <c r="U45" i="1" s="1"/>
  <c r="K45" i="1"/>
  <c r="F44" i="1"/>
  <c r="E44" i="1"/>
  <c r="K44" i="1" s="1"/>
  <c r="E43" i="1"/>
  <c r="O43" i="1" s="1"/>
  <c r="O42" i="1"/>
  <c r="U42" i="1" s="1"/>
  <c r="K42" i="1"/>
  <c r="O41" i="1"/>
  <c r="P41" i="1" s="1"/>
  <c r="K41" i="1"/>
  <c r="O40" i="1"/>
  <c r="U40" i="1" s="1"/>
  <c r="K40" i="1"/>
  <c r="O39" i="1"/>
  <c r="U39" i="1" s="1"/>
  <c r="K39" i="1"/>
  <c r="O38" i="1"/>
  <c r="U38" i="1" s="1"/>
  <c r="K38" i="1"/>
  <c r="O37" i="1"/>
  <c r="P37" i="1" s="1"/>
  <c r="K37" i="1"/>
  <c r="O36" i="1"/>
  <c r="U36" i="1" s="1"/>
  <c r="K36" i="1"/>
  <c r="O35" i="1"/>
  <c r="P35" i="1" s="1"/>
  <c r="K35" i="1"/>
  <c r="O34" i="1"/>
  <c r="P34" i="1" s="1"/>
  <c r="K34" i="1"/>
  <c r="O33" i="1"/>
  <c r="U33" i="1" s="1"/>
  <c r="K33" i="1"/>
  <c r="O32" i="1"/>
  <c r="U32" i="1" s="1"/>
  <c r="K32" i="1"/>
  <c r="O31" i="1"/>
  <c r="U31" i="1" s="1"/>
  <c r="K31" i="1"/>
  <c r="O30" i="1"/>
  <c r="U30" i="1" s="1"/>
  <c r="K30" i="1"/>
  <c r="O29" i="1"/>
  <c r="U29" i="1" s="1"/>
  <c r="K29" i="1"/>
  <c r="O28" i="1"/>
  <c r="U28" i="1" s="1"/>
  <c r="K28" i="1"/>
  <c r="F27" i="1"/>
  <c r="E27" i="1"/>
  <c r="O27" i="1" s="1"/>
  <c r="P27" i="1" s="1"/>
  <c r="AD27" i="1" s="1"/>
  <c r="O26" i="1"/>
  <c r="U26" i="1" s="1"/>
  <c r="K26" i="1"/>
  <c r="O25" i="1"/>
  <c r="U25" i="1" s="1"/>
  <c r="K25" i="1"/>
  <c r="O24" i="1"/>
  <c r="U24" i="1" s="1"/>
  <c r="K24" i="1"/>
  <c r="O23" i="1"/>
  <c r="U23" i="1" s="1"/>
  <c r="K23" i="1"/>
  <c r="O22" i="1"/>
  <c r="U22" i="1" s="1"/>
  <c r="K22" i="1"/>
  <c r="O21" i="1"/>
  <c r="U21" i="1" s="1"/>
  <c r="K21" i="1"/>
  <c r="O20" i="1"/>
  <c r="P20" i="1" s="1"/>
  <c r="Q20" i="1" s="1"/>
  <c r="K20" i="1"/>
  <c r="O19" i="1"/>
  <c r="U19" i="1" s="1"/>
  <c r="K19" i="1"/>
  <c r="O18" i="1"/>
  <c r="U18" i="1" s="1"/>
  <c r="K18" i="1"/>
  <c r="O17" i="1"/>
  <c r="P17" i="1" s="1"/>
  <c r="K17" i="1"/>
  <c r="U16" i="1"/>
  <c r="O16" i="1"/>
  <c r="P16" i="1" s="1"/>
  <c r="Q16" i="1" s="1"/>
  <c r="K16" i="1"/>
  <c r="O15" i="1"/>
  <c r="U15" i="1" s="1"/>
  <c r="K15" i="1"/>
  <c r="O14" i="1"/>
  <c r="U14" i="1" s="1"/>
  <c r="K14" i="1"/>
  <c r="O13" i="1"/>
  <c r="U13" i="1" s="1"/>
  <c r="K13" i="1"/>
  <c r="O12" i="1"/>
  <c r="U12" i="1" s="1"/>
  <c r="K12" i="1"/>
  <c r="O11" i="1"/>
  <c r="U11" i="1" s="1"/>
  <c r="K11" i="1"/>
  <c r="O10" i="1"/>
  <c r="U10" i="1" s="1"/>
  <c r="K10" i="1"/>
  <c r="O9" i="1"/>
  <c r="P9" i="1" s="1"/>
  <c r="Q9" i="1" s="1"/>
  <c r="K9" i="1"/>
  <c r="O8" i="1"/>
  <c r="T8" i="1" s="1"/>
  <c r="K8" i="1"/>
  <c r="O7" i="1"/>
  <c r="T7" i="1" s="1"/>
  <c r="K7" i="1"/>
  <c r="O6" i="1"/>
  <c r="U6" i="1" s="1"/>
  <c r="K6" i="1"/>
  <c r="AB5" i="1"/>
  <c r="AA5" i="1"/>
  <c r="Z5" i="1"/>
  <c r="Y5" i="1"/>
  <c r="X5" i="1"/>
  <c r="W5" i="1"/>
  <c r="V5" i="1"/>
  <c r="R5" i="1"/>
  <c r="N5" i="1"/>
  <c r="M5" i="1"/>
  <c r="L5" i="1"/>
  <c r="J5" i="1"/>
  <c r="T50" i="1" l="1"/>
  <c r="T49" i="1"/>
  <c r="T68" i="1"/>
  <c r="T36" i="1"/>
  <c r="P11" i="1"/>
  <c r="U41" i="1"/>
  <c r="U61" i="1"/>
  <c r="T79" i="1"/>
  <c r="AD79" i="1"/>
  <c r="O44" i="1"/>
  <c r="T44" i="1" s="1"/>
  <c r="AD20" i="1"/>
  <c r="T20" i="1"/>
  <c r="U89" i="1"/>
  <c r="U54" i="1"/>
  <c r="U17" i="1"/>
  <c r="P46" i="1"/>
  <c r="AD46" i="1" s="1"/>
  <c r="P82" i="1"/>
  <c r="U47" i="1"/>
  <c r="T92" i="1"/>
  <c r="U75" i="1"/>
  <c r="U84" i="1"/>
  <c r="T6" i="1"/>
  <c r="AD50" i="1"/>
  <c r="T76" i="1"/>
  <c r="AD49" i="1"/>
  <c r="T72" i="1"/>
  <c r="AD36" i="1"/>
  <c r="U68" i="1"/>
  <c r="P86" i="1"/>
  <c r="Q86" i="1" s="1"/>
  <c r="AD86" i="1" s="1"/>
  <c r="T87" i="1"/>
  <c r="T18" i="1"/>
  <c r="U87" i="1"/>
  <c r="T12" i="1"/>
  <c r="U34" i="1"/>
  <c r="T59" i="1"/>
  <c r="T67" i="1"/>
  <c r="AD82" i="1"/>
  <c r="T82" i="1"/>
  <c r="T9" i="1"/>
  <c r="AD9" i="1"/>
  <c r="AD56" i="1"/>
  <c r="T56" i="1"/>
  <c r="AD17" i="1"/>
  <c r="T17" i="1"/>
  <c r="AD75" i="1"/>
  <c r="T75" i="1"/>
  <c r="AD41" i="1"/>
  <c r="T41" i="1"/>
  <c r="U51" i="1"/>
  <c r="T34" i="1"/>
  <c r="AD34" i="1"/>
  <c r="AD61" i="1"/>
  <c r="T61" i="1"/>
  <c r="AD70" i="1"/>
  <c r="T70" i="1"/>
  <c r="T11" i="1"/>
  <c r="AD11" i="1"/>
  <c r="T58" i="1"/>
  <c r="AD58" i="1"/>
  <c r="AD51" i="1"/>
  <c r="T51" i="1"/>
  <c r="T16" i="1"/>
  <c r="AD16" i="1"/>
  <c r="AD71" i="1"/>
  <c r="T71" i="1"/>
  <c r="T37" i="1"/>
  <c r="AD37" i="1"/>
  <c r="T35" i="1"/>
  <c r="AD35" i="1"/>
  <c r="AD54" i="1"/>
  <c r="T54" i="1"/>
  <c r="P74" i="1"/>
  <c r="O81" i="1"/>
  <c r="T81" i="1" s="1"/>
  <c r="P53" i="1"/>
  <c r="E5" i="1"/>
  <c r="P38" i="1"/>
  <c r="U46" i="1"/>
  <c r="U7" i="1"/>
  <c r="F5" i="1"/>
  <c r="U8" i="1"/>
  <c r="T14" i="1"/>
  <c r="U37" i="1"/>
  <c r="U9" i="1"/>
  <c r="P39" i="1"/>
  <c r="T40" i="1"/>
  <c r="T77" i="1"/>
  <c r="T57" i="1"/>
  <c r="T69" i="1"/>
  <c r="P60" i="1"/>
  <c r="U27" i="1"/>
  <c r="U56" i="1"/>
  <c r="U63" i="1"/>
  <c r="U70" i="1"/>
  <c r="U92" i="1"/>
  <c r="K27" i="1"/>
  <c r="T33" i="1"/>
  <c r="T13" i="1"/>
  <c r="P66" i="1"/>
  <c r="Q66" i="1" s="1"/>
  <c r="AD66" i="1" s="1"/>
  <c r="AD59" i="1"/>
  <c r="T52" i="1"/>
  <c r="P19" i="1"/>
  <c r="Q19" i="1" s="1"/>
  <c r="U35" i="1"/>
  <c r="U64" i="1"/>
  <c r="U71" i="1"/>
  <c r="T91" i="1"/>
  <c r="T90" i="1"/>
  <c r="AD57" i="1"/>
  <c r="K51" i="1"/>
  <c r="U58" i="1"/>
  <c r="T29" i="1"/>
  <c r="U20" i="1"/>
  <c r="P65" i="1"/>
  <c r="AD65" i="1" s="1"/>
  <c r="P80" i="1"/>
  <c r="T28" i="1"/>
  <c r="P15" i="1"/>
  <c r="U44" i="1"/>
  <c r="T27" i="1"/>
  <c r="T46" i="1"/>
  <c r="T26" i="1"/>
  <c r="T25" i="1"/>
  <c r="T84" i="1"/>
  <c r="T64" i="1"/>
  <c r="T24" i="1"/>
  <c r="T23" i="1"/>
  <c r="T63" i="1"/>
  <c r="P43" i="1"/>
  <c r="AD43" i="1" s="1"/>
  <c r="U43" i="1"/>
  <c r="U67" i="1"/>
  <c r="P88" i="1"/>
  <c r="Q88" i="1" s="1"/>
  <c r="P22" i="1"/>
  <c r="K67" i="1"/>
  <c r="P78" i="1"/>
  <c r="P85" i="1"/>
  <c r="Q85" i="1" s="1"/>
  <c r="AD85" i="1" s="1"/>
  <c r="P30" i="1"/>
  <c r="Q30" i="1" s="1"/>
  <c r="P31" i="1"/>
  <c r="P48" i="1"/>
  <c r="Q48" i="1" s="1"/>
  <c r="P42" i="1"/>
  <c r="P45" i="1"/>
  <c r="AD45" i="1" s="1"/>
  <c r="P55" i="1"/>
  <c r="P62" i="1"/>
  <c r="P83" i="1"/>
  <c r="Q83" i="1" s="1"/>
  <c r="AD83" i="1" s="1"/>
  <c r="P10" i="1"/>
  <c r="Q10" i="1" s="1"/>
  <c r="P73" i="1"/>
  <c r="P21" i="1"/>
  <c r="Q21" i="1" s="1"/>
  <c r="P32" i="1"/>
  <c r="K43" i="1"/>
  <c r="K46" i="1"/>
  <c r="Q5" i="1" l="1"/>
  <c r="T43" i="1"/>
  <c r="T86" i="1"/>
  <c r="T10" i="1"/>
  <c r="AD10" i="1"/>
  <c r="T53" i="1"/>
  <c r="AD53" i="1"/>
  <c r="AD55" i="1"/>
  <c r="T55" i="1"/>
  <c r="AD31" i="1"/>
  <c r="T31" i="1"/>
  <c r="AD74" i="1"/>
  <c r="T74" i="1"/>
  <c r="AD60" i="1"/>
  <c r="T60" i="1"/>
  <c r="AD48" i="1"/>
  <c r="T48" i="1"/>
  <c r="T39" i="1"/>
  <c r="AD39" i="1"/>
  <c r="AD22" i="1"/>
  <c r="T22" i="1"/>
  <c r="AD80" i="1"/>
  <c r="T80" i="1"/>
  <c r="T83" i="1"/>
  <c r="AD30" i="1"/>
  <c r="T30" i="1"/>
  <c r="AD78" i="1"/>
  <c r="T78" i="1"/>
  <c r="T73" i="1"/>
  <c r="AD73" i="1"/>
  <c r="AD42" i="1"/>
  <c r="T42" i="1"/>
  <c r="AD62" i="1"/>
  <c r="T62" i="1"/>
  <c r="T85" i="1"/>
  <c r="T19" i="1"/>
  <c r="AD19" i="1"/>
  <c r="O5" i="1"/>
  <c r="K5" i="1"/>
  <c r="U81" i="1"/>
  <c r="T45" i="1"/>
  <c r="T65" i="1"/>
  <c r="AD88" i="1"/>
  <c r="T88" i="1"/>
  <c r="T66" i="1"/>
  <c r="AD32" i="1"/>
  <c r="T32" i="1"/>
  <c r="T15" i="1"/>
  <c r="AD15" i="1"/>
  <c r="AD21" i="1"/>
  <c r="T21" i="1"/>
  <c r="T38" i="1"/>
  <c r="AD38" i="1"/>
  <c r="P5" i="1"/>
  <c r="AD5" i="1" l="1"/>
</calcChain>
</file>

<file path=xl/sharedStrings.xml><?xml version="1.0" encoding="utf-8"?>
<sst xmlns="http://schemas.openxmlformats.org/spreadsheetml/2006/main" count="388" uniqueCount="155">
  <si>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</si>
  <si>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</si>
  <si>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</si>
  <si>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</si>
  <si>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</si>
  <si>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</si>
  <si>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</si>
  <si>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</si>
  <si>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</si>
  <si>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</si>
  <si>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</si>
  <si>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</si>
  <si>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</si>
  <si>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</si>
  <si>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</si>
  <si>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</si>
  <si>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</si>
  <si>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</si>
  <si>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</si>
  <si>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</si>
  <si>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</si>
  <si>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</si>
  <si>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</si>
  <si>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08,05,</t>
  </si>
  <si>
    <t>12,05,</t>
  </si>
  <si>
    <t>05,05,</t>
  </si>
  <si>
    <t>28,04,</t>
  </si>
  <si>
    <t>21,04,</t>
  </si>
  <si>
    <t>14,04,</t>
  </si>
  <si>
    <t>10,04,</t>
  </si>
  <si>
    <t>07,04,</t>
  </si>
  <si>
    <t>31,03,</t>
  </si>
  <si>
    <t xml:space="preserve"> 005  Колбаса Докторская ГОСТ, Вязанка вектор,ВЕС. ПОКОМ</t>
  </si>
  <si>
    <t>кг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</si>
  <si>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</si>
  <si>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</si>
  <si>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</si>
  <si>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</si>
  <si>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</si>
  <si>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29,04,25 филиал обнулил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</si>
  <si>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</si>
  <si>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</si>
  <si>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</si>
  <si>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06,05,25 филиал обнулил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</si>
  <si>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</si>
  <si>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</si>
  <si>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</si>
  <si>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не в матрице</t>
  </si>
  <si>
    <t>дубль на 031</t>
  </si>
  <si>
    <t xml:space="preserve"> 034  Сосиски Рубленые, Вязанка вискофан МГС, 0.5кг,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</si>
  <si>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</si>
  <si>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</si>
  <si>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</si>
  <si>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</si>
  <si>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</si>
  <si>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</si>
  <si>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</si>
  <si>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</si>
  <si>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</si>
  <si>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нужно увеличить продажи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</si>
  <si>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</si>
  <si>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</si>
  <si>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</si>
  <si>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</si>
  <si>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</si>
  <si>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</si>
  <si>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</si>
  <si>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</si>
  <si>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</si>
  <si>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</si>
  <si>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</si>
  <si>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</si>
  <si>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</si>
  <si>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</si>
  <si>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</si>
  <si>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</si>
  <si>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</si>
  <si>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</si>
  <si>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</si>
  <si>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</si>
  <si>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</si>
  <si>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</si>
  <si>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</si>
  <si>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</si>
  <si>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</si>
  <si>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</si>
  <si>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</si>
  <si>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</si>
  <si>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</si>
  <si>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</si>
  <si>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</si>
  <si>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</si>
  <si>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</si>
  <si>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</si>
  <si>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</si>
  <si>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</si>
  <si>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</si>
  <si>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</si>
  <si>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</si>
  <si>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</si>
  <si>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</si>
  <si>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</si>
  <si>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</si>
  <si>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</si>
  <si>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</si>
  <si>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</si>
  <si>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</si>
  <si>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</si>
  <si>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</si>
  <si>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</si>
  <si>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</si>
  <si>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</si>
  <si>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</si>
  <si>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</si>
  <si>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</si>
  <si>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нет потребности / филиал постоянно обнуляет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</si>
  <si>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</si>
  <si>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</si>
  <si>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</si>
  <si>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</si>
  <si>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</si>
  <si>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</si>
  <si>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</si>
  <si>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</si>
  <si>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</si>
  <si>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>нужно увеличить продажи / есть дубль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</si>
  <si>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</si>
  <si>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</si>
  <si>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</si>
  <si>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</si>
  <si>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</si>
  <si>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</si>
  <si>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</si>
  <si>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</si>
  <si>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</si>
  <si>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</si>
  <si>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</si>
  <si>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Сервелат Мясорубский с мелкорубленным окороком в/у  ТМ Стародворье ВЕС   ПОКОМ</t>
  </si>
  <si>
    <t>заказ</t>
  </si>
  <si>
    <t>15,05,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</si>
  <si>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</si>
  <si>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</si>
  <si>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</si>
  <si>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</si>
  <si>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</si>
  <si>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</si>
  <si>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</si>
  <si>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</si>
  <si>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</si>
  <si>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</si>
  <si>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новинки</t>
  </si>
  <si>
    <t>нет потребности</t>
  </si>
  <si>
    <t>нет потребности / нет в бланке</t>
  </si>
  <si>
    <t>13,05,25 филиал обнулил</t>
  </si>
  <si>
    <t>13,05,25 филиал обнулил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</si>
</sst>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2" fontId="0" fillId="0" borderId="0" xfId="0" applyNumberFormat="1"/>
    <xf numFmtId="168" fontId="1" fillId="0" borderId="0" xfId="1" applyNumberFormat="1"/>
    <xf numFmtId="2" fontId="1" fillId="0" borderId="0" xfId="1" applyNumberFormat="1"/>
    <xf numFmtId="168" fontId="2" fillId="2" borderId="0" xfId="1" applyNumberFormat="1" applyFont="1" applyFill="1"/>
    <xf numFmtId="2" fontId="2" fillId="2" borderId="0" xfId="1" applyNumberFormat="1" applyFont="1" applyFill="1"/>
    <xf numFmtId="168" fontId="1" fillId="3" borderId="0" xfId="1" applyNumberFormat="1" applyFill="1"/>
    <xf numFmtId="168" fontId="1" fillId="4" borderId="0" xfId="1" applyNumberFormat="1" applyFill="1"/>
    <xf numFmtId="2" fontId="1" fillId="4" borderId="0" xfId="1" applyNumberFormat="1" applyFill="1"/>
    <xf numFmtId="168" fontId="1" fillId="5" borderId="0" xfId="1" applyNumberFormat="1" applyFill="1"/>
    <xf numFmtId="2" fontId="1" fillId="5" borderId="0" xfId="1" applyNumberFormat="1" applyFill="1"/>
    <xf numFmtId="168" fontId="3" fillId="6" borderId="0" xfId="1" applyNumberFormat="1" applyFont="1" applyFill="1"/>
    <xf numFmtId="168" fontId="4" fillId="2" borderId="0" xfId="1" applyNumberFormat="1" applyFont="1" applyFill="1"/>
    <xf numFmtId="168" fontId="1" fillId="0" borderId="1" xfId="1" applyNumberFormat="1" applyBorder="1"/>
    <xf numFmtId="168" fontId="1" fillId="4" borderId="1" xfId="1" applyNumberFormat="1" applyFill="1" applyBorder="1"/>
    <xf numFmtId="168" fontId="1" fillId="5" borderId="1" xfId="1" applyNumberFormat="1" applyFill="1" applyBorder="1"/>
    <xf numFmtId="168" fontId="2" fillId="7" borderId="0" xfId="1" applyNumberFormat="1" applyFont="1" applyFill="1"/>
    <xf numFmtId="168" fontId="5" fillId="6" borderId="0" xfId="1" applyNumberFormat="1" applyFont="1" applyFill="1"/>
    <xf numFmtId="168" fontId="1" fillId="6" borderId="0" xfId="1" applyNumberFormat="1" applyFill="1"/>
    <xf numFmtId="168" fontId="6" fillId="6" borderId="0" xfId="1" applyNumberFormat="1" applyFont="1" applyFill="1"/>
    <xf numFmtId="168" fontId="6" fillId="5" borderId="0" xfId="1" applyNumberFormat="1" applyFont="1" applyFill="1"/>
    <xf numFmtId="168" fontId="6" fillId="0" borderId="0" xfId="1" applyNumberFormat="1" applyFont="1"/>
    <xf numFmtId="168" fontId="1" fillId="8" borderId="0" xfId="1" applyNumberFormat="1" applyFill="1"/>
    <xf numFmtId="2" fontId="1" fillId="8" borderId="0" xfId="1" applyNumberFormat="1" applyFill="1"/>
    <xf numFmtId="168" fontId="1" fillId="8" borderId="1" xfId="1" applyNumberFormat="1" applyFill="1" applyBorder="1"/>
    <xf numFmtId="168" fontId="1" fillId="9" borderId="0" xfId="1" applyNumberFormat="1" applyFill="1"/>
    <xf numFmtId="2" fontId="1" fillId="9" borderId="0" xfId="1" applyNumberFormat="1" applyFill="1"/>
    <xf numFmtId="168" fontId="1" fillId="9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6"/>
  <sheetViews>
    <sheetView tabSelected="1" zoomScale="85" zoomScaleNormal="85" workbookViewId="0">
      <pane xSplit="2" ySplit="5" topLeftCell="C72" activePane="bottomRight" state="frozen"/>
      <selection pane="topRight"/>
      <selection pane="bottomLeft"/>
      <selection pane="bottomRight" activeCell="S85" sqref="S85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28" width="6" customWidth="1"/>
    <col min="29" max="29" width="58.7109375" customWidth="1"/>
    <col min="30" max="30" width="7" customWidth="1"/>
    <col min="31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12" t="s">
        <v>15</v>
      </c>
      <c r="Q3" s="12" t="s">
        <v>138</v>
      </c>
      <c r="R3" s="16" t="s">
        <v>16</v>
      </c>
      <c r="S3" s="16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21</v>
      </c>
      <c r="AD3" s="4" t="s">
        <v>22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 t="s">
        <v>139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SUM(E6:E486)</f>
        <v>11973.731000000002</v>
      </c>
      <c r="F5" s="6">
        <f>SUM(F6:F486)</f>
        <v>8147.4979999999996</v>
      </c>
      <c r="G5" s="3"/>
      <c r="H5" s="2"/>
      <c r="I5" s="2"/>
      <c r="J5" s="6">
        <f t="shared" ref="J5:R5" si="0">SUM(J6:J486)</f>
        <v>13744.173000000001</v>
      </c>
      <c r="K5" s="6">
        <f t="shared" si="0"/>
        <v>-1770.4420000000005</v>
      </c>
      <c r="L5" s="6">
        <f t="shared" si="0"/>
        <v>0</v>
      </c>
      <c r="M5" s="6">
        <f t="shared" si="0"/>
        <v>0</v>
      </c>
      <c r="N5" s="6">
        <f t="shared" si="0"/>
        <v>14239.155200000003</v>
      </c>
      <c r="O5" s="6">
        <f t="shared" si="0"/>
        <v>2394.7462000000005</v>
      </c>
      <c r="P5" s="6">
        <f t="shared" si="0"/>
        <v>9879.0388000000003</v>
      </c>
      <c r="Q5" s="6">
        <f t="shared" si="0"/>
        <v>11749.224600000001</v>
      </c>
      <c r="R5" s="6">
        <f t="shared" si="0"/>
        <v>8220</v>
      </c>
      <c r="S5" s="2"/>
      <c r="T5" s="2"/>
      <c r="U5" s="2"/>
      <c r="V5" s="6">
        <f t="shared" ref="V5:AB5" si="1">SUM(V6:V486)</f>
        <v>2116.9820000000004</v>
      </c>
      <c r="W5" s="6">
        <f t="shared" si="1"/>
        <v>2174.9970000000003</v>
      </c>
      <c r="X5" s="6">
        <f t="shared" si="1"/>
        <v>2003.1669999999997</v>
      </c>
      <c r="Y5" s="6">
        <f t="shared" si="1"/>
        <v>1020.4850000000002</v>
      </c>
      <c r="Z5" s="6">
        <f t="shared" si="1"/>
        <v>989.61479999999983</v>
      </c>
      <c r="AA5" s="6">
        <f t="shared" si="1"/>
        <v>1556.5215999999998</v>
      </c>
      <c r="AB5" s="6">
        <f t="shared" si="1"/>
        <v>545.57879999999989</v>
      </c>
      <c r="AC5" s="2"/>
      <c r="AD5" s="6">
        <f>SUM(AD6:AD486)</f>
        <v>6449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32</v>
      </c>
      <c r="B6" s="2" t="s">
        <v>33</v>
      </c>
      <c r="C6" s="2">
        <v>318.93900000000002</v>
      </c>
      <c r="D6" s="2">
        <v>12.079000000000001</v>
      </c>
      <c r="E6" s="2">
        <v>86.260999999999996</v>
      </c>
      <c r="F6" s="2">
        <v>230.078</v>
      </c>
      <c r="G6" s="3">
        <v>1</v>
      </c>
      <c r="H6" s="2">
        <v>50</v>
      </c>
      <c r="I6" s="2" t="s">
        <v>34</v>
      </c>
      <c r="J6" s="2">
        <v>99.379000000000005</v>
      </c>
      <c r="K6" s="2">
        <f t="shared" ref="K6:K36" si="2">E6-J6</f>
        <v>-13.118000000000009</v>
      </c>
      <c r="L6" s="2"/>
      <c r="M6" s="2"/>
      <c r="N6" s="2">
        <v>44.936999999999998</v>
      </c>
      <c r="O6" s="2">
        <f>E6/5</f>
        <v>17.252199999999998</v>
      </c>
      <c r="P6" s="13"/>
      <c r="Q6" s="13">
        <f>P6</f>
        <v>0</v>
      </c>
      <c r="R6" s="13"/>
      <c r="S6" s="2"/>
      <c r="T6" s="2">
        <f>(F6+N6+Q6)/O6</f>
        <v>15.940865512804164</v>
      </c>
      <c r="U6" s="2">
        <f>(F6+N6)/O6</f>
        <v>15.940865512804164</v>
      </c>
      <c r="V6" s="2">
        <v>27.681000000000001</v>
      </c>
      <c r="W6" s="2">
        <v>16.6112</v>
      </c>
      <c r="X6" s="2">
        <v>38.078800000000001</v>
      </c>
      <c r="Y6" s="2">
        <v>10.050800000000001</v>
      </c>
      <c r="Z6" s="2">
        <v>14.331</v>
      </c>
      <c r="AA6" s="2">
        <v>23.507400000000001</v>
      </c>
      <c r="AB6" s="2">
        <v>6.4561999999999999</v>
      </c>
      <c r="AC6" s="2"/>
      <c r="AD6" s="2">
        <f>ROUND(G6*Q6,0)</f>
        <v>0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7" t="s">
        <v>35</v>
      </c>
      <c r="B7" s="7" t="s">
        <v>33</v>
      </c>
      <c r="C7" s="7"/>
      <c r="D7" s="7"/>
      <c r="E7" s="7"/>
      <c r="F7" s="7"/>
      <c r="G7" s="8">
        <v>0</v>
      </c>
      <c r="H7" s="7">
        <v>40</v>
      </c>
      <c r="I7" s="7" t="s">
        <v>34</v>
      </c>
      <c r="J7" s="7">
        <v>1.7</v>
      </c>
      <c r="K7" s="7">
        <f t="shared" si="2"/>
        <v>-1.7</v>
      </c>
      <c r="L7" s="7"/>
      <c r="M7" s="7"/>
      <c r="N7" s="7">
        <v>0</v>
      </c>
      <c r="O7" s="7">
        <f t="shared" ref="O7:O67" si="3">E7/5</f>
        <v>0</v>
      </c>
      <c r="P7" s="14"/>
      <c r="Q7" s="13">
        <f t="shared" ref="Q7:Q70" si="4">P7</f>
        <v>0</v>
      </c>
      <c r="R7" s="14"/>
      <c r="S7" s="7"/>
      <c r="T7" s="2" t="e">
        <f t="shared" ref="T7:T70" si="5">(F7+N7+Q7)/O7</f>
        <v>#DIV/0!</v>
      </c>
      <c r="U7" s="7" t="e">
        <f t="shared" ref="U7:U67" si="6">(F7+N7)/O7</f>
        <v>#DIV/0!</v>
      </c>
      <c r="V7" s="7">
        <v>0</v>
      </c>
      <c r="W7" s="7">
        <v>0</v>
      </c>
      <c r="X7" s="7">
        <v>4.2918000000000003</v>
      </c>
      <c r="Y7" s="7">
        <v>3.2797999999999998</v>
      </c>
      <c r="Z7" s="7">
        <v>1.2121999999999999</v>
      </c>
      <c r="AA7" s="7">
        <v>1.9254</v>
      </c>
      <c r="AB7" s="7">
        <v>0.34660000000000002</v>
      </c>
      <c r="AC7" s="7" t="s">
        <v>36</v>
      </c>
      <c r="AD7" s="2">
        <f t="shared" ref="AD7:AD70" si="7">ROUND(G7*Q7,0)</f>
        <v>0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37</v>
      </c>
      <c r="B8" s="2" t="s">
        <v>33</v>
      </c>
      <c r="C8" s="2">
        <v>110.458</v>
      </c>
      <c r="D8" s="2">
        <v>19.079999999999998</v>
      </c>
      <c r="E8" s="2">
        <v>43.987000000000002</v>
      </c>
      <c r="F8" s="2">
        <v>66.471000000000004</v>
      </c>
      <c r="G8" s="3">
        <v>1</v>
      </c>
      <c r="H8" s="2">
        <v>45</v>
      </c>
      <c r="I8" s="2" t="s">
        <v>34</v>
      </c>
      <c r="J8" s="2">
        <v>61.5</v>
      </c>
      <c r="K8" s="2">
        <f t="shared" si="2"/>
        <v>-17.512999999999998</v>
      </c>
      <c r="L8" s="2"/>
      <c r="M8" s="2"/>
      <c r="N8" s="2">
        <v>50</v>
      </c>
      <c r="O8" s="2">
        <f t="shared" si="3"/>
        <v>8.7973999999999997</v>
      </c>
      <c r="P8" s="13"/>
      <c r="Q8" s="13">
        <f t="shared" si="4"/>
        <v>0</v>
      </c>
      <c r="R8" s="13"/>
      <c r="S8" s="2"/>
      <c r="T8" s="2">
        <f t="shared" si="5"/>
        <v>13.239252506422353</v>
      </c>
      <c r="U8" s="2">
        <f t="shared" si="6"/>
        <v>13.239252506422353</v>
      </c>
      <c r="V8" s="2">
        <v>9.4524000000000008</v>
      </c>
      <c r="W8" s="2">
        <v>10.194800000000001</v>
      </c>
      <c r="X8" s="2">
        <v>4.3235999999999999</v>
      </c>
      <c r="Y8" s="2">
        <v>12.444000000000001</v>
      </c>
      <c r="Z8" s="2">
        <v>10.566599999999999</v>
      </c>
      <c r="AA8" s="2">
        <v>5.1516000000000002</v>
      </c>
      <c r="AB8" s="2">
        <v>4.5624000000000002</v>
      </c>
      <c r="AC8" s="2"/>
      <c r="AD8" s="2">
        <f t="shared" si="7"/>
        <v>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38</v>
      </c>
      <c r="B9" s="2" t="s">
        <v>33</v>
      </c>
      <c r="C9" s="2">
        <v>92.480999999999995</v>
      </c>
      <c r="D9" s="2"/>
      <c r="E9" s="2">
        <v>43.518000000000001</v>
      </c>
      <c r="F9" s="2">
        <v>48.963000000000001</v>
      </c>
      <c r="G9" s="3">
        <v>1</v>
      </c>
      <c r="H9" s="2">
        <v>45</v>
      </c>
      <c r="I9" s="2" t="s">
        <v>34</v>
      </c>
      <c r="J9" s="2">
        <v>42.9</v>
      </c>
      <c r="K9" s="2">
        <f t="shared" si="2"/>
        <v>0.6180000000000021</v>
      </c>
      <c r="L9" s="2"/>
      <c r="M9" s="2"/>
      <c r="N9" s="2">
        <v>40</v>
      </c>
      <c r="O9" s="2">
        <f t="shared" si="3"/>
        <v>8.7035999999999998</v>
      </c>
      <c r="P9" s="13">
        <f t="shared" ref="P9:P11" si="8">13*O9-N9-F9</f>
        <v>24.183799999999998</v>
      </c>
      <c r="Q9" s="13">
        <f t="shared" si="4"/>
        <v>24.183799999999998</v>
      </c>
      <c r="R9" s="13"/>
      <c r="S9" s="2"/>
      <c r="T9" s="2">
        <f t="shared" si="5"/>
        <v>12.999999999999998</v>
      </c>
      <c r="U9" s="2">
        <f t="shared" si="6"/>
        <v>10.221402637988877</v>
      </c>
      <c r="V9" s="2">
        <v>8.0654000000000003</v>
      </c>
      <c r="W9" s="2">
        <v>12.1106</v>
      </c>
      <c r="X9" s="2">
        <v>7.0609999999999999</v>
      </c>
      <c r="Y9" s="2">
        <v>9.1584000000000003</v>
      </c>
      <c r="Z9" s="2">
        <v>8.3089999999999993</v>
      </c>
      <c r="AA9" s="2">
        <v>5.6867999999999999</v>
      </c>
      <c r="AB9" s="2">
        <v>4.7953999999999999</v>
      </c>
      <c r="AC9" s="2" t="s">
        <v>39</v>
      </c>
      <c r="AD9" s="2">
        <f t="shared" si="7"/>
        <v>24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40</v>
      </c>
      <c r="B10" s="2" t="s">
        <v>41</v>
      </c>
      <c r="C10" s="2">
        <v>418</v>
      </c>
      <c r="D10" s="2">
        <v>1</v>
      </c>
      <c r="E10" s="2">
        <v>239.34800000000001</v>
      </c>
      <c r="F10" s="2">
        <v>163.31</v>
      </c>
      <c r="G10" s="3">
        <v>0.4</v>
      </c>
      <c r="H10" s="2">
        <v>50</v>
      </c>
      <c r="I10" s="2" t="s">
        <v>34</v>
      </c>
      <c r="J10" s="2">
        <v>249</v>
      </c>
      <c r="K10" s="2">
        <f t="shared" si="2"/>
        <v>-9.6519999999999868</v>
      </c>
      <c r="L10" s="2"/>
      <c r="M10" s="2"/>
      <c r="N10" s="2">
        <v>214.2</v>
      </c>
      <c r="O10" s="2">
        <f t="shared" si="3"/>
        <v>47.869600000000005</v>
      </c>
      <c r="P10" s="13">
        <f t="shared" si="8"/>
        <v>244.79480000000012</v>
      </c>
      <c r="Q10" s="13">
        <f t="shared" si="4"/>
        <v>244.79480000000012</v>
      </c>
      <c r="R10" s="13"/>
      <c r="S10" s="2"/>
      <c r="T10" s="2">
        <f t="shared" si="5"/>
        <v>13.000000000000002</v>
      </c>
      <c r="U10" s="2">
        <f t="shared" si="6"/>
        <v>7.8862158864916347</v>
      </c>
      <c r="V10" s="2">
        <v>46.4</v>
      </c>
      <c r="W10" s="2">
        <v>37.7468</v>
      </c>
      <c r="X10" s="2">
        <v>63.4</v>
      </c>
      <c r="Y10" s="2">
        <v>14.28</v>
      </c>
      <c r="Z10" s="2">
        <v>11.823</v>
      </c>
      <c r="AA10" s="2">
        <v>42.489400000000003</v>
      </c>
      <c r="AB10" s="2">
        <v>14.2</v>
      </c>
      <c r="AC10" s="2"/>
      <c r="AD10" s="2">
        <f t="shared" si="7"/>
        <v>98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5" t="s">
        <v>42</v>
      </c>
      <c r="B11" s="25" t="s">
        <v>41</v>
      </c>
      <c r="C11" s="25">
        <v>4</v>
      </c>
      <c r="D11" s="25"/>
      <c r="E11" s="25">
        <v>4</v>
      </c>
      <c r="F11" s="25"/>
      <c r="G11" s="26">
        <v>0</v>
      </c>
      <c r="H11" s="25">
        <v>45</v>
      </c>
      <c r="I11" s="25" t="s">
        <v>34</v>
      </c>
      <c r="J11" s="25">
        <v>80</v>
      </c>
      <c r="K11" s="25">
        <f t="shared" si="2"/>
        <v>-76</v>
      </c>
      <c r="L11" s="25"/>
      <c r="M11" s="25"/>
      <c r="N11" s="25">
        <v>0</v>
      </c>
      <c r="O11" s="25">
        <f t="shared" si="3"/>
        <v>0.8</v>
      </c>
      <c r="P11" s="27">
        <f t="shared" si="8"/>
        <v>10.4</v>
      </c>
      <c r="Q11" s="27">
        <f>R11</f>
        <v>0</v>
      </c>
      <c r="R11" s="27">
        <v>0</v>
      </c>
      <c r="S11" s="25"/>
      <c r="T11" s="25">
        <f t="shared" si="5"/>
        <v>0</v>
      </c>
      <c r="U11" s="25">
        <f t="shared" si="6"/>
        <v>0</v>
      </c>
      <c r="V11" s="25">
        <v>0.4</v>
      </c>
      <c r="W11" s="25">
        <v>8.6</v>
      </c>
      <c r="X11" s="25">
        <v>33</v>
      </c>
      <c r="Y11" s="25">
        <v>14.2</v>
      </c>
      <c r="Z11" s="25">
        <v>12.2</v>
      </c>
      <c r="AA11" s="25">
        <v>19.2</v>
      </c>
      <c r="AB11" s="25">
        <v>10</v>
      </c>
      <c r="AC11" s="25" t="s">
        <v>151</v>
      </c>
      <c r="AD11" s="2">
        <f t="shared" si="7"/>
        <v>0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44</v>
      </c>
      <c r="B12" s="2" t="s">
        <v>41</v>
      </c>
      <c r="C12" s="2"/>
      <c r="D12" s="2">
        <v>8</v>
      </c>
      <c r="E12" s="2">
        <v>4</v>
      </c>
      <c r="F12" s="2">
        <v>-1</v>
      </c>
      <c r="G12" s="3">
        <v>0.33</v>
      </c>
      <c r="H12" s="2">
        <v>45</v>
      </c>
      <c r="I12" s="2" t="s">
        <v>34</v>
      </c>
      <c r="J12" s="2">
        <v>82</v>
      </c>
      <c r="K12" s="2">
        <f t="shared" si="2"/>
        <v>-78</v>
      </c>
      <c r="L12" s="2"/>
      <c r="M12" s="2"/>
      <c r="N12" s="2">
        <v>600</v>
      </c>
      <c r="O12" s="2">
        <f t="shared" si="3"/>
        <v>0.8</v>
      </c>
      <c r="P12" s="13"/>
      <c r="Q12" s="13">
        <f>R12</f>
        <v>150</v>
      </c>
      <c r="R12" s="13">
        <v>150</v>
      </c>
      <c r="S12" s="2"/>
      <c r="T12" s="2">
        <f t="shared" si="5"/>
        <v>936.25</v>
      </c>
      <c r="U12" s="2">
        <f t="shared" si="6"/>
        <v>748.75</v>
      </c>
      <c r="V12" s="2">
        <v>53.2</v>
      </c>
      <c r="W12" s="2">
        <v>33</v>
      </c>
      <c r="X12" s="2">
        <v>65.599999999999994</v>
      </c>
      <c r="Y12" s="2">
        <v>8</v>
      </c>
      <c r="Z12" s="2">
        <v>15.8</v>
      </c>
      <c r="AA12" s="2">
        <v>45.4</v>
      </c>
      <c r="AB12" s="2">
        <v>11.4</v>
      </c>
      <c r="AC12" s="2" t="s">
        <v>45</v>
      </c>
      <c r="AD12" s="2">
        <f t="shared" si="7"/>
        <v>50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9" t="s">
        <v>46</v>
      </c>
      <c r="B13" s="9" t="s">
        <v>41</v>
      </c>
      <c r="C13" s="9">
        <v>-1</v>
      </c>
      <c r="D13" s="9"/>
      <c r="E13" s="9"/>
      <c r="F13" s="9">
        <v>-1</v>
      </c>
      <c r="G13" s="10">
        <v>0</v>
      </c>
      <c r="H13" s="9" t="e">
        <v>#N/A</v>
      </c>
      <c r="I13" s="9" t="s">
        <v>47</v>
      </c>
      <c r="J13" s="9"/>
      <c r="K13" s="9">
        <f t="shared" si="2"/>
        <v>0</v>
      </c>
      <c r="L13" s="9"/>
      <c r="M13" s="9"/>
      <c r="N13" s="9">
        <v>0</v>
      </c>
      <c r="O13" s="9">
        <f t="shared" si="3"/>
        <v>0</v>
      </c>
      <c r="P13" s="15"/>
      <c r="Q13" s="13">
        <f t="shared" si="4"/>
        <v>0</v>
      </c>
      <c r="R13" s="15"/>
      <c r="S13" s="9"/>
      <c r="T13" s="2" t="e">
        <f t="shared" si="5"/>
        <v>#DIV/0!</v>
      </c>
      <c r="U13" s="9" t="e">
        <f t="shared" si="6"/>
        <v>#DIV/0!</v>
      </c>
      <c r="V13" s="9">
        <v>0</v>
      </c>
      <c r="W13" s="9">
        <v>0.4</v>
      </c>
      <c r="X13" s="9">
        <v>1.2</v>
      </c>
      <c r="Y13" s="9">
        <v>6.8</v>
      </c>
      <c r="Z13" s="9">
        <v>0</v>
      </c>
      <c r="AA13" s="9">
        <v>0</v>
      </c>
      <c r="AB13" s="9">
        <v>0</v>
      </c>
      <c r="AC13" s="9" t="s">
        <v>48</v>
      </c>
      <c r="AD13" s="2">
        <f t="shared" si="7"/>
        <v>0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5" t="s">
        <v>49</v>
      </c>
      <c r="B14" s="25" t="s">
        <v>41</v>
      </c>
      <c r="C14" s="25"/>
      <c r="D14" s="25"/>
      <c r="E14" s="25"/>
      <c r="F14" s="25"/>
      <c r="G14" s="26">
        <v>0</v>
      </c>
      <c r="H14" s="25">
        <v>40</v>
      </c>
      <c r="I14" s="25" t="s">
        <v>34</v>
      </c>
      <c r="J14" s="25">
        <v>3</v>
      </c>
      <c r="K14" s="25">
        <f t="shared" si="2"/>
        <v>-3</v>
      </c>
      <c r="L14" s="25"/>
      <c r="M14" s="25"/>
      <c r="N14" s="25"/>
      <c r="O14" s="25">
        <f t="shared" si="3"/>
        <v>0</v>
      </c>
      <c r="P14" s="27">
        <v>10</v>
      </c>
      <c r="Q14" s="27">
        <f>R14</f>
        <v>0</v>
      </c>
      <c r="R14" s="27">
        <v>0</v>
      </c>
      <c r="S14" s="25"/>
      <c r="T14" s="25" t="e">
        <f t="shared" si="5"/>
        <v>#DIV/0!</v>
      </c>
      <c r="U14" s="25" t="e">
        <f t="shared" si="6"/>
        <v>#DIV/0!</v>
      </c>
      <c r="V14" s="25">
        <v>0</v>
      </c>
      <c r="W14" s="25">
        <v>0</v>
      </c>
      <c r="X14" s="25">
        <v>0</v>
      </c>
      <c r="Y14" s="25">
        <v>2</v>
      </c>
      <c r="Z14" s="25">
        <v>7.6</v>
      </c>
      <c r="AA14" s="25">
        <v>9</v>
      </c>
      <c r="AB14" s="25">
        <v>0</v>
      </c>
      <c r="AC14" s="25" t="s">
        <v>152</v>
      </c>
      <c r="AD14" s="2">
        <f t="shared" si="7"/>
        <v>0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50</v>
      </c>
      <c r="B15" s="2" t="s">
        <v>41</v>
      </c>
      <c r="C15" s="2">
        <v>59</v>
      </c>
      <c r="D15" s="2">
        <v>1</v>
      </c>
      <c r="E15" s="2">
        <v>50</v>
      </c>
      <c r="F15" s="2">
        <v>7</v>
      </c>
      <c r="G15" s="3">
        <v>0.17</v>
      </c>
      <c r="H15" s="2">
        <v>180</v>
      </c>
      <c r="I15" s="2" t="s">
        <v>34</v>
      </c>
      <c r="J15" s="2">
        <v>50</v>
      </c>
      <c r="K15" s="2">
        <f t="shared" si="2"/>
        <v>0</v>
      </c>
      <c r="L15" s="2"/>
      <c r="M15" s="2"/>
      <c r="N15" s="2">
        <v>0</v>
      </c>
      <c r="O15" s="2">
        <f t="shared" si="3"/>
        <v>10</v>
      </c>
      <c r="P15" s="13">
        <f>9*O15-N15-F15</f>
        <v>83</v>
      </c>
      <c r="Q15" s="13">
        <f>R15</f>
        <v>120</v>
      </c>
      <c r="R15" s="13">
        <v>120</v>
      </c>
      <c r="S15" s="2"/>
      <c r="T15" s="2">
        <f t="shared" si="5"/>
        <v>12.7</v>
      </c>
      <c r="U15" s="2">
        <f t="shared" si="6"/>
        <v>0.7</v>
      </c>
      <c r="V15" s="2">
        <v>0</v>
      </c>
      <c r="W15" s="2">
        <v>4</v>
      </c>
      <c r="X15" s="2">
        <v>12.4</v>
      </c>
      <c r="Y15" s="2">
        <v>4.8</v>
      </c>
      <c r="Z15" s="2">
        <v>7.2</v>
      </c>
      <c r="AA15" s="2">
        <v>9</v>
      </c>
      <c r="AB15" s="2">
        <v>0</v>
      </c>
      <c r="AC15" s="2"/>
      <c r="AD15" s="2">
        <f t="shared" si="7"/>
        <v>20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51</v>
      </c>
      <c r="B16" s="2" t="s">
        <v>41</v>
      </c>
      <c r="C16" s="2">
        <v>268</v>
      </c>
      <c r="D16" s="2"/>
      <c r="E16" s="2">
        <v>147</v>
      </c>
      <c r="F16" s="2">
        <v>117</v>
      </c>
      <c r="G16" s="3">
        <v>0.3</v>
      </c>
      <c r="H16" s="2">
        <v>40</v>
      </c>
      <c r="I16" s="2" t="s">
        <v>34</v>
      </c>
      <c r="J16" s="2">
        <v>148</v>
      </c>
      <c r="K16" s="2">
        <f t="shared" si="2"/>
        <v>-1</v>
      </c>
      <c r="L16" s="2"/>
      <c r="M16" s="2"/>
      <c r="N16" s="2">
        <v>23.8</v>
      </c>
      <c r="O16" s="2">
        <f t="shared" si="3"/>
        <v>29.4</v>
      </c>
      <c r="P16" s="13">
        <f t="shared" ref="P16:P35" si="9">13*O16-N16-F16</f>
        <v>241.39999999999998</v>
      </c>
      <c r="Q16" s="13">
        <f t="shared" si="4"/>
        <v>241.39999999999998</v>
      </c>
      <c r="R16" s="13"/>
      <c r="S16" s="2"/>
      <c r="T16" s="2">
        <f t="shared" si="5"/>
        <v>13</v>
      </c>
      <c r="U16" s="2">
        <f t="shared" si="6"/>
        <v>4.7891156462585043</v>
      </c>
      <c r="V16" s="2">
        <v>21.6</v>
      </c>
      <c r="W16" s="2">
        <v>24.6</v>
      </c>
      <c r="X16" s="2">
        <v>2.8</v>
      </c>
      <c r="Y16" s="2">
        <v>21</v>
      </c>
      <c r="Z16" s="2">
        <v>16.399999999999999</v>
      </c>
      <c r="AA16" s="2">
        <v>8.6</v>
      </c>
      <c r="AB16" s="2">
        <v>10.4</v>
      </c>
      <c r="AC16" s="2"/>
      <c r="AD16" s="2">
        <f t="shared" si="7"/>
        <v>72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52</v>
      </c>
      <c r="B17" s="2" t="s">
        <v>41</v>
      </c>
      <c r="C17" s="2">
        <v>292</v>
      </c>
      <c r="D17" s="2"/>
      <c r="E17" s="2">
        <v>90</v>
      </c>
      <c r="F17" s="2">
        <v>201</v>
      </c>
      <c r="G17" s="3">
        <v>0.17</v>
      </c>
      <c r="H17" s="2">
        <v>180</v>
      </c>
      <c r="I17" s="2" t="s">
        <v>34</v>
      </c>
      <c r="J17" s="2">
        <v>91</v>
      </c>
      <c r="K17" s="2">
        <f t="shared" si="2"/>
        <v>-1</v>
      </c>
      <c r="L17" s="2"/>
      <c r="M17" s="2"/>
      <c r="N17" s="2">
        <v>0</v>
      </c>
      <c r="O17" s="2">
        <f t="shared" si="3"/>
        <v>18</v>
      </c>
      <c r="P17" s="13">
        <f t="shared" si="9"/>
        <v>33</v>
      </c>
      <c r="Q17" s="13">
        <f>R17</f>
        <v>0</v>
      </c>
      <c r="R17" s="13">
        <v>0</v>
      </c>
      <c r="S17" s="2"/>
      <c r="T17" s="2">
        <f t="shared" si="5"/>
        <v>11.166666666666666</v>
      </c>
      <c r="U17" s="2">
        <f t="shared" si="6"/>
        <v>11.166666666666666</v>
      </c>
      <c r="V17" s="2">
        <v>19.2</v>
      </c>
      <c r="W17" s="2">
        <v>16.600000000000001</v>
      </c>
      <c r="X17" s="2">
        <v>13</v>
      </c>
      <c r="Y17" s="2">
        <v>7.6</v>
      </c>
      <c r="Z17" s="2">
        <v>7</v>
      </c>
      <c r="AA17" s="2">
        <v>12</v>
      </c>
      <c r="AB17" s="2">
        <v>0</v>
      </c>
      <c r="AC17" s="2" t="s">
        <v>153</v>
      </c>
      <c r="AD17" s="2">
        <f t="shared" si="7"/>
        <v>0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53</v>
      </c>
      <c r="B18" s="2" t="s">
        <v>41</v>
      </c>
      <c r="C18" s="2">
        <v>179</v>
      </c>
      <c r="D18" s="2"/>
      <c r="E18" s="2">
        <v>41</v>
      </c>
      <c r="F18" s="2">
        <v>136</v>
      </c>
      <c r="G18" s="3">
        <v>0.35</v>
      </c>
      <c r="H18" s="2">
        <v>50</v>
      </c>
      <c r="I18" s="2" t="s">
        <v>34</v>
      </c>
      <c r="J18" s="2">
        <v>42</v>
      </c>
      <c r="K18" s="2">
        <f t="shared" si="2"/>
        <v>-1</v>
      </c>
      <c r="L18" s="2"/>
      <c r="M18" s="2"/>
      <c r="N18" s="2">
        <v>0</v>
      </c>
      <c r="O18" s="2">
        <f t="shared" si="3"/>
        <v>8.1999999999999993</v>
      </c>
      <c r="P18" s="13"/>
      <c r="Q18" s="13">
        <f t="shared" si="4"/>
        <v>0</v>
      </c>
      <c r="R18" s="13"/>
      <c r="S18" s="2"/>
      <c r="T18" s="2">
        <f t="shared" si="5"/>
        <v>16.585365853658537</v>
      </c>
      <c r="U18" s="2">
        <f t="shared" si="6"/>
        <v>16.585365853658537</v>
      </c>
      <c r="V18" s="2">
        <v>6.8</v>
      </c>
      <c r="W18" s="2">
        <v>6.4</v>
      </c>
      <c r="X18" s="2">
        <v>10.4</v>
      </c>
      <c r="Y18" s="2">
        <v>1.6</v>
      </c>
      <c r="Z18" s="2">
        <v>3.8</v>
      </c>
      <c r="AA18" s="2">
        <v>7.4</v>
      </c>
      <c r="AB18" s="2">
        <v>3</v>
      </c>
      <c r="AC18" s="17" t="s">
        <v>54</v>
      </c>
      <c r="AD18" s="2">
        <f t="shared" si="7"/>
        <v>0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55</v>
      </c>
      <c r="B19" s="2" t="s">
        <v>33</v>
      </c>
      <c r="C19" s="2">
        <v>54.738</v>
      </c>
      <c r="D19" s="2">
        <v>5.31</v>
      </c>
      <c r="E19" s="2">
        <v>23.742000000000001</v>
      </c>
      <c r="F19" s="2">
        <v>30.995999999999999</v>
      </c>
      <c r="G19" s="3">
        <v>1</v>
      </c>
      <c r="H19" s="2">
        <v>55</v>
      </c>
      <c r="I19" s="2" t="s">
        <v>34</v>
      </c>
      <c r="J19" s="2">
        <v>27.71</v>
      </c>
      <c r="K19" s="2">
        <f t="shared" si="2"/>
        <v>-3.968</v>
      </c>
      <c r="L19" s="2"/>
      <c r="M19" s="2"/>
      <c r="N19" s="2">
        <v>8.0142000000000007</v>
      </c>
      <c r="O19" s="2">
        <f t="shared" si="3"/>
        <v>4.7484000000000002</v>
      </c>
      <c r="P19" s="13">
        <f t="shared" si="9"/>
        <v>22.719000000000005</v>
      </c>
      <c r="Q19" s="13">
        <f t="shared" si="4"/>
        <v>22.719000000000005</v>
      </c>
      <c r="R19" s="13"/>
      <c r="S19" s="2"/>
      <c r="T19" s="2">
        <f t="shared" si="5"/>
        <v>13</v>
      </c>
      <c r="U19" s="2">
        <f t="shared" si="6"/>
        <v>8.2154409906494816</v>
      </c>
      <c r="V19" s="2">
        <v>4.7584</v>
      </c>
      <c r="W19" s="2">
        <v>5.6505999999999998</v>
      </c>
      <c r="X19" s="2">
        <v>0.70099999999999996</v>
      </c>
      <c r="Y19" s="2">
        <v>7.5877999999999997</v>
      </c>
      <c r="Z19" s="2">
        <v>4.0434000000000001</v>
      </c>
      <c r="AA19" s="2">
        <v>3.3435999999999999</v>
      </c>
      <c r="AB19" s="2">
        <v>1.5835999999999999</v>
      </c>
      <c r="AC19" s="2"/>
      <c r="AD19" s="2">
        <f t="shared" si="7"/>
        <v>23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56</v>
      </c>
      <c r="B20" s="2" t="s">
        <v>33</v>
      </c>
      <c r="C20" s="2">
        <v>512.80799999999999</v>
      </c>
      <c r="D20" s="2">
        <v>195.63900000000001</v>
      </c>
      <c r="E20" s="2">
        <v>506.62900000000002</v>
      </c>
      <c r="F20" s="2">
        <v>6.1689999999999996</v>
      </c>
      <c r="G20" s="3">
        <v>1</v>
      </c>
      <c r="H20" s="2">
        <v>50</v>
      </c>
      <c r="I20" s="2" t="s">
        <v>34</v>
      </c>
      <c r="J20" s="2">
        <v>717.62900000000002</v>
      </c>
      <c r="K20" s="2">
        <f t="shared" si="2"/>
        <v>-211</v>
      </c>
      <c r="L20" s="2"/>
      <c r="M20" s="2"/>
      <c r="N20" s="2">
        <v>700</v>
      </c>
      <c r="O20" s="2">
        <f t="shared" si="3"/>
        <v>101.3258</v>
      </c>
      <c r="P20" s="13">
        <f t="shared" si="9"/>
        <v>611.06640000000004</v>
      </c>
      <c r="Q20" s="13">
        <f t="shared" si="4"/>
        <v>611.06640000000004</v>
      </c>
      <c r="R20" s="13"/>
      <c r="S20" s="2"/>
      <c r="T20" s="2">
        <f t="shared" si="5"/>
        <v>13</v>
      </c>
      <c r="U20" s="2">
        <f t="shared" si="6"/>
        <v>6.9692911380911866</v>
      </c>
      <c r="V20" s="2">
        <v>74.175799999999995</v>
      </c>
      <c r="W20" s="2">
        <v>43.730800000000002</v>
      </c>
      <c r="X20" s="2">
        <v>58.414200000000001</v>
      </c>
      <c r="Y20" s="2">
        <v>53.959400000000002</v>
      </c>
      <c r="Z20" s="2">
        <v>53.083799999999997</v>
      </c>
      <c r="AA20" s="2">
        <v>45.033799999999999</v>
      </c>
      <c r="AB20" s="2">
        <v>19.492999999999999</v>
      </c>
      <c r="AC20" s="2"/>
      <c r="AD20" s="2">
        <f t="shared" si="7"/>
        <v>611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57</v>
      </c>
      <c r="B21" s="2" t="s">
        <v>33</v>
      </c>
      <c r="C21" s="2">
        <v>33.951000000000001</v>
      </c>
      <c r="D21" s="2"/>
      <c r="E21" s="2">
        <v>20.925999999999998</v>
      </c>
      <c r="F21" s="2">
        <v>13.025</v>
      </c>
      <c r="G21" s="3">
        <v>1</v>
      </c>
      <c r="H21" s="2">
        <v>60</v>
      </c>
      <c r="I21" s="2" t="s">
        <v>34</v>
      </c>
      <c r="J21" s="2">
        <v>19.5</v>
      </c>
      <c r="K21" s="2">
        <f t="shared" si="2"/>
        <v>1.4259999999999984</v>
      </c>
      <c r="L21" s="2"/>
      <c r="M21" s="2"/>
      <c r="N21" s="2">
        <v>13.9358</v>
      </c>
      <c r="O21" s="2">
        <f t="shared" si="3"/>
        <v>4.1852</v>
      </c>
      <c r="P21" s="13">
        <f t="shared" si="9"/>
        <v>27.446800000000003</v>
      </c>
      <c r="Q21" s="13">
        <f t="shared" si="4"/>
        <v>27.446800000000003</v>
      </c>
      <c r="R21" s="13"/>
      <c r="S21" s="2"/>
      <c r="T21" s="2">
        <f t="shared" si="5"/>
        <v>13</v>
      </c>
      <c r="U21" s="2">
        <f t="shared" si="6"/>
        <v>6.4419382586256333</v>
      </c>
      <c r="V21" s="2">
        <v>3.6836000000000002</v>
      </c>
      <c r="W21" s="2">
        <v>4.9180000000000001</v>
      </c>
      <c r="X21" s="2">
        <v>4.6487999999999996</v>
      </c>
      <c r="Y21" s="2">
        <v>2.6461999999999999</v>
      </c>
      <c r="Z21" s="2">
        <v>2.9929999999999999</v>
      </c>
      <c r="AA21" s="2">
        <v>3.1008</v>
      </c>
      <c r="AB21" s="2">
        <v>1.5924</v>
      </c>
      <c r="AC21" s="2" t="s">
        <v>39</v>
      </c>
      <c r="AD21" s="2">
        <f t="shared" si="7"/>
        <v>27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58</v>
      </c>
      <c r="B22" s="2" t="s">
        <v>33</v>
      </c>
      <c r="C22" s="2">
        <v>525.048</v>
      </c>
      <c r="D22" s="2">
        <v>25.018000000000001</v>
      </c>
      <c r="E22" s="2">
        <v>480.46499999999997</v>
      </c>
      <c r="F22" s="2">
        <v>47.076999999999998</v>
      </c>
      <c r="G22" s="3">
        <v>1</v>
      </c>
      <c r="H22" s="2">
        <v>60</v>
      </c>
      <c r="I22" s="2" t="s">
        <v>34</v>
      </c>
      <c r="J22" s="2">
        <v>501.92500000000001</v>
      </c>
      <c r="K22" s="2">
        <f t="shared" si="2"/>
        <v>-21.460000000000036</v>
      </c>
      <c r="L22" s="2"/>
      <c r="M22" s="2"/>
      <c r="N22" s="2">
        <v>800</v>
      </c>
      <c r="O22" s="2">
        <f t="shared" si="3"/>
        <v>96.092999999999989</v>
      </c>
      <c r="P22" s="13">
        <f t="shared" si="9"/>
        <v>402.13199999999983</v>
      </c>
      <c r="Q22" s="13">
        <f>R22</f>
        <v>500</v>
      </c>
      <c r="R22" s="13">
        <v>500</v>
      </c>
      <c r="S22" s="2"/>
      <c r="T22" s="2">
        <f t="shared" si="5"/>
        <v>14.018471688884727</v>
      </c>
      <c r="U22" s="2">
        <f t="shared" si="6"/>
        <v>8.8151790452998675</v>
      </c>
      <c r="V22" s="2">
        <v>60.552399999999999</v>
      </c>
      <c r="W22" s="2">
        <v>19.453600000000002</v>
      </c>
      <c r="X22" s="2">
        <v>26.9392</v>
      </c>
      <c r="Y22" s="2">
        <v>16.023599999999998</v>
      </c>
      <c r="Z22" s="2">
        <v>23.026199999999999</v>
      </c>
      <c r="AA22" s="2">
        <v>16.991</v>
      </c>
      <c r="AB22" s="2">
        <v>6.0114000000000001</v>
      </c>
      <c r="AC22" s="18" t="s">
        <v>59</v>
      </c>
      <c r="AD22" s="2">
        <f t="shared" si="7"/>
        <v>500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60</v>
      </c>
      <c r="B23" s="2" t="s">
        <v>33</v>
      </c>
      <c r="C23" s="2">
        <v>21.899000000000001</v>
      </c>
      <c r="D23" s="2"/>
      <c r="E23" s="2">
        <v>9.6809999999999992</v>
      </c>
      <c r="F23" s="2">
        <v>12.218</v>
      </c>
      <c r="G23" s="3">
        <v>1</v>
      </c>
      <c r="H23" s="2">
        <v>60</v>
      </c>
      <c r="I23" s="2" t="s">
        <v>34</v>
      </c>
      <c r="J23" s="2">
        <v>9.3000000000000007</v>
      </c>
      <c r="K23" s="2">
        <f t="shared" si="2"/>
        <v>0.38099999999999845</v>
      </c>
      <c r="L23" s="2"/>
      <c r="M23" s="2"/>
      <c r="N23" s="2">
        <v>12.7928</v>
      </c>
      <c r="O23" s="2">
        <f t="shared" si="3"/>
        <v>1.9361999999999999</v>
      </c>
      <c r="P23" s="13"/>
      <c r="Q23" s="13">
        <f t="shared" si="4"/>
        <v>0</v>
      </c>
      <c r="R23" s="13"/>
      <c r="S23" s="2"/>
      <c r="T23" s="2">
        <f t="shared" si="5"/>
        <v>12.917467203801261</v>
      </c>
      <c r="U23" s="2">
        <f t="shared" si="6"/>
        <v>12.917467203801261</v>
      </c>
      <c r="V23" s="2">
        <v>2.6686000000000001</v>
      </c>
      <c r="W23" s="2">
        <v>2.2976000000000001</v>
      </c>
      <c r="X23" s="2">
        <v>4.3402000000000003</v>
      </c>
      <c r="Y23" s="2">
        <v>2.1143999999999998</v>
      </c>
      <c r="Z23" s="2">
        <v>3.3460000000000001</v>
      </c>
      <c r="AA23" s="2">
        <v>2.9931999999999999</v>
      </c>
      <c r="AB23" s="2">
        <v>1.4157999999999999</v>
      </c>
      <c r="AC23" s="2"/>
      <c r="AD23" s="2">
        <f t="shared" si="7"/>
        <v>0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61</v>
      </c>
      <c r="B24" s="2" t="s">
        <v>33</v>
      </c>
      <c r="C24" s="2">
        <v>43.701000000000001</v>
      </c>
      <c r="D24" s="2"/>
      <c r="E24" s="2">
        <v>12.234999999999999</v>
      </c>
      <c r="F24" s="2">
        <v>31.466000000000001</v>
      </c>
      <c r="G24" s="3">
        <v>1</v>
      </c>
      <c r="H24" s="2">
        <v>70</v>
      </c>
      <c r="I24" s="2" t="s">
        <v>34</v>
      </c>
      <c r="J24" s="2">
        <v>12.3</v>
      </c>
      <c r="K24" s="2">
        <f t="shared" si="2"/>
        <v>-6.5000000000001279E-2</v>
      </c>
      <c r="L24" s="2"/>
      <c r="M24" s="2"/>
      <c r="N24" s="2">
        <v>0</v>
      </c>
      <c r="O24" s="2">
        <f t="shared" si="3"/>
        <v>2.4470000000000001</v>
      </c>
      <c r="P24" s="13"/>
      <c r="Q24" s="13">
        <f t="shared" si="4"/>
        <v>0</v>
      </c>
      <c r="R24" s="13"/>
      <c r="S24" s="2"/>
      <c r="T24" s="2">
        <f t="shared" si="5"/>
        <v>12.859011033919085</v>
      </c>
      <c r="U24" s="2">
        <f t="shared" si="6"/>
        <v>12.859011033919085</v>
      </c>
      <c r="V24" s="2">
        <v>2.9731999999999998</v>
      </c>
      <c r="W24" s="2">
        <v>3.6743999999999999</v>
      </c>
      <c r="X24" s="2">
        <v>4.5204000000000004</v>
      </c>
      <c r="Y24" s="2">
        <v>1.377</v>
      </c>
      <c r="Z24" s="2">
        <v>1.9044000000000001</v>
      </c>
      <c r="AA24" s="2">
        <v>2.9962</v>
      </c>
      <c r="AB24" s="2">
        <v>1.2292000000000001</v>
      </c>
      <c r="AC24" s="2"/>
      <c r="AD24" s="2">
        <f t="shared" si="7"/>
        <v>0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62</v>
      </c>
      <c r="B25" s="2" t="s">
        <v>33</v>
      </c>
      <c r="C25" s="2">
        <v>58.014000000000003</v>
      </c>
      <c r="D25" s="2">
        <v>4.4130000000000003</v>
      </c>
      <c r="E25" s="2">
        <v>27.29</v>
      </c>
      <c r="F25" s="2">
        <v>30.724</v>
      </c>
      <c r="G25" s="3">
        <v>1</v>
      </c>
      <c r="H25" s="2">
        <v>70</v>
      </c>
      <c r="I25" s="2" t="s">
        <v>34</v>
      </c>
      <c r="J25" s="2">
        <v>29.913</v>
      </c>
      <c r="K25" s="2">
        <f t="shared" si="2"/>
        <v>-2.6230000000000011</v>
      </c>
      <c r="L25" s="2"/>
      <c r="M25" s="2"/>
      <c r="N25" s="2">
        <v>40.073599999999999</v>
      </c>
      <c r="O25" s="2">
        <f t="shared" si="3"/>
        <v>5.4580000000000002</v>
      </c>
      <c r="P25" s="13"/>
      <c r="Q25" s="13">
        <f>R25</f>
        <v>20</v>
      </c>
      <c r="R25" s="13">
        <v>20</v>
      </c>
      <c r="S25" s="2"/>
      <c r="T25" s="2">
        <f t="shared" si="5"/>
        <v>16.635690729204835</v>
      </c>
      <c r="U25" s="2">
        <f t="shared" si="6"/>
        <v>12.971344814950532</v>
      </c>
      <c r="V25" s="2">
        <v>7.5452000000000004</v>
      </c>
      <c r="W25" s="2">
        <v>7.5529999999999999</v>
      </c>
      <c r="X25" s="2">
        <v>7.383</v>
      </c>
      <c r="Y25" s="2">
        <v>5.2602000000000002</v>
      </c>
      <c r="Z25" s="2">
        <v>5.9394</v>
      </c>
      <c r="AA25" s="2">
        <v>6.4458000000000002</v>
      </c>
      <c r="AB25" s="2">
        <v>1.5778000000000001</v>
      </c>
      <c r="AC25" s="2"/>
      <c r="AD25" s="2">
        <f t="shared" si="7"/>
        <v>20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63</v>
      </c>
      <c r="B26" s="2" t="s">
        <v>33</v>
      </c>
      <c r="C26" s="2">
        <v>92.747</v>
      </c>
      <c r="D26" s="2">
        <v>4.7919999999999998</v>
      </c>
      <c r="E26" s="2">
        <v>64.457999999999998</v>
      </c>
      <c r="F26" s="2">
        <v>28.289000000000001</v>
      </c>
      <c r="G26" s="3">
        <v>1</v>
      </c>
      <c r="H26" s="2">
        <v>35</v>
      </c>
      <c r="I26" s="2" t="s">
        <v>34</v>
      </c>
      <c r="J26" s="2">
        <v>85.492000000000004</v>
      </c>
      <c r="K26" s="2">
        <f t="shared" si="2"/>
        <v>-21.034000000000006</v>
      </c>
      <c r="L26" s="2"/>
      <c r="M26" s="2"/>
      <c r="N26" s="2">
        <v>200</v>
      </c>
      <c r="O26" s="2">
        <f t="shared" si="3"/>
        <v>12.8916</v>
      </c>
      <c r="P26" s="13"/>
      <c r="Q26" s="13">
        <f t="shared" si="4"/>
        <v>0</v>
      </c>
      <c r="R26" s="13"/>
      <c r="S26" s="2"/>
      <c r="T26" s="2">
        <f t="shared" si="5"/>
        <v>17.708352725805948</v>
      </c>
      <c r="U26" s="2">
        <f t="shared" si="6"/>
        <v>17.708352725805948</v>
      </c>
      <c r="V26" s="2">
        <v>22.075199999999999</v>
      </c>
      <c r="W26" s="2">
        <v>16.895800000000001</v>
      </c>
      <c r="X26" s="2">
        <v>10.9162</v>
      </c>
      <c r="Y26" s="2">
        <v>14.615</v>
      </c>
      <c r="Z26" s="2">
        <v>11.616</v>
      </c>
      <c r="AA26" s="2">
        <v>13.0474</v>
      </c>
      <c r="AB26" s="2">
        <v>7.2358000000000002</v>
      </c>
      <c r="AC26" s="2"/>
      <c r="AD26" s="2">
        <f t="shared" si="7"/>
        <v>0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64</v>
      </c>
      <c r="B27" s="2" t="s">
        <v>33</v>
      </c>
      <c r="C27" s="2"/>
      <c r="D27" s="2"/>
      <c r="E27" s="11">
        <f>0.726+E69</f>
        <v>196.06399999999999</v>
      </c>
      <c r="F27" s="11">
        <f>-0.726+F69</f>
        <v>88.622</v>
      </c>
      <c r="G27" s="3">
        <v>1</v>
      </c>
      <c r="H27" s="2">
        <v>40</v>
      </c>
      <c r="I27" s="2" t="s">
        <v>34</v>
      </c>
      <c r="J27" s="2">
        <v>0.8</v>
      </c>
      <c r="K27" s="2">
        <f t="shared" si="2"/>
        <v>195.26399999999998</v>
      </c>
      <c r="L27" s="2"/>
      <c r="M27" s="2"/>
      <c r="N27" s="2">
        <v>400</v>
      </c>
      <c r="O27" s="2">
        <f t="shared" si="3"/>
        <v>39.212800000000001</v>
      </c>
      <c r="P27" s="13">
        <f t="shared" si="9"/>
        <v>21.144400000000033</v>
      </c>
      <c r="Q27" s="13">
        <f>R27</f>
        <v>0</v>
      </c>
      <c r="R27" s="13">
        <v>0</v>
      </c>
      <c r="S27" s="2"/>
      <c r="T27" s="2">
        <f t="shared" si="5"/>
        <v>12.460778113269136</v>
      </c>
      <c r="U27" s="2">
        <f t="shared" si="6"/>
        <v>12.460778113269136</v>
      </c>
      <c r="V27" s="2">
        <v>13.9754</v>
      </c>
      <c r="W27" s="2">
        <v>27.729600000000001</v>
      </c>
      <c r="X27" s="2">
        <v>13.7348</v>
      </c>
      <c r="Y27" s="2">
        <v>3.9925999999999999</v>
      </c>
      <c r="Z27" s="2">
        <v>4.1627999999999998</v>
      </c>
      <c r="AA27" s="2">
        <v>9.2585999999999995</v>
      </c>
      <c r="AB27" s="2">
        <v>3.0413999999999999</v>
      </c>
      <c r="AC27" s="2" t="s">
        <v>154</v>
      </c>
      <c r="AD27" s="2">
        <f t="shared" si="7"/>
        <v>0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65</v>
      </c>
      <c r="B28" s="2" t="s">
        <v>33</v>
      </c>
      <c r="C28" s="2">
        <v>89.403999999999996</v>
      </c>
      <c r="D28" s="2"/>
      <c r="E28" s="2">
        <v>77.206000000000003</v>
      </c>
      <c r="F28" s="2">
        <v>12.198</v>
      </c>
      <c r="G28" s="3">
        <v>1</v>
      </c>
      <c r="H28" s="2">
        <v>30</v>
      </c>
      <c r="I28" s="2" t="s">
        <v>34</v>
      </c>
      <c r="J28" s="2">
        <v>80.224999999999994</v>
      </c>
      <c r="K28" s="2">
        <f t="shared" si="2"/>
        <v>-3.0189999999999912</v>
      </c>
      <c r="L28" s="2"/>
      <c r="M28" s="2"/>
      <c r="N28" s="2">
        <v>239.828</v>
      </c>
      <c r="O28" s="2">
        <f t="shared" si="3"/>
        <v>15.4412</v>
      </c>
      <c r="P28" s="13"/>
      <c r="Q28" s="13">
        <f t="shared" si="4"/>
        <v>0</v>
      </c>
      <c r="R28" s="13"/>
      <c r="S28" s="2"/>
      <c r="T28" s="2">
        <f t="shared" si="5"/>
        <v>16.321658938424473</v>
      </c>
      <c r="U28" s="2">
        <f t="shared" si="6"/>
        <v>16.321658938424473</v>
      </c>
      <c r="V28" s="2">
        <v>32.619</v>
      </c>
      <c r="W28" s="2">
        <v>16.543199999999999</v>
      </c>
      <c r="X28" s="2">
        <v>0</v>
      </c>
      <c r="Y28" s="2">
        <v>17.565999999999999</v>
      </c>
      <c r="Z28" s="2">
        <v>17.286000000000001</v>
      </c>
      <c r="AA28" s="2">
        <v>0.55500000000000005</v>
      </c>
      <c r="AB28" s="2">
        <v>7.7126000000000001</v>
      </c>
      <c r="AC28" s="2"/>
      <c r="AD28" s="2">
        <f t="shared" si="7"/>
        <v>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66</v>
      </c>
      <c r="B29" s="2" t="s">
        <v>33</v>
      </c>
      <c r="C29" s="2">
        <v>112.89</v>
      </c>
      <c r="D29" s="2"/>
      <c r="E29" s="2">
        <v>17.869</v>
      </c>
      <c r="F29" s="2">
        <v>89.495000000000005</v>
      </c>
      <c r="G29" s="3">
        <v>1</v>
      </c>
      <c r="H29" s="2">
        <v>30</v>
      </c>
      <c r="I29" s="2" t="s">
        <v>34</v>
      </c>
      <c r="J29" s="2">
        <v>34.5</v>
      </c>
      <c r="K29" s="2">
        <f t="shared" si="2"/>
        <v>-16.631</v>
      </c>
      <c r="L29" s="2"/>
      <c r="M29" s="2"/>
      <c r="N29" s="2">
        <v>0</v>
      </c>
      <c r="O29" s="2">
        <f t="shared" si="3"/>
        <v>3.5737999999999999</v>
      </c>
      <c r="P29" s="13"/>
      <c r="Q29" s="13">
        <f t="shared" si="4"/>
        <v>0</v>
      </c>
      <c r="R29" s="13"/>
      <c r="S29" s="2"/>
      <c r="T29" s="2">
        <f t="shared" si="5"/>
        <v>25.041972130505346</v>
      </c>
      <c r="U29" s="2">
        <f t="shared" si="6"/>
        <v>25.041972130505346</v>
      </c>
      <c r="V29" s="2">
        <v>2.4188000000000001</v>
      </c>
      <c r="W29" s="2">
        <v>2.4527999999999999</v>
      </c>
      <c r="X29" s="2">
        <v>9.9600000000000009</v>
      </c>
      <c r="Y29" s="2">
        <v>5.2362000000000002</v>
      </c>
      <c r="Z29" s="2">
        <v>4.6265999999999998</v>
      </c>
      <c r="AA29" s="2">
        <v>0</v>
      </c>
      <c r="AB29" s="2">
        <v>5.452</v>
      </c>
      <c r="AC29" s="17" t="s">
        <v>54</v>
      </c>
      <c r="AD29" s="2">
        <f t="shared" si="7"/>
        <v>0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67</v>
      </c>
      <c r="B30" s="2" t="s">
        <v>33</v>
      </c>
      <c r="C30" s="2">
        <v>453.108</v>
      </c>
      <c r="D30" s="2">
        <v>135.381</v>
      </c>
      <c r="E30" s="2">
        <v>237.88499999999999</v>
      </c>
      <c r="F30" s="2">
        <v>215.22300000000001</v>
      </c>
      <c r="G30" s="3">
        <v>1</v>
      </c>
      <c r="H30" s="2">
        <v>30</v>
      </c>
      <c r="I30" s="2" t="s">
        <v>34</v>
      </c>
      <c r="J30" s="2">
        <v>385.48099999999999</v>
      </c>
      <c r="K30" s="2">
        <f t="shared" si="2"/>
        <v>-147.596</v>
      </c>
      <c r="L30" s="2"/>
      <c r="M30" s="2"/>
      <c r="N30" s="2">
        <v>0</v>
      </c>
      <c r="O30" s="2">
        <f t="shared" si="3"/>
        <v>47.576999999999998</v>
      </c>
      <c r="P30" s="13">
        <f t="shared" si="9"/>
        <v>403.27799999999996</v>
      </c>
      <c r="Q30" s="13">
        <f t="shared" si="4"/>
        <v>403.27799999999996</v>
      </c>
      <c r="R30" s="13"/>
      <c r="S30" s="2"/>
      <c r="T30" s="2">
        <f t="shared" si="5"/>
        <v>13</v>
      </c>
      <c r="U30" s="2">
        <f t="shared" si="6"/>
        <v>4.5236774071505144</v>
      </c>
      <c r="V30" s="2">
        <v>18.506599999999999</v>
      </c>
      <c r="W30" s="2">
        <v>40.889400000000002</v>
      </c>
      <c r="X30" s="2">
        <v>19.453399999999998</v>
      </c>
      <c r="Y30" s="2">
        <v>19.637799999999999</v>
      </c>
      <c r="Z30" s="2">
        <v>12.981199999999999</v>
      </c>
      <c r="AA30" s="2">
        <v>12.462999999999999</v>
      </c>
      <c r="AB30" s="2">
        <v>10.148</v>
      </c>
      <c r="AC30" s="2"/>
      <c r="AD30" s="2">
        <f t="shared" si="7"/>
        <v>403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68</v>
      </c>
      <c r="B31" s="2" t="s">
        <v>33</v>
      </c>
      <c r="C31" s="2">
        <v>2586.335</v>
      </c>
      <c r="D31" s="2">
        <v>921.31100000000004</v>
      </c>
      <c r="E31" s="2">
        <v>1787.1669999999999</v>
      </c>
      <c r="F31" s="2">
        <v>754.62099999999998</v>
      </c>
      <c r="G31" s="3">
        <v>1</v>
      </c>
      <c r="H31" s="2">
        <v>40</v>
      </c>
      <c r="I31" s="2" t="s">
        <v>34</v>
      </c>
      <c r="J31" s="2">
        <v>2685.15</v>
      </c>
      <c r="K31" s="2">
        <f t="shared" si="2"/>
        <v>-897.98300000000017</v>
      </c>
      <c r="L31" s="2"/>
      <c r="M31" s="2"/>
      <c r="N31" s="2">
        <v>3500</v>
      </c>
      <c r="O31" s="2">
        <f t="shared" si="3"/>
        <v>357.43340000000001</v>
      </c>
      <c r="P31" s="13">
        <f t="shared" si="9"/>
        <v>392.01320000000044</v>
      </c>
      <c r="Q31" s="13">
        <f>R31</f>
        <v>600</v>
      </c>
      <c r="R31" s="13">
        <v>600</v>
      </c>
      <c r="S31" s="2"/>
      <c r="T31" s="2">
        <f t="shared" si="5"/>
        <v>13.581889661122883</v>
      </c>
      <c r="U31" s="2">
        <f t="shared" si="6"/>
        <v>11.903255263777812</v>
      </c>
      <c r="V31" s="2">
        <v>262.65820000000002</v>
      </c>
      <c r="W31" s="2">
        <v>273.36380000000003</v>
      </c>
      <c r="X31" s="2">
        <v>179.77619999999999</v>
      </c>
      <c r="Y31" s="2">
        <v>109.5076</v>
      </c>
      <c r="Z31" s="2">
        <v>94.759</v>
      </c>
      <c r="AA31" s="2">
        <v>153.4126</v>
      </c>
      <c r="AB31" s="2">
        <v>69.437200000000004</v>
      </c>
      <c r="AC31" s="2"/>
      <c r="AD31" s="2">
        <f t="shared" si="7"/>
        <v>600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69</v>
      </c>
      <c r="B32" s="2" t="s">
        <v>33</v>
      </c>
      <c r="C32" s="2">
        <v>154.9</v>
      </c>
      <c r="D32" s="2"/>
      <c r="E32" s="2">
        <v>77.027000000000001</v>
      </c>
      <c r="F32" s="2">
        <v>76.350999999999999</v>
      </c>
      <c r="G32" s="3">
        <v>1</v>
      </c>
      <c r="H32" s="2">
        <v>40</v>
      </c>
      <c r="I32" s="2" t="s">
        <v>34</v>
      </c>
      <c r="J32" s="2">
        <v>68.099999999999994</v>
      </c>
      <c r="K32" s="2">
        <f t="shared" si="2"/>
        <v>8.9270000000000067</v>
      </c>
      <c r="L32" s="2"/>
      <c r="M32" s="2"/>
      <c r="N32" s="2">
        <v>88.578000000000003</v>
      </c>
      <c r="O32" s="2">
        <f t="shared" si="3"/>
        <v>15.4054</v>
      </c>
      <c r="P32" s="13">
        <f t="shared" si="9"/>
        <v>35.341199999999986</v>
      </c>
      <c r="Q32" s="13">
        <f>R32</f>
        <v>0</v>
      </c>
      <c r="R32" s="13">
        <v>0</v>
      </c>
      <c r="S32" s="2"/>
      <c r="T32" s="2">
        <f t="shared" si="5"/>
        <v>10.705921300323263</v>
      </c>
      <c r="U32" s="2">
        <f t="shared" si="6"/>
        <v>10.705921300323263</v>
      </c>
      <c r="V32" s="2">
        <v>18.149000000000001</v>
      </c>
      <c r="W32" s="2">
        <v>17.354600000000001</v>
      </c>
      <c r="X32" s="2">
        <v>0.8488</v>
      </c>
      <c r="Y32" s="2">
        <v>17.243600000000001</v>
      </c>
      <c r="Z32" s="2">
        <v>14.3268</v>
      </c>
      <c r="AA32" s="2">
        <v>3.7038000000000002</v>
      </c>
      <c r="AB32" s="2">
        <v>7.1947999999999999</v>
      </c>
      <c r="AC32" s="2" t="s">
        <v>153</v>
      </c>
      <c r="AD32" s="2">
        <f t="shared" si="7"/>
        <v>0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70</v>
      </c>
      <c r="B33" s="2" t="s">
        <v>33</v>
      </c>
      <c r="C33" s="2">
        <v>54.997999999999998</v>
      </c>
      <c r="D33" s="2"/>
      <c r="E33" s="2">
        <v>54.262999999999998</v>
      </c>
      <c r="F33" s="2">
        <v>0.73499999999999999</v>
      </c>
      <c r="G33" s="3">
        <v>1</v>
      </c>
      <c r="H33" s="2">
        <v>30</v>
      </c>
      <c r="I33" s="2" t="s">
        <v>34</v>
      </c>
      <c r="J33" s="2">
        <v>57.3</v>
      </c>
      <c r="K33" s="2">
        <f t="shared" si="2"/>
        <v>-3.036999999999999</v>
      </c>
      <c r="L33" s="2"/>
      <c r="M33" s="2"/>
      <c r="N33" s="2">
        <v>160</v>
      </c>
      <c r="O33" s="2">
        <f t="shared" si="3"/>
        <v>10.852599999999999</v>
      </c>
      <c r="P33" s="13"/>
      <c r="Q33" s="13">
        <f t="shared" si="4"/>
        <v>0</v>
      </c>
      <c r="R33" s="13"/>
      <c r="S33" s="2"/>
      <c r="T33" s="2">
        <f t="shared" si="5"/>
        <v>14.810736597681665</v>
      </c>
      <c r="U33" s="2">
        <f t="shared" si="6"/>
        <v>14.810736597681665</v>
      </c>
      <c r="V33" s="2">
        <v>19.209399999999999</v>
      </c>
      <c r="W33" s="2">
        <v>18.731000000000002</v>
      </c>
      <c r="X33" s="2">
        <v>3.3041999999999998</v>
      </c>
      <c r="Y33" s="2">
        <v>12.3324</v>
      </c>
      <c r="Z33" s="2">
        <v>8.7322000000000006</v>
      </c>
      <c r="AA33" s="2">
        <v>5.4988000000000001</v>
      </c>
      <c r="AB33" s="2">
        <v>5.2977999999999996</v>
      </c>
      <c r="AC33" s="2"/>
      <c r="AD33" s="2">
        <f t="shared" si="7"/>
        <v>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71</v>
      </c>
      <c r="B34" s="2" t="s">
        <v>41</v>
      </c>
      <c r="C34" s="2">
        <v>145</v>
      </c>
      <c r="D34" s="2">
        <v>2</v>
      </c>
      <c r="E34" s="2">
        <v>107</v>
      </c>
      <c r="F34" s="2">
        <v>38</v>
      </c>
      <c r="G34" s="3">
        <v>0.35</v>
      </c>
      <c r="H34" s="2">
        <v>40</v>
      </c>
      <c r="I34" s="2" t="s">
        <v>34</v>
      </c>
      <c r="J34" s="2">
        <v>109</v>
      </c>
      <c r="K34" s="2">
        <f t="shared" si="2"/>
        <v>-2</v>
      </c>
      <c r="L34" s="2"/>
      <c r="M34" s="2"/>
      <c r="N34" s="2">
        <v>204.2</v>
      </c>
      <c r="O34" s="2">
        <f t="shared" si="3"/>
        <v>21.4</v>
      </c>
      <c r="P34" s="13">
        <f t="shared" si="9"/>
        <v>36</v>
      </c>
      <c r="Q34" s="13">
        <f>R34</f>
        <v>0</v>
      </c>
      <c r="R34" s="13">
        <v>0</v>
      </c>
      <c r="S34" s="2"/>
      <c r="T34" s="2">
        <f t="shared" si="5"/>
        <v>11.317757009345794</v>
      </c>
      <c r="U34" s="2">
        <f t="shared" si="6"/>
        <v>11.317757009345794</v>
      </c>
      <c r="V34" s="2">
        <v>26.4</v>
      </c>
      <c r="W34" s="2">
        <v>18.2</v>
      </c>
      <c r="X34" s="2">
        <v>16.8</v>
      </c>
      <c r="Y34" s="2">
        <v>3</v>
      </c>
      <c r="Z34" s="2">
        <v>4.8</v>
      </c>
      <c r="AA34" s="2">
        <v>14</v>
      </c>
      <c r="AB34" s="2">
        <v>4.2</v>
      </c>
      <c r="AC34" s="2" t="s">
        <v>153</v>
      </c>
      <c r="AD34" s="2">
        <f t="shared" si="7"/>
        <v>0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72</v>
      </c>
      <c r="B35" s="2" t="s">
        <v>41</v>
      </c>
      <c r="C35" s="2">
        <v>344</v>
      </c>
      <c r="D35" s="2">
        <v>4</v>
      </c>
      <c r="E35" s="2">
        <v>295</v>
      </c>
      <c r="F35" s="2">
        <v>50</v>
      </c>
      <c r="G35" s="3">
        <v>0.4</v>
      </c>
      <c r="H35" s="2">
        <v>45</v>
      </c>
      <c r="I35" s="2" t="s">
        <v>34</v>
      </c>
      <c r="J35" s="2">
        <v>297</v>
      </c>
      <c r="K35" s="2">
        <f t="shared" si="2"/>
        <v>-2</v>
      </c>
      <c r="L35" s="2"/>
      <c r="M35" s="2"/>
      <c r="N35" s="2">
        <v>402</v>
      </c>
      <c r="O35" s="2">
        <f t="shared" si="3"/>
        <v>59</v>
      </c>
      <c r="P35" s="13">
        <f t="shared" si="9"/>
        <v>315</v>
      </c>
      <c r="Q35" s="13">
        <f>R35</f>
        <v>420</v>
      </c>
      <c r="R35" s="13">
        <v>420</v>
      </c>
      <c r="S35" s="2"/>
      <c r="T35" s="2">
        <f t="shared" si="5"/>
        <v>14.779661016949152</v>
      </c>
      <c r="U35" s="2">
        <f t="shared" si="6"/>
        <v>7.6610169491525424</v>
      </c>
      <c r="V35" s="2">
        <v>56</v>
      </c>
      <c r="W35" s="2">
        <v>46</v>
      </c>
      <c r="X35" s="2">
        <v>80.599999999999994</v>
      </c>
      <c r="Y35" s="2">
        <v>9.8000000000000007</v>
      </c>
      <c r="Z35" s="2">
        <v>23</v>
      </c>
      <c r="AA35" s="2">
        <v>58</v>
      </c>
      <c r="AB35" s="2">
        <v>15.8</v>
      </c>
      <c r="AC35" s="2"/>
      <c r="AD35" s="2">
        <f t="shared" si="7"/>
        <v>168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9" t="s">
        <v>73</v>
      </c>
      <c r="B36" s="9" t="s">
        <v>41</v>
      </c>
      <c r="C36" s="9"/>
      <c r="D36" s="9">
        <v>1</v>
      </c>
      <c r="E36" s="11">
        <v>1</v>
      </c>
      <c r="F36" s="9"/>
      <c r="G36" s="10">
        <v>0</v>
      </c>
      <c r="H36" s="9" t="e">
        <v>#N/A</v>
      </c>
      <c r="I36" s="9" t="s">
        <v>47</v>
      </c>
      <c r="J36" s="9">
        <v>3</v>
      </c>
      <c r="K36" s="9">
        <f t="shared" si="2"/>
        <v>-2</v>
      </c>
      <c r="L36" s="9"/>
      <c r="M36" s="9"/>
      <c r="N36" s="9">
        <v>0</v>
      </c>
      <c r="O36" s="9">
        <f t="shared" si="3"/>
        <v>0.2</v>
      </c>
      <c r="P36" s="15"/>
      <c r="Q36" s="13">
        <f t="shared" si="4"/>
        <v>0</v>
      </c>
      <c r="R36" s="15"/>
      <c r="S36" s="9"/>
      <c r="T36" s="2">
        <f t="shared" si="5"/>
        <v>0</v>
      </c>
      <c r="U36" s="9">
        <f t="shared" si="6"/>
        <v>0</v>
      </c>
      <c r="V36" s="9">
        <v>0.4</v>
      </c>
      <c r="W36" s="9">
        <v>1.6</v>
      </c>
      <c r="X36" s="9">
        <v>0</v>
      </c>
      <c r="Y36" s="9">
        <v>1</v>
      </c>
      <c r="Z36" s="9">
        <v>0.6</v>
      </c>
      <c r="AA36" s="9">
        <v>0</v>
      </c>
      <c r="AB36" s="9">
        <v>0</v>
      </c>
      <c r="AC36" s="9" t="s">
        <v>74</v>
      </c>
      <c r="AD36" s="2">
        <f t="shared" si="7"/>
        <v>0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75</v>
      </c>
      <c r="B37" s="2" t="s">
        <v>41</v>
      </c>
      <c r="C37" s="2">
        <v>481</v>
      </c>
      <c r="D37" s="2">
        <v>1</v>
      </c>
      <c r="E37" s="2">
        <v>344</v>
      </c>
      <c r="F37" s="2">
        <v>136</v>
      </c>
      <c r="G37" s="3">
        <v>0.4</v>
      </c>
      <c r="H37" s="2">
        <v>45</v>
      </c>
      <c r="I37" s="2" t="s">
        <v>34</v>
      </c>
      <c r="J37" s="2">
        <v>344</v>
      </c>
      <c r="K37" s="2">
        <f t="shared" ref="K37:K66" si="10">E37-J37</f>
        <v>0</v>
      </c>
      <c r="L37" s="2"/>
      <c r="M37" s="2"/>
      <c r="N37" s="2">
        <v>80</v>
      </c>
      <c r="O37" s="2">
        <f t="shared" si="3"/>
        <v>68.8</v>
      </c>
      <c r="P37" s="13">
        <f>11*O37-N37-F37</f>
        <v>540.79999999999995</v>
      </c>
      <c r="Q37" s="13">
        <f t="shared" ref="Q37:Q39" si="11">R37</f>
        <v>650</v>
      </c>
      <c r="R37" s="13">
        <v>650</v>
      </c>
      <c r="S37" s="2"/>
      <c r="T37" s="2">
        <f t="shared" si="5"/>
        <v>12.587209302325581</v>
      </c>
      <c r="U37" s="2">
        <f t="shared" si="6"/>
        <v>3.1395348837209305</v>
      </c>
      <c r="V37" s="2">
        <v>48.4</v>
      </c>
      <c r="W37" s="2">
        <v>50.4</v>
      </c>
      <c r="X37" s="2">
        <v>46</v>
      </c>
      <c r="Y37" s="2">
        <v>8.4</v>
      </c>
      <c r="Z37" s="2">
        <v>9.1999999999999993</v>
      </c>
      <c r="AA37" s="2">
        <v>35.4</v>
      </c>
      <c r="AB37" s="2">
        <v>12</v>
      </c>
      <c r="AC37" s="2"/>
      <c r="AD37" s="2">
        <f t="shared" si="7"/>
        <v>260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76</v>
      </c>
      <c r="B38" s="2" t="s">
        <v>41</v>
      </c>
      <c r="C38" s="2">
        <v>96</v>
      </c>
      <c r="D38" s="2"/>
      <c r="E38" s="2">
        <v>94</v>
      </c>
      <c r="F38" s="2"/>
      <c r="G38" s="3">
        <v>0.4</v>
      </c>
      <c r="H38" s="2">
        <v>50</v>
      </c>
      <c r="I38" s="2" t="s">
        <v>34</v>
      </c>
      <c r="J38" s="2">
        <v>95</v>
      </c>
      <c r="K38" s="2">
        <f t="shared" si="10"/>
        <v>-1</v>
      </c>
      <c r="L38" s="2"/>
      <c r="M38" s="2"/>
      <c r="N38" s="2">
        <v>174.6</v>
      </c>
      <c r="O38" s="2">
        <f t="shared" si="3"/>
        <v>18.8</v>
      </c>
      <c r="P38" s="13">
        <f t="shared" ref="P38:P39" si="12">13*O38-N38-F38</f>
        <v>69.800000000000011</v>
      </c>
      <c r="Q38" s="13">
        <f t="shared" si="11"/>
        <v>350</v>
      </c>
      <c r="R38" s="13">
        <v>350</v>
      </c>
      <c r="S38" s="2"/>
      <c r="T38" s="2">
        <f t="shared" si="5"/>
        <v>27.904255319148938</v>
      </c>
      <c r="U38" s="2">
        <f t="shared" si="6"/>
        <v>9.287234042553191</v>
      </c>
      <c r="V38" s="2">
        <v>21.8</v>
      </c>
      <c r="W38" s="2">
        <v>15</v>
      </c>
      <c r="X38" s="2">
        <v>29.2</v>
      </c>
      <c r="Y38" s="2">
        <v>4.5999999999999996</v>
      </c>
      <c r="Z38" s="2">
        <v>12.4</v>
      </c>
      <c r="AA38" s="2">
        <v>20.2</v>
      </c>
      <c r="AB38" s="2">
        <v>0</v>
      </c>
      <c r="AC38" s="2"/>
      <c r="AD38" s="2">
        <f t="shared" si="7"/>
        <v>140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77</v>
      </c>
      <c r="B39" s="2" t="s">
        <v>41</v>
      </c>
      <c r="C39" s="2">
        <v>182</v>
      </c>
      <c r="D39" s="2">
        <v>1</v>
      </c>
      <c r="E39" s="2">
        <v>183</v>
      </c>
      <c r="F39" s="2">
        <v>-2</v>
      </c>
      <c r="G39" s="3">
        <v>0.4</v>
      </c>
      <c r="H39" s="2">
        <v>40</v>
      </c>
      <c r="I39" s="2" t="s">
        <v>34</v>
      </c>
      <c r="J39" s="2">
        <v>194</v>
      </c>
      <c r="K39" s="2">
        <f t="shared" si="10"/>
        <v>-11</v>
      </c>
      <c r="L39" s="2"/>
      <c r="M39" s="2"/>
      <c r="N39" s="2">
        <v>167.6</v>
      </c>
      <c r="O39" s="2">
        <f t="shared" si="3"/>
        <v>36.6</v>
      </c>
      <c r="P39" s="13">
        <f t="shared" si="12"/>
        <v>310.20000000000005</v>
      </c>
      <c r="Q39" s="13">
        <f t="shared" si="11"/>
        <v>400</v>
      </c>
      <c r="R39" s="13">
        <v>400</v>
      </c>
      <c r="S39" s="2"/>
      <c r="T39" s="2">
        <f t="shared" si="5"/>
        <v>15.453551912568306</v>
      </c>
      <c r="U39" s="2">
        <f t="shared" si="6"/>
        <v>4.5245901639344259</v>
      </c>
      <c r="V39" s="2">
        <v>26.2</v>
      </c>
      <c r="W39" s="2">
        <v>30.2</v>
      </c>
      <c r="X39" s="2">
        <v>25</v>
      </c>
      <c r="Y39" s="2">
        <v>8</v>
      </c>
      <c r="Z39" s="2">
        <v>3</v>
      </c>
      <c r="AA39" s="2">
        <v>20</v>
      </c>
      <c r="AB39" s="2">
        <v>7.2</v>
      </c>
      <c r="AC39" s="2"/>
      <c r="AD39" s="2">
        <f t="shared" si="7"/>
        <v>160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9" t="s">
        <v>78</v>
      </c>
      <c r="B40" s="9" t="s">
        <v>41</v>
      </c>
      <c r="C40" s="9"/>
      <c r="D40" s="9">
        <v>1</v>
      </c>
      <c r="E40" s="9"/>
      <c r="F40" s="9"/>
      <c r="G40" s="10">
        <v>0</v>
      </c>
      <c r="H40" s="9" t="e">
        <v>#N/A</v>
      </c>
      <c r="I40" s="9" t="s">
        <v>47</v>
      </c>
      <c r="J40" s="9"/>
      <c r="K40" s="9">
        <f t="shared" si="10"/>
        <v>0</v>
      </c>
      <c r="L40" s="9"/>
      <c r="M40" s="9"/>
      <c r="N40" s="9">
        <v>0</v>
      </c>
      <c r="O40" s="9">
        <f t="shared" si="3"/>
        <v>0</v>
      </c>
      <c r="P40" s="15"/>
      <c r="Q40" s="13">
        <f t="shared" si="4"/>
        <v>0</v>
      </c>
      <c r="R40" s="15"/>
      <c r="S40" s="9"/>
      <c r="T40" s="2" t="e">
        <f t="shared" si="5"/>
        <v>#DIV/0!</v>
      </c>
      <c r="U40" s="9" t="e">
        <f t="shared" si="6"/>
        <v>#DIV/0!</v>
      </c>
      <c r="V40" s="9">
        <v>0</v>
      </c>
      <c r="W40" s="9">
        <v>0.2</v>
      </c>
      <c r="X40" s="9">
        <v>0</v>
      </c>
      <c r="Y40" s="9">
        <v>0.4</v>
      </c>
      <c r="Z40" s="9">
        <v>0.4</v>
      </c>
      <c r="AA40" s="9">
        <v>0</v>
      </c>
      <c r="AB40" s="9">
        <v>0</v>
      </c>
      <c r="AC40" s="9" t="s">
        <v>79</v>
      </c>
      <c r="AD40" s="2">
        <f t="shared" si="7"/>
        <v>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80</v>
      </c>
      <c r="B41" s="2" t="s">
        <v>41</v>
      </c>
      <c r="C41" s="2">
        <v>384</v>
      </c>
      <c r="D41" s="2">
        <v>3</v>
      </c>
      <c r="E41" s="2">
        <v>122</v>
      </c>
      <c r="F41" s="2">
        <v>260</v>
      </c>
      <c r="G41" s="3">
        <v>0.1</v>
      </c>
      <c r="H41" s="2">
        <v>730</v>
      </c>
      <c r="I41" s="2" t="s">
        <v>34</v>
      </c>
      <c r="J41" s="2">
        <v>128</v>
      </c>
      <c r="K41" s="2">
        <f t="shared" si="10"/>
        <v>-6</v>
      </c>
      <c r="L41" s="2"/>
      <c r="M41" s="2"/>
      <c r="N41" s="2">
        <v>0</v>
      </c>
      <c r="O41" s="2">
        <f t="shared" si="3"/>
        <v>24.4</v>
      </c>
      <c r="P41" s="13">
        <f t="shared" ref="P41:P66" si="13">13*O41-N41-F41</f>
        <v>57.199999999999989</v>
      </c>
      <c r="Q41" s="13">
        <f>R41</f>
        <v>0</v>
      </c>
      <c r="R41" s="13">
        <v>0</v>
      </c>
      <c r="S41" s="2"/>
      <c r="T41" s="2">
        <f t="shared" si="5"/>
        <v>10.655737704918034</v>
      </c>
      <c r="U41" s="2">
        <f t="shared" si="6"/>
        <v>10.655737704918034</v>
      </c>
      <c r="V41" s="2">
        <v>30.6</v>
      </c>
      <c r="W41" s="2">
        <v>35.799999999999997</v>
      </c>
      <c r="X41" s="2">
        <v>29.8</v>
      </c>
      <c r="Y41" s="2">
        <v>4.8</v>
      </c>
      <c r="Z41" s="2">
        <v>5</v>
      </c>
      <c r="AA41" s="2">
        <v>21.6</v>
      </c>
      <c r="AB41" s="2">
        <v>0</v>
      </c>
      <c r="AC41" s="2" t="s">
        <v>153</v>
      </c>
      <c r="AD41" s="2">
        <f t="shared" si="7"/>
        <v>0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81</v>
      </c>
      <c r="B42" s="2" t="s">
        <v>41</v>
      </c>
      <c r="C42" s="2">
        <v>341</v>
      </c>
      <c r="D42" s="2">
        <v>5</v>
      </c>
      <c r="E42" s="2">
        <v>203</v>
      </c>
      <c r="F42" s="2">
        <v>140</v>
      </c>
      <c r="G42" s="3">
        <v>0.33</v>
      </c>
      <c r="H42" s="2">
        <v>45</v>
      </c>
      <c r="I42" s="2" t="s">
        <v>34</v>
      </c>
      <c r="J42" s="2">
        <v>205</v>
      </c>
      <c r="K42" s="2">
        <f t="shared" si="10"/>
        <v>-2</v>
      </c>
      <c r="L42" s="2"/>
      <c r="M42" s="2"/>
      <c r="N42" s="2">
        <v>203</v>
      </c>
      <c r="O42" s="2">
        <f t="shared" si="3"/>
        <v>40.6</v>
      </c>
      <c r="P42" s="13">
        <f t="shared" si="13"/>
        <v>184.80000000000007</v>
      </c>
      <c r="Q42" s="13">
        <f t="shared" ref="Q42:Q43" si="14">R42</f>
        <v>300</v>
      </c>
      <c r="R42" s="13">
        <v>300</v>
      </c>
      <c r="S42" s="2"/>
      <c r="T42" s="2">
        <f t="shared" si="5"/>
        <v>15.83743842364532</v>
      </c>
      <c r="U42" s="2">
        <f t="shared" si="6"/>
        <v>8.4482758620689644</v>
      </c>
      <c r="V42" s="2">
        <v>41</v>
      </c>
      <c r="W42" s="2">
        <v>38.799999999999997</v>
      </c>
      <c r="X42" s="2">
        <v>17.600000000000001</v>
      </c>
      <c r="Y42" s="2">
        <v>17.600000000000001</v>
      </c>
      <c r="Z42" s="2">
        <v>8.6</v>
      </c>
      <c r="AA42" s="2">
        <v>16.600000000000001</v>
      </c>
      <c r="AB42" s="2">
        <v>8.6</v>
      </c>
      <c r="AC42" s="2" t="s">
        <v>45</v>
      </c>
      <c r="AD42" s="2">
        <f t="shared" si="7"/>
        <v>99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82</v>
      </c>
      <c r="B43" s="2" t="s">
        <v>41</v>
      </c>
      <c r="C43" s="2">
        <v>406</v>
      </c>
      <c r="D43" s="2">
        <v>4</v>
      </c>
      <c r="E43" s="11">
        <f>172+E36</f>
        <v>173</v>
      </c>
      <c r="F43" s="2">
        <v>234</v>
      </c>
      <c r="G43" s="3">
        <v>0.35</v>
      </c>
      <c r="H43" s="2">
        <v>40</v>
      </c>
      <c r="I43" s="2" t="s">
        <v>34</v>
      </c>
      <c r="J43" s="2">
        <v>174</v>
      </c>
      <c r="K43" s="2">
        <f t="shared" si="10"/>
        <v>-1</v>
      </c>
      <c r="L43" s="2"/>
      <c r="M43" s="2"/>
      <c r="N43" s="2">
        <v>120</v>
      </c>
      <c r="O43" s="2">
        <f t="shared" si="3"/>
        <v>34.6</v>
      </c>
      <c r="P43" s="13">
        <f t="shared" si="13"/>
        <v>95.800000000000011</v>
      </c>
      <c r="Q43" s="13">
        <f t="shared" si="14"/>
        <v>40</v>
      </c>
      <c r="R43" s="13">
        <v>40</v>
      </c>
      <c r="S43" s="2"/>
      <c r="T43" s="2">
        <f t="shared" si="5"/>
        <v>11.38728323699422</v>
      </c>
      <c r="U43" s="2">
        <f t="shared" si="6"/>
        <v>10.23121387283237</v>
      </c>
      <c r="V43" s="2">
        <v>36.799999999999997</v>
      </c>
      <c r="W43" s="2">
        <v>43.2</v>
      </c>
      <c r="X43" s="2">
        <v>22.672799999999999</v>
      </c>
      <c r="Y43" s="2">
        <v>14.8</v>
      </c>
      <c r="Z43" s="2">
        <v>7.2</v>
      </c>
      <c r="AA43" s="2">
        <v>20</v>
      </c>
      <c r="AB43" s="2">
        <v>8.6</v>
      </c>
      <c r="AC43" s="2" t="s">
        <v>45</v>
      </c>
      <c r="AD43" s="2">
        <f t="shared" si="7"/>
        <v>14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83</v>
      </c>
      <c r="B44" s="2" t="s">
        <v>33</v>
      </c>
      <c r="C44" s="2">
        <v>26.475000000000001</v>
      </c>
      <c r="D44" s="2"/>
      <c r="E44" s="11">
        <f>5.771+E92</f>
        <v>6.484</v>
      </c>
      <c r="F44" s="11">
        <f>20.704+F92</f>
        <v>19.991</v>
      </c>
      <c r="G44" s="3">
        <v>1</v>
      </c>
      <c r="H44" s="2">
        <v>40</v>
      </c>
      <c r="I44" s="2" t="s">
        <v>34</v>
      </c>
      <c r="J44" s="2">
        <v>5.8</v>
      </c>
      <c r="K44" s="2">
        <f t="shared" si="10"/>
        <v>0.68400000000000016</v>
      </c>
      <c r="L44" s="2"/>
      <c r="M44" s="2"/>
      <c r="N44" s="2">
        <v>25</v>
      </c>
      <c r="O44" s="2">
        <f t="shared" si="3"/>
        <v>1.2968</v>
      </c>
      <c r="P44" s="13"/>
      <c r="Q44" s="13">
        <f t="shared" si="4"/>
        <v>0</v>
      </c>
      <c r="R44" s="13"/>
      <c r="S44" s="2"/>
      <c r="T44" s="2">
        <f t="shared" si="5"/>
        <v>34.69386181369525</v>
      </c>
      <c r="U44" s="2">
        <f t="shared" si="6"/>
        <v>34.69386181369525</v>
      </c>
      <c r="V44" s="2">
        <v>3.1526000000000001</v>
      </c>
      <c r="W44" s="2">
        <v>3.1514000000000002</v>
      </c>
      <c r="X44" s="2">
        <v>2.7153999999999998</v>
      </c>
      <c r="Y44" s="2">
        <v>2.1274000000000002</v>
      </c>
      <c r="Z44" s="2">
        <v>3.4074</v>
      </c>
      <c r="AA44" s="2">
        <v>2.2786</v>
      </c>
      <c r="AB44" s="2">
        <v>0.28339999999999999</v>
      </c>
      <c r="AC44" s="18" t="s">
        <v>59</v>
      </c>
      <c r="AD44" s="2">
        <f t="shared" si="7"/>
        <v>0</v>
      </c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84</v>
      </c>
      <c r="B45" s="2" t="s">
        <v>41</v>
      </c>
      <c r="C45" s="2">
        <v>237</v>
      </c>
      <c r="D45" s="2">
        <v>3</v>
      </c>
      <c r="E45" s="2">
        <v>135</v>
      </c>
      <c r="F45" s="2">
        <v>100</v>
      </c>
      <c r="G45" s="3">
        <v>0.35</v>
      </c>
      <c r="H45" s="2">
        <v>40</v>
      </c>
      <c r="I45" s="2" t="s">
        <v>34</v>
      </c>
      <c r="J45" s="2">
        <v>139</v>
      </c>
      <c r="K45" s="2">
        <f t="shared" si="10"/>
        <v>-4</v>
      </c>
      <c r="L45" s="2"/>
      <c r="M45" s="2"/>
      <c r="N45" s="2">
        <v>226.8</v>
      </c>
      <c r="O45" s="2">
        <f t="shared" si="3"/>
        <v>27</v>
      </c>
      <c r="P45" s="13">
        <f t="shared" si="13"/>
        <v>24.199999999999989</v>
      </c>
      <c r="Q45" s="13">
        <f>R45</f>
        <v>0</v>
      </c>
      <c r="R45" s="13">
        <v>0</v>
      </c>
      <c r="S45" s="2"/>
      <c r="T45" s="2">
        <f t="shared" si="5"/>
        <v>12.103703703703705</v>
      </c>
      <c r="U45" s="2">
        <f t="shared" si="6"/>
        <v>12.103703703703705</v>
      </c>
      <c r="V45" s="2">
        <v>34.6</v>
      </c>
      <c r="W45" s="2">
        <v>30.2</v>
      </c>
      <c r="X45" s="2">
        <v>16.600000000000001</v>
      </c>
      <c r="Y45" s="2">
        <v>7.6</v>
      </c>
      <c r="Z45" s="2">
        <v>1.8</v>
      </c>
      <c r="AA45" s="2">
        <v>15.2</v>
      </c>
      <c r="AB45" s="2">
        <v>3.2</v>
      </c>
      <c r="AC45" s="2" t="s">
        <v>153</v>
      </c>
      <c r="AD45" s="2">
        <f t="shared" si="7"/>
        <v>0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85</v>
      </c>
      <c r="B46" s="2" t="s">
        <v>41</v>
      </c>
      <c r="C46" s="2">
        <v>389.37299999999999</v>
      </c>
      <c r="D46" s="2">
        <v>4</v>
      </c>
      <c r="E46" s="11">
        <f>198+E89</f>
        <v>212</v>
      </c>
      <c r="F46" s="11">
        <f>187.373+F89</f>
        <v>173.37299999999999</v>
      </c>
      <c r="G46" s="3">
        <v>0.35</v>
      </c>
      <c r="H46" s="2">
        <v>40</v>
      </c>
      <c r="I46" s="2" t="s">
        <v>34</v>
      </c>
      <c r="J46" s="2">
        <v>204</v>
      </c>
      <c r="K46" s="2">
        <f t="shared" si="10"/>
        <v>8</v>
      </c>
      <c r="L46" s="2"/>
      <c r="M46" s="2"/>
      <c r="N46" s="2">
        <v>182.25720000000001</v>
      </c>
      <c r="O46" s="2">
        <f t="shared" si="3"/>
        <v>42.4</v>
      </c>
      <c r="P46" s="13">
        <f t="shared" si="13"/>
        <v>195.56979999999993</v>
      </c>
      <c r="Q46" s="13">
        <f>R46</f>
        <v>150</v>
      </c>
      <c r="R46" s="13">
        <v>150</v>
      </c>
      <c r="S46" s="2"/>
      <c r="T46" s="2">
        <f t="shared" si="5"/>
        <v>11.925240566037736</v>
      </c>
      <c r="U46" s="2">
        <f t="shared" si="6"/>
        <v>8.3875047169811321</v>
      </c>
      <c r="V46" s="2">
        <v>43.125399999999999</v>
      </c>
      <c r="W46" s="2">
        <v>44.2</v>
      </c>
      <c r="X46" s="2">
        <v>42.874600000000001</v>
      </c>
      <c r="Y46" s="2">
        <v>14.8</v>
      </c>
      <c r="Z46" s="2">
        <v>7</v>
      </c>
      <c r="AA46" s="2">
        <v>32.6</v>
      </c>
      <c r="AB46" s="2">
        <v>8.6</v>
      </c>
      <c r="AC46" s="2"/>
      <c r="AD46" s="2">
        <f t="shared" si="7"/>
        <v>53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86</v>
      </c>
      <c r="B47" s="2" t="s">
        <v>33</v>
      </c>
      <c r="C47" s="2">
        <v>423.33100000000002</v>
      </c>
      <c r="D47" s="2">
        <v>132.017</v>
      </c>
      <c r="E47" s="2">
        <v>246.078</v>
      </c>
      <c r="F47" s="2">
        <v>175.90299999999999</v>
      </c>
      <c r="G47" s="3">
        <v>1</v>
      </c>
      <c r="H47" s="2">
        <v>50</v>
      </c>
      <c r="I47" s="2" t="s">
        <v>34</v>
      </c>
      <c r="J47" s="2">
        <v>371.06400000000002</v>
      </c>
      <c r="K47" s="2">
        <f t="shared" si="10"/>
        <v>-124.98600000000002</v>
      </c>
      <c r="L47" s="2"/>
      <c r="M47" s="2"/>
      <c r="N47" s="2">
        <v>850</v>
      </c>
      <c r="O47" s="2">
        <f t="shared" si="3"/>
        <v>49.215600000000002</v>
      </c>
      <c r="P47" s="13"/>
      <c r="Q47" s="13">
        <f>R47</f>
        <v>0</v>
      </c>
      <c r="R47" s="13">
        <v>0</v>
      </c>
      <c r="S47" s="2"/>
      <c r="T47" s="2">
        <f t="shared" si="5"/>
        <v>20.845077577028423</v>
      </c>
      <c r="U47" s="2">
        <f t="shared" si="6"/>
        <v>20.845077577028423</v>
      </c>
      <c r="V47" s="2">
        <v>67.2346</v>
      </c>
      <c r="W47" s="2">
        <v>41.842199999999998</v>
      </c>
      <c r="X47" s="2">
        <v>38.900399999999998</v>
      </c>
      <c r="Y47" s="2">
        <v>27.971</v>
      </c>
      <c r="Z47" s="2">
        <v>32.2926</v>
      </c>
      <c r="AA47" s="2">
        <v>33.177799999999998</v>
      </c>
      <c r="AB47" s="2">
        <v>8.0754000000000001</v>
      </c>
      <c r="AC47" s="18" t="s">
        <v>59</v>
      </c>
      <c r="AD47" s="2">
        <f t="shared" si="7"/>
        <v>0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87</v>
      </c>
      <c r="B48" s="2" t="s">
        <v>33</v>
      </c>
      <c r="C48" s="2">
        <v>274.22800000000001</v>
      </c>
      <c r="D48" s="2">
        <v>1.3660000000000001</v>
      </c>
      <c r="E48" s="2">
        <v>90.614000000000004</v>
      </c>
      <c r="F48" s="2">
        <v>178.21</v>
      </c>
      <c r="G48" s="3">
        <v>1</v>
      </c>
      <c r="H48" s="2">
        <v>50</v>
      </c>
      <c r="I48" s="2" t="s">
        <v>34</v>
      </c>
      <c r="J48" s="2">
        <v>93.257999999999996</v>
      </c>
      <c r="K48" s="2">
        <f t="shared" si="10"/>
        <v>-2.6439999999999912</v>
      </c>
      <c r="L48" s="2"/>
      <c r="M48" s="2"/>
      <c r="N48" s="2">
        <v>0</v>
      </c>
      <c r="O48" s="2">
        <f t="shared" si="3"/>
        <v>18.122800000000002</v>
      </c>
      <c r="P48" s="13">
        <f t="shared" si="13"/>
        <v>57.386400000000009</v>
      </c>
      <c r="Q48" s="13">
        <f t="shared" si="4"/>
        <v>57.386400000000009</v>
      </c>
      <c r="R48" s="13"/>
      <c r="S48" s="2"/>
      <c r="T48" s="2">
        <f t="shared" si="5"/>
        <v>13</v>
      </c>
      <c r="U48" s="2">
        <f t="shared" si="6"/>
        <v>9.8334694418081092</v>
      </c>
      <c r="V48" s="2">
        <v>19.541399999999999</v>
      </c>
      <c r="W48" s="2">
        <v>23.4054</v>
      </c>
      <c r="X48" s="2">
        <v>29.586600000000001</v>
      </c>
      <c r="Y48" s="2">
        <v>7.3103999999999996</v>
      </c>
      <c r="Z48" s="2">
        <v>13.2624</v>
      </c>
      <c r="AA48" s="2">
        <v>21.308</v>
      </c>
      <c r="AB48" s="2">
        <v>3.2342</v>
      </c>
      <c r="AC48" s="2"/>
      <c r="AD48" s="2">
        <f t="shared" si="7"/>
        <v>57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88</v>
      </c>
      <c r="B49" s="2" t="s">
        <v>33</v>
      </c>
      <c r="C49" s="2">
        <v>2.923</v>
      </c>
      <c r="D49" s="2"/>
      <c r="E49" s="2"/>
      <c r="F49" s="2">
        <v>2.923</v>
      </c>
      <c r="G49" s="3">
        <v>1</v>
      </c>
      <c r="H49" s="2" t="e">
        <v>#N/A</v>
      </c>
      <c r="I49" s="2" t="s">
        <v>34</v>
      </c>
      <c r="J49" s="2"/>
      <c r="K49" s="2">
        <f t="shared" si="10"/>
        <v>0</v>
      </c>
      <c r="L49" s="2"/>
      <c r="M49" s="2"/>
      <c r="N49" s="2">
        <v>120</v>
      </c>
      <c r="O49" s="2">
        <f t="shared" si="3"/>
        <v>0</v>
      </c>
      <c r="P49" s="13"/>
      <c r="Q49" s="13">
        <f t="shared" si="4"/>
        <v>0</v>
      </c>
      <c r="R49" s="13"/>
      <c r="S49" s="2"/>
      <c r="T49" s="2" t="e">
        <f t="shared" si="5"/>
        <v>#DIV/0!</v>
      </c>
      <c r="U49" s="2" t="e">
        <f t="shared" si="6"/>
        <v>#DIV/0!</v>
      </c>
      <c r="V49" s="2">
        <v>11.3894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18" t="s">
        <v>89</v>
      </c>
      <c r="AD49" s="2">
        <f t="shared" si="7"/>
        <v>0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90</v>
      </c>
      <c r="B50" s="2" t="s">
        <v>33</v>
      </c>
      <c r="C50" s="2">
        <v>41.808</v>
      </c>
      <c r="D50" s="2"/>
      <c r="E50" s="2"/>
      <c r="F50" s="2">
        <v>41.808</v>
      </c>
      <c r="G50" s="3">
        <v>1</v>
      </c>
      <c r="H50" s="2">
        <v>40</v>
      </c>
      <c r="I50" s="2" t="s">
        <v>34</v>
      </c>
      <c r="J50" s="2">
        <v>41.2</v>
      </c>
      <c r="K50" s="2">
        <f t="shared" si="10"/>
        <v>-41.2</v>
      </c>
      <c r="L50" s="2"/>
      <c r="M50" s="2"/>
      <c r="N50" s="2">
        <v>83.075999999999993</v>
      </c>
      <c r="O50" s="2">
        <f t="shared" si="3"/>
        <v>0</v>
      </c>
      <c r="P50" s="13"/>
      <c r="Q50" s="13">
        <f t="shared" si="4"/>
        <v>0</v>
      </c>
      <c r="R50" s="13"/>
      <c r="S50" s="2"/>
      <c r="T50" s="2" t="e">
        <f t="shared" si="5"/>
        <v>#DIV/0!</v>
      </c>
      <c r="U50" s="2" t="e">
        <f t="shared" si="6"/>
        <v>#DIV/0!</v>
      </c>
      <c r="V50" s="2">
        <v>12.4884</v>
      </c>
      <c r="W50" s="2">
        <v>3.1274000000000002</v>
      </c>
      <c r="X50" s="2">
        <v>1.7423999999999999</v>
      </c>
      <c r="Y50" s="2">
        <v>0</v>
      </c>
      <c r="Z50" s="2">
        <v>2.7172000000000001</v>
      </c>
      <c r="AA50" s="2">
        <v>4.0377999999999998</v>
      </c>
      <c r="AB50" s="2">
        <v>0.28660000000000002</v>
      </c>
      <c r="AC50" s="17" t="s">
        <v>54</v>
      </c>
      <c r="AD50" s="2">
        <f t="shared" si="7"/>
        <v>0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91</v>
      </c>
      <c r="B51" s="2" t="s">
        <v>41</v>
      </c>
      <c r="C51" s="2">
        <v>460</v>
      </c>
      <c r="D51" s="2">
        <v>11</v>
      </c>
      <c r="E51" s="11">
        <f>390.86+E90</f>
        <v>423.86</v>
      </c>
      <c r="F51" s="11">
        <f>60.14+F90</f>
        <v>27.14</v>
      </c>
      <c r="G51" s="3">
        <v>0.45</v>
      </c>
      <c r="H51" s="2">
        <v>50</v>
      </c>
      <c r="I51" s="2" t="s">
        <v>34</v>
      </c>
      <c r="J51" s="2">
        <v>395</v>
      </c>
      <c r="K51" s="2">
        <f t="shared" si="10"/>
        <v>28.860000000000014</v>
      </c>
      <c r="L51" s="2"/>
      <c r="M51" s="2"/>
      <c r="N51" s="2">
        <v>476</v>
      </c>
      <c r="O51" s="2">
        <f t="shared" si="3"/>
        <v>84.772000000000006</v>
      </c>
      <c r="P51" s="13">
        <f t="shared" si="13"/>
        <v>598.89600000000007</v>
      </c>
      <c r="Q51" s="13">
        <f>R51</f>
        <v>700</v>
      </c>
      <c r="R51" s="13">
        <v>700</v>
      </c>
      <c r="S51" s="2"/>
      <c r="T51" s="2">
        <f t="shared" si="5"/>
        <v>14.192657953097719</v>
      </c>
      <c r="U51" s="2">
        <f t="shared" si="6"/>
        <v>5.9352144576039256</v>
      </c>
      <c r="V51" s="2">
        <v>69</v>
      </c>
      <c r="W51" s="2">
        <v>66.2</v>
      </c>
      <c r="X51" s="2">
        <v>109</v>
      </c>
      <c r="Y51" s="2">
        <v>29.4</v>
      </c>
      <c r="Z51" s="2">
        <v>36</v>
      </c>
      <c r="AA51" s="2">
        <v>91.8</v>
      </c>
      <c r="AB51" s="2">
        <v>24.2</v>
      </c>
      <c r="AC51" s="2" t="s">
        <v>39</v>
      </c>
      <c r="AD51" s="2">
        <f t="shared" si="7"/>
        <v>315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92</v>
      </c>
      <c r="B52" s="2" t="s">
        <v>33</v>
      </c>
      <c r="C52" s="2">
        <v>1.1160000000000001</v>
      </c>
      <c r="D52" s="2"/>
      <c r="E52" s="2">
        <v>0.70599999999999996</v>
      </c>
      <c r="F52" s="2">
        <v>0.41</v>
      </c>
      <c r="G52" s="3">
        <v>1</v>
      </c>
      <c r="H52" s="2">
        <v>40</v>
      </c>
      <c r="I52" s="2" t="s">
        <v>34</v>
      </c>
      <c r="J52" s="2">
        <v>0.7</v>
      </c>
      <c r="K52" s="2">
        <f t="shared" si="10"/>
        <v>6.0000000000000053E-3</v>
      </c>
      <c r="L52" s="2"/>
      <c r="M52" s="2"/>
      <c r="N52" s="2">
        <v>130</v>
      </c>
      <c r="O52" s="2">
        <f t="shared" si="3"/>
        <v>0.14119999999999999</v>
      </c>
      <c r="P52" s="13"/>
      <c r="Q52" s="13">
        <f t="shared" si="4"/>
        <v>0</v>
      </c>
      <c r="R52" s="13"/>
      <c r="S52" s="2"/>
      <c r="T52" s="2">
        <f t="shared" si="5"/>
        <v>923.58356940509918</v>
      </c>
      <c r="U52" s="2">
        <f t="shared" si="6"/>
        <v>923.58356940509918</v>
      </c>
      <c r="V52" s="2">
        <v>14.4824</v>
      </c>
      <c r="W52" s="2">
        <v>0.2878</v>
      </c>
      <c r="X52" s="2">
        <v>4.5818000000000003</v>
      </c>
      <c r="Y52" s="2">
        <v>0.28899999999999998</v>
      </c>
      <c r="Z52" s="2">
        <v>5.1075999999999997</v>
      </c>
      <c r="AA52" s="2">
        <v>5.3852000000000002</v>
      </c>
      <c r="AB52" s="2">
        <v>4.8231999999999999</v>
      </c>
      <c r="AC52" s="2"/>
      <c r="AD52" s="2">
        <f t="shared" si="7"/>
        <v>0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93</v>
      </c>
      <c r="B53" s="2" t="s">
        <v>41</v>
      </c>
      <c r="C53" s="2">
        <v>552</v>
      </c>
      <c r="D53" s="2">
        <v>10</v>
      </c>
      <c r="E53" s="2">
        <v>332</v>
      </c>
      <c r="F53" s="2">
        <v>220</v>
      </c>
      <c r="G53" s="3">
        <v>0.45</v>
      </c>
      <c r="H53" s="2">
        <v>50</v>
      </c>
      <c r="I53" s="2" t="s">
        <v>34</v>
      </c>
      <c r="J53" s="2">
        <v>338</v>
      </c>
      <c r="K53" s="2">
        <f t="shared" si="10"/>
        <v>-6</v>
      </c>
      <c r="L53" s="2"/>
      <c r="M53" s="2"/>
      <c r="N53" s="2">
        <v>405.4</v>
      </c>
      <c r="O53" s="2">
        <f t="shared" si="3"/>
        <v>66.400000000000006</v>
      </c>
      <c r="P53" s="13">
        <f t="shared" si="13"/>
        <v>237.80000000000007</v>
      </c>
      <c r="Q53" s="13">
        <f>R53</f>
        <v>100</v>
      </c>
      <c r="R53" s="13">
        <v>100</v>
      </c>
      <c r="S53" s="2"/>
      <c r="T53" s="2">
        <f t="shared" si="5"/>
        <v>10.924698795180722</v>
      </c>
      <c r="U53" s="2">
        <f t="shared" si="6"/>
        <v>9.4186746987951793</v>
      </c>
      <c r="V53" s="2">
        <v>71.8</v>
      </c>
      <c r="W53" s="2">
        <v>62.2</v>
      </c>
      <c r="X53" s="2">
        <v>89.6</v>
      </c>
      <c r="Y53" s="2">
        <v>21.6</v>
      </c>
      <c r="Z53" s="2">
        <v>24.4</v>
      </c>
      <c r="AA53" s="2">
        <v>62.2</v>
      </c>
      <c r="AB53" s="2">
        <v>18.600000000000001</v>
      </c>
      <c r="AC53" s="2"/>
      <c r="AD53" s="2">
        <f t="shared" si="7"/>
        <v>45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94</v>
      </c>
      <c r="B54" s="2" t="s">
        <v>41</v>
      </c>
      <c r="C54" s="2">
        <v>397</v>
      </c>
      <c r="D54" s="2">
        <v>3</v>
      </c>
      <c r="E54" s="2">
        <v>168</v>
      </c>
      <c r="F54" s="2">
        <v>223</v>
      </c>
      <c r="G54" s="3">
        <v>0.45</v>
      </c>
      <c r="H54" s="2">
        <v>50</v>
      </c>
      <c r="I54" s="2" t="s">
        <v>34</v>
      </c>
      <c r="J54" s="2">
        <v>174</v>
      </c>
      <c r="K54" s="2">
        <f t="shared" si="10"/>
        <v>-6</v>
      </c>
      <c r="L54" s="2"/>
      <c r="M54" s="2"/>
      <c r="N54" s="2">
        <v>14.6</v>
      </c>
      <c r="O54" s="2">
        <f t="shared" si="3"/>
        <v>33.6</v>
      </c>
      <c r="P54" s="13">
        <f t="shared" si="13"/>
        <v>199.2</v>
      </c>
      <c r="Q54" s="13">
        <f t="shared" si="4"/>
        <v>199.2</v>
      </c>
      <c r="R54" s="13"/>
      <c r="S54" s="2"/>
      <c r="T54" s="2">
        <f t="shared" si="5"/>
        <v>12.999999999999998</v>
      </c>
      <c r="U54" s="2">
        <f t="shared" si="6"/>
        <v>7.0714285714285712</v>
      </c>
      <c r="V54" s="2">
        <v>31.2</v>
      </c>
      <c r="W54" s="2">
        <v>40</v>
      </c>
      <c r="X54" s="2">
        <v>41.6</v>
      </c>
      <c r="Y54" s="2">
        <v>11.2</v>
      </c>
      <c r="Z54" s="2">
        <v>14.8</v>
      </c>
      <c r="AA54" s="2">
        <v>36.6</v>
      </c>
      <c r="AB54" s="2">
        <v>9.8000000000000007</v>
      </c>
      <c r="AC54" s="2"/>
      <c r="AD54" s="2">
        <f t="shared" si="7"/>
        <v>90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95</v>
      </c>
      <c r="B55" s="2" t="s">
        <v>33</v>
      </c>
      <c r="C55" s="2">
        <v>402.66399999999999</v>
      </c>
      <c r="D55" s="2">
        <v>12.395</v>
      </c>
      <c r="E55" s="2">
        <v>153.864</v>
      </c>
      <c r="F55" s="2">
        <v>246.09899999999999</v>
      </c>
      <c r="G55" s="3">
        <v>1</v>
      </c>
      <c r="H55" s="2">
        <v>50</v>
      </c>
      <c r="I55" s="2" t="s">
        <v>34</v>
      </c>
      <c r="J55" s="2">
        <v>177.89500000000001</v>
      </c>
      <c r="K55" s="2">
        <f t="shared" si="10"/>
        <v>-24.031000000000006</v>
      </c>
      <c r="L55" s="2"/>
      <c r="M55" s="2"/>
      <c r="N55" s="2">
        <v>0</v>
      </c>
      <c r="O55" s="2">
        <f t="shared" si="3"/>
        <v>30.7728</v>
      </c>
      <c r="P55" s="13">
        <f t="shared" si="13"/>
        <v>153.94740000000002</v>
      </c>
      <c r="Q55" s="13">
        <f t="shared" ref="Q55:Q56" si="15">R55</f>
        <v>200</v>
      </c>
      <c r="R55" s="13">
        <v>200</v>
      </c>
      <c r="S55" s="2"/>
      <c r="T55" s="2">
        <f t="shared" si="5"/>
        <v>14.496535901835387</v>
      </c>
      <c r="U55" s="2">
        <f t="shared" si="6"/>
        <v>7.9972898143815314</v>
      </c>
      <c r="V55" s="2">
        <v>29.723400000000002</v>
      </c>
      <c r="W55" s="2">
        <v>36.573</v>
      </c>
      <c r="X55" s="2">
        <v>53.583599999999997</v>
      </c>
      <c r="Y55" s="2">
        <v>27.304400000000001</v>
      </c>
      <c r="Z55" s="2">
        <v>30.144600000000001</v>
      </c>
      <c r="AA55" s="2">
        <v>43.765999999999998</v>
      </c>
      <c r="AB55" s="2">
        <v>14.116199999999999</v>
      </c>
      <c r="AC55" s="2"/>
      <c r="AD55" s="2">
        <f t="shared" si="7"/>
        <v>200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96</v>
      </c>
      <c r="B56" s="2" t="s">
        <v>33</v>
      </c>
      <c r="C56" s="2">
        <v>25.71</v>
      </c>
      <c r="D56" s="2">
        <v>5.3319999999999999</v>
      </c>
      <c r="E56" s="2">
        <v>15.28</v>
      </c>
      <c r="F56" s="2">
        <v>10.43</v>
      </c>
      <c r="G56" s="3">
        <v>1</v>
      </c>
      <c r="H56" s="2">
        <v>40</v>
      </c>
      <c r="I56" s="2" t="s">
        <v>34</v>
      </c>
      <c r="J56" s="2">
        <v>19.832000000000001</v>
      </c>
      <c r="K56" s="2">
        <f t="shared" si="10"/>
        <v>-4.5520000000000014</v>
      </c>
      <c r="L56" s="2"/>
      <c r="M56" s="2"/>
      <c r="N56" s="2">
        <v>0</v>
      </c>
      <c r="O56" s="2">
        <f t="shared" si="3"/>
        <v>3.056</v>
      </c>
      <c r="P56" s="13">
        <f>11*O56-N56-F56</f>
        <v>23.186</v>
      </c>
      <c r="Q56" s="13">
        <f t="shared" si="15"/>
        <v>10</v>
      </c>
      <c r="R56" s="13">
        <v>10</v>
      </c>
      <c r="S56" s="2"/>
      <c r="T56" s="2">
        <f t="shared" si="5"/>
        <v>6.6852094240837694</v>
      </c>
      <c r="U56" s="2">
        <f t="shared" si="6"/>
        <v>3.4129581151832458</v>
      </c>
      <c r="V56" s="2">
        <v>2.6644000000000001</v>
      </c>
      <c r="W56" s="2">
        <v>1.4426000000000001</v>
      </c>
      <c r="X56" s="2">
        <v>6.8284000000000002</v>
      </c>
      <c r="Y56" s="2">
        <v>0.71840000000000004</v>
      </c>
      <c r="Z56" s="2">
        <v>1.2538</v>
      </c>
      <c r="AA56" s="2">
        <v>4.3006000000000002</v>
      </c>
      <c r="AB56" s="2">
        <v>0</v>
      </c>
      <c r="AC56" s="2" t="s">
        <v>43</v>
      </c>
      <c r="AD56" s="2">
        <f t="shared" si="7"/>
        <v>10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97</v>
      </c>
      <c r="B57" s="2" t="s">
        <v>41</v>
      </c>
      <c r="C57" s="2">
        <v>310</v>
      </c>
      <c r="D57" s="2">
        <v>2</v>
      </c>
      <c r="E57" s="2">
        <v>74</v>
      </c>
      <c r="F57" s="2">
        <v>238</v>
      </c>
      <c r="G57" s="3">
        <v>0.1</v>
      </c>
      <c r="H57" s="2">
        <v>730</v>
      </c>
      <c r="I57" s="2" t="s">
        <v>34</v>
      </c>
      <c r="J57" s="2">
        <v>74</v>
      </c>
      <c r="K57" s="2">
        <f t="shared" si="10"/>
        <v>0</v>
      </c>
      <c r="L57" s="2"/>
      <c r="M57" s="2"/>
      <c r="N57" s="2">
        <v>0</v>
      </c>
      <c r="O57" s="2">
        <f t="shared" si="3"/>
        <v>14.8</v>
      </c>
      <c r="P57" s="13"/>
      <c r="Q57" s="13">
        <f t="shared" si="4"/>
        <v>0</v>
      </c>
      <c r="R57" s="13"/>
      <c r="S57" s="2"/>
      <c r="T57" s="2">
        <f t="shared" si="5"/>
        <v>16.081081081081081</v>
      </c>
      <c r="U57" s="2">
        <f t="shared" si="6"/>
        <v>16.081081081081081</v>
      </c>
      <c r="V57" s="2">
        <v>18.399999999999999</v>
      </c>
      <c r="W57" s="2">
        <v>16.600000000000001</v>
      </c>
      <c r="X57" s="2">
        <v>27.8</v>
      </c>
      <c r="Y57" s="2">
        <v>4</v>
      </c>
      <c r="Z57" s="2">
        <v>5.2</v>
      </c>
      <c r="AA57" s="2">
        <v>20.2</v>
      </c>
      <c r="AB57" s="2">
        <v>0</v>
      </c>
      <c r="AC57" s="18" t="s">
        <v>59</v>
      </c>
      <c r="AD57" s="2">
        <f t="shared" si="7"/>
        <v>0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98</v>
      </c>
      <c r="B58" s="2" t="s">
        <v>33</v>
      </c>
      <c r="C58" s="2">
        <v>147.13999999999999</v>
      </c>
      <c r="D58" s="2"/>
      <c r="E58" s="2">
        <v>49.563000000000002</v>
      </c>
      <c r="F58" s="2">
        <v>94.929000000000002</v>
      </c>
      <c r="G58" s="3">
        <v>1</v>
      </c>
      <c r="H58" s="2">
        <v>50</v>
      </c>
      <c r="I58" s="2" t="s">
        <v>34</v>
      </c>
      <c r="J58" s="2">
        <v>52.3</v>
      </c>
      <c r="K58" s="2">
        <f t="shared" si="10"/>
        <v>-2.7369999999999948</v>
      </c>
      <c r="L58" s="2"/>
      <c r="M58" s="2"/>
      <c r="N58" s="2">
        <v>0</v>
      </c>
      <c r="O58" s="2">
        <f t="shared" si="3"/>
        <v>9.9126000000000012</v>
      </c>
      <c r="P58" s="13">
        <f t="shared" si="13"/>
        <v>33.934800000000024</v>
      </c>
      <c r="Q58" s="13">
        <f t="shared" si="4"/>
        <v>33.934800000000024</v>
      </c>
      <c r="R58" s="13"/>
      <c r="S58" s="2"/>
      <c r="T58" s="2">
        <f t="shared" si="5"/>
        <v>13.000000000000002</v>
      </c>
      <c r="U58" s="2">
        <f t="shared" si="6"/>
        <v>9.5765994794503957</v>
      </c>
      <c r="V58" s="2">
        <v>6.1638000000000002</v>
      </c>
      <c r="W58" s="2">
        <v>9.2135999999999996</v>
      </c>
      <c r="X58" s="2">
        <v>1.6075999999999999</v>
      </c>
      <c r="Y58" s="2">
        <v>7.7442000000000002</v>
      </c>
      <c r="Z58" s="2">
        <v>6.4104000000000001</v>
      </c>
      <c r="AA58" s="2">
        <v>3.0604</v>
      </c>
      <c r="AB58" s="2">
        <v>3.6126</v>
      </c>
      <c r="AC58" s="18" t="s">
        <v>59</v>
      </c>
      <c r="AD58" s="2">
        <f t="shared" si="7"/>
        <v>34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99</v>
      </c>
      <c r="B59" s="2" t="s">
        <v>41</v>
      </c>
      <c r="C59" s="2">
        <v>325</v>
      </c>
      <c r="D59" s="2">
        <v>3</v>
      </c>
      <c r="E59" s="2">
        <v>83</v>
      </c>
      <c r="F59" s="2">
        <v>245</v>
      </c>
      <c r="G59" s="3">
        <v>0.1</v>
      </c>
      <c r="H59" s="2">
        <v>730</v>
      </c>
      <c r="I59" s="2" t="s">
        <v>34</v>
      </c>
      <c r="J59" s="2">
        <v>83</v>
      </c>
      <c r="K59" s="2">
        <f t="shared" si="10"/>
        <v>0</v>
      </c>
      <c r="L59" s="2"/>
      <c r="M59" s="2"/>
      <c r="N59" s="2">
        <v>0</v>
      </c>
      <c r="O59" s="2">
        <f t="shared" si="3"/>
        <v>16.600000000000001</v>
      </c>
      <c r="P59" s="13"/>
      <c r="Q59" s="13">
        <f t="shared" si="4"/>
        <v>0</v>
      </c>
      <c r="R59" s="13"/>
      <c r="S59" s="2"/>
      <c r="T59" s="2">
        <f t="shared" si="5"/>
        <v>14.759036144578312</v>
      </c>
      <c r="U59" s="2">
        <f t="shared" si="6"/>
        <v>14.759036144578312</v>
      </c>
      <c r="V59" s="2">
        <v>17.399999999999999</v>
      </c>
      <c r="W59" s="2">
        <v>22.2</v>
      </c>
      <c r="X59" s="2">
        <v>27.2</v>
      </c>
      <c r="Y59" s="2">
        <v>4.2</v>
      </c>
      <c r="Z59" s="2">
        <v>8.6</v>
      </c>
      <c r="AA59" s="2">
        <v>20.2</v>
      </c>
      <c r="AB59" s="2">
        <v>0</v>
      </c>
      <c r="AC59" s="19" t="s">
        <v>59</v>
      </c>
      <c r="AD59" s="2">
        <f t="shared" si="7"/>
        <v>0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100</v>
      </c>
      <c r="B60" s="2" t="s">
        <v>41</v>
      </c>
      <c r="C60" s="2">
        <v>325</v>
      </c>
      <c r="D60" s="2"/>
      <c r="E60" s="2">
        <v>180</v>
      </c>
      <c r="F60" s="2">
        <v>141</v>
      </c>
      <c r="G60" s="3">
        <v>0.4</v>
      </c>
      <c r="H60" s="2">
        <v>40</v>
      </c>
      <c r="I60" s="2" t="s">
        <v>34</v>
      </c>
      <c r="J60" s="2">
        <v>187</v>
      </c>
      <c r="K60" s="2">
        <f t="shared" si="10"/>
        <v>-7</v>
      </c>
      <c r="L60" s="2"/>
      <c r="M60" s="2"/>
      <c r="N60" s="2">
        <v>160</v>
      </c>
      <c r="O60" s="2">
        <f t="shared" si="3"/>
        <v>36</v>
      </c>
      <c r="P60" s="13">
        <f t="shared" si="13"/>
        <v>167</v>
      </c>
      <c r="Q60" s="13">
        <f t="shared" ref="Q60:Q65" si="16">R60</f>
        <v>200</v>
      </c>
      <c r="R60" s="13">
        <v>200</v>
      </c>
      <c r="S60" s="2"/>
      <c r="T60" s="2">
        <f t="shared" si="5"/>
        <v>13.916666666666666</v>
      </c>
      <c r="U60" s="2">
        <f t="shared" si="6"/>
        <v>8.3611111111111107</v>
      </c>
      <c r="V60" s="2">
        <v>33.799999999999997</v>
      </c>
      <c r="W60" s="2">
        <v>35.200000000000003</v>
      </c>
      <c r="X60" s="2">
        <v>28.2</v>
      </c>
      <c r="Y60" s="2">
        <v>8.4</v>
      </c>
      <c r="Z60" s="2">
        <v>1</v>
      </c>
      <c r="AA60" s="2">
        <v>19.2</v>
      </c>
      <c r="AB60" s="2">
        <v>5.4</v>
      </c>
      <c r="AC60" s="2"/>
      <c r="AD60" s="2">
        <f t="shared" si="7"/>
        <v>80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101</v>
      </c>
      <c r="B61" s="2" t="s">
        <v>41</v>
      </c>
      <c r="C61" s="2">
        <v>304</v>
      </c>
      <c r="D61" s="2"/>
      <c r="E61" s="2">
        <v>192</v>
      </c>
      <c r="F61" s="2">
        <v>110</v>
      </c>
      <c r="G61" s="3">
        <v>0.4</v>
      </c>
      <c r="H61" s="2">
        <v>40</v>
      </c>
      <c r="I61" s="2" t="s">
        <v>34</v>
      </c>
      <c r="J61" s="2">
        <v>193</v>
      </c>
      <c r="K61" s="2">
        <f t="shared" si="10"/>
        <v>-1</v>
      </c>
      <c r="L61" s="2"/>
      <c r="M61" s="2"/>
      <c r="N61" s="2">
        <v>121.2</v>
      </c>
      <c r="O61" s="2">
        <f t="shared" si="3"/>
        <v>38.4</v>
      </c>
      <c r="P61" s="13">
        <f t="shared" si="13"/>
        <v>268</v>
      </c>
      <c r="Q61" s="13">
        <f t="shared" si="16"/>
        <v>400</v>
      </c>
      <c r="R61" s="13">
        <v>400</v>
      </c>
      <c r="S61" s="2"/>
      <c r="T61" s="2">
        <f t="shared" si="5"/>
        <v>16.437500000000004</v>
      </c>
      <c r="U61" s="2">
        <f t="shared" si="6"/>
        <v>6.020833333333333</v>
      </c>
      <c r="V61" s="2">
        <v>31.4</v>
      </c>
      <c r="W61" s="2">
        <v>32.799999999999997</v>
      </c>
      <c r="X61" s="2">
        <v>14.8</v>
      </c>
      <c r="Y61" s="2">
        <v>6.4</v>
      </c>
      <c r="Z61" s="2">
        <v>0.2</v>
      </c>
      <c r="AA61" s="2">
        <v>13.4</v>
      </c>
      <c r="AB61" s="2">
        <v>4.5999999999999996</v>
      </c>
      <c r="AC61" s="2"/>
      <c r="AD61" s="2">
        <f t="shared" si="7"/>
        <v>160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102</v>
      </c>
      <c r="B62" s="2" t="s">
        <v>33</v>
      </c>
      <c r="C62" s="2">
        <v>67.040000000000006</v>
      </c>
      <c r="D62" s="2"/>
      <c r="E62" s="2">
        <v>63.039000000000001</v>
      </c>
      <c r="F62" s="2">
        <v>4.0010000000000003</v>
      </c>
      <c r="G62" s="3">
        <v>1</v>
      </c>
      <c r="H62" s="2">
        <v>40</v>
      </c>
      <c r="I62" s="2" t="s">
        <v>34</v>
      </c>
      <c r="J62" s="2">
        <v>64.099999999999994</v>
      </c>
      <c r="K62" s="2">
        <f t="shared" si="10"/>
        <v>-1.0609999999999928</v>
      </c>
      <c r="L62" s="2"/>
      <c r="M62" s="2"/>
      <c r="N62" s="2">
        <v>40</v>
      </c>
      <c r="O62" s="2">
        <f t="shared" si="3"/>
        <v>12.607800000000001</v>
      </c>
      <c r="P62" s="13">
        <f>11*O62-N62-F62</f>
        <v>94.684799999999996</v>
      </c>
      <c r="Q62" s="13">
        <f t="shared" si="16"/>
        <v>120</v>
      </c>
      <c r="R62" s="13">
        <v>120</v>
      </c>
      <c r="S62" s="2"/>
      <c r="T62" s="2">
        <f t="shared" si="5"/>
        <v>13.007899871508114</v>
      </c>
      <c r="U62" s="2">
        <f t="shared" si="6"/>
        <v>3.4899823918526622</v>
      </c>
      <c r="V62" s="2">
        <v>4.3765999999999998</v>
      </c>
      <c r="W62" s="2">
        <v>5.9669999999999996</v>
      </c>
      <c r="X62" s="2">
        <v>5.0380000000000003</v>
      </c>
      <c r="Y62" s="2">
        <v>3.4129999999999998</v>
      </c>
      <c r="Z62" s="2">
        <v>4.3860000000000001</v>
      </c>
      <c r="AA62" s="2">
        <v>2.9268000000000001</v>
      </c>
      <c r="AB62" s="2">
        <v>1.9552</v>
      </c>
      <c r="AC62" s="2"/>
      <c r="AD62" s="2">
        <f t="shared" si="7"/>
        <v>120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103</v>
      </c>
      <c r="B63" s="2" t="s">
        <v>41</v>
      </c>
      <c r="C63" s="2">
        <v>245</v>
      </c>
      <c r="D63" s="2"/>
      <c r="E63" s="2">
        <v>105</v>
      </c>
      <c r="F63" s="2">
        <v>136</v>
      </c>
      <c r="G63" s="3">
        <v>0.4</v>
      </c>
      <c r="H63" s="2" t="e">
        <v>#N/A</v>
      </c>
      <c r="I63" s="2" t="s">
        <v>34</v>
      </c>
      <c r="J63" s="2">
        <v>107</v>
      </c>
      <c r="K63" s="2">
        <f t="shared" si="10"/>
        <v>-2</v>
      </c>
      <c r="L63" s="2"/>
      <c r="M63" s="2"/>
      <c r="N63" s="2">
        <v>0</v>
      </c>
      <c r="O63" s="2">
        <f t="shared" si="3"/>
        <v>21</v>
      </c>
      <c r="P63" s="13">
        <f t="shared" si="13"/>
        <v>137</v>
      </c>
      <c r="Q63" s="13">
        <f t="shared" si="16"/>
        <v>150</v>
      </c>
      <c r="R63" s="13">
        <v>150</v>
      </c>
      <c r="S63" s="2"/>
      <c r="T63" s="2">
        <f t="shared" si="5"/>
        <v>13.619047619047619</v>
      </c>
      <c r="U63" s="2">
        <f t="shared" si="6"/>
        <v>6.4761904761904763</v>
      </c>
      <c r="V63" s="2">
        <v>17.2</v>
      </c>
      <c r="W63" s="2">
        <v>22.2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 t="s">
        <v>89</v>
      </c>
      <c r="AD63" s="2">
        <f t="shared" si="7"/>
        <v>60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 t="s">
        <v>104</v>
      </c>
      <c r="B64" s="2" t="s">
        <v>41</v>
      </c>
      <c r="C64" s="2">
        <v>266</v>
      </c>
      <c r="D64" s="2"/>
      <c r="E64" s="2">
        <v>138</v>
      </c>
      <c r="F64" s="2">
        <v>126</v>
      </c>
      <c r="G64" s="3">
        <v>0.33</v>
      </c>
      <c r="H64" s="2" t="e">
        <v>#N/A</v>
      </c>
      <c r="I64" s="2" t="s">
        <v>34</v>
      </c>
      <c r="J64" s="2">
        <v>139</v>
      </c>
      <c r="K64" s="2">
        <f t="shared" si="10"/>
        <v>-1</v>
      </c>
      <c r="L64" s="2"/>
      <c r="M64" s="2"/>
      <c r="N64" s="2">
        <v>0</v>
      </c>
      <c r="O64" s="2">
        <f t="shared" si="3"/>
        <v>27.6</v>
      </c>
      <c r="P64" s="13">
        <f t="shared" si="13"/>
        <v>232.8</v>
      </c>
      <c r="Q64" s="13">
        <f t="shared" si="16"/>
        <v>200</v>
      </c>
      <c r="R64" s="13">
        <v>200</v>
      </c>
      <c r="S64" s="2"/>
      <c r="T64" s="2">
        <f t="shared" si="5"/>
        <v>11.811594202898551</v>
      </c>
      <c r="U64" s="2">
        <f t="shared" si="6"/>
        <v>4.5652173913043477</v>
      </c>
      <c r="V64" s="2">
        <v>14</v>
      </c>
      <c r="W64" s="2">
        <v>25.6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 t="s">
        <v>89</v>
      </c>
      <c r="AD64" s="2">
        <f t="shared" si="7"/>
        <v>66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 t="s">
        <v>105</v>
      </c>
      <c r="B65" s="2" t="s">
        <v>41</v>
      </c>
      <c r="C65" s="2">
        <v>190</v>
      </c>
      <c r="D65" s="2">
        <v>2</v>
      </c>
      <c r="E65" s="2">
        <v>72</v>
      </c>
      <c r="F65" s="2">
        <v>117</v>
      </c>
      <c r="G65" s="3">
        <v>0.35</v>
      </c>
      <c r="H65" s="2" t="e">
        <v>#N/A</v>
      </c>
      <c r="I65" s="2" t="s">
        <v>34</v>
      </c>
      <c r="J65" s="2">
        <v>74</v>
      </c>
      <c r="K65" s="2">
        <f t="shared" si="10"/>
        <v>-2</v>
      </c>
      <c r="L65" s="2"/>
      <c r="M65" s="2"/>
      <c r="N65" s="2">
        <v>15.6</v>
      </c>
      <c r="O65" s="2">
        <f t="shared" si="3"/>
        <v>14.4</v>
      </c>
      <c r="P65" s="13">
        <f t="shared" si="13"/>
        <v>54.600000000000023</v>
      </c>
      <c r="Q65" s="13">
        <f t="shared" si="16"/>
        <v>40</v>
      </c>
      <c r="R65" s="13">
        <v>40</v>
      </c>
      <c r="S65" s="2"/>
      <c r="T65" s="2">
        <f t="shared" si="5"/>
        <v>11.986111111111111</v>
      </c>
      <c r="U65" s="2">
        <f t="shared" si="6"/>
        <v>9.2083333333333321</v>
      </c>
      <c r="V65" s="2">
        <v>15.2</v>
      </c>
      <c r="W65" s="2">
        <v>19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 t="s">
        <v>89</v>
      </c>
      <c r="AD65" s="2">
        <f t="shared" si="7"/>
        <v>14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106</v>
      </c>
      <c r="B66" s="2" t="s">
        <v>41</v>
      </c>
      <c r="C66" s="2">
        <v>452</v>
      </c>
      <c r="D66" s="2">
        <v>7</v>
      </c>
      <c r="E66" s="2">
        <v>272</v>
      </c>
      <c r="F66" s="2">
        <v>182</v>
      </c>
      <c r="G66" s="3">
        <v>0.35</v>
      </c>
      <c r="H66" s="2">
        <v>40</v>
      </c>
      <c r="I66" s="2" t="s">
        <v>34</v>
      </c>
      <c r="J66" s="2">
        <v>274</v>
      </c>
      <c r="K66" s="2">
        <f t="shared" si="10"/>
        <v>-2</v>
      </c>
      <c r="L66" s="2"/>
      <c r="M66" s="2"/>
      <c r="N66" s="2">
        <v>200</v>
      </c>
      <c r="O66" s="2">
        <f t="shared" si="3"/>
        <v>54.4</v>
      </c>
      <c r="P66" s="13">
        <f t="shared" si="13"/>
        <v>325.19999999999993</v>
      </c>
      <c r="Q66" s="13">
        <f t="shared" si="4"/>
        <v>325.19999999999993</v>
      </c>
      <c r="R66" s="13"/>
      <c r="S66" s="2"/>
      <c r="T66" s="2">
        <f t="shared" si="5"/>
        <v>12.999999999999998</v>
      </c>
      <c r="U66" s="2">
        <f t="shared" si="6"/>
        <v>7.0220588235294121</v>
      </c>
      <c r="V66" s="2">
        <v>43.2</v>
      </c>
      <c r="W66" s="2">
        <v>48.2</v>
      </c>
      <c r="X66" s="2">
        <v>58</v>
      </c>
      <c r="Y66" s="2">
        <v>24.4</v>
      </c>
      <c r="Z66" s="2">
        <v>18.8</v>
      </c>
      <c r="AA66" s="2">
        <v>36.799999999999997</v>
      </c>
      <c r="AB66" s="2">
        <v>19.2</v>
      </c>
      <c r="AC66" s="2"/>
      <c r="AD66" s="2">
        <f t="shared" si="7"/>
        <v>114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 t="s">
        <v>107</v>
      </c>
      <c r="B67" s="2" t="s">
        <v>41</v>
      </c>
      <c r="C67" s="2">
        <v>702</v>
      </c>
      <c r="D67" s="2">
        <v>9</v>
      </c>
      <c r="E67" s="11">
        <f>439+E91</f>
        <v>504</v>
      </c>
      <c r="F67" s="11">
        <f>252+F91</f>
        <v>187</v>
      </c>
      <c r="G67" s="3">
        <v>0.35</v>
      </c>
      <c r="H67" s="2">
        <v>45</v>
      </c>
      <c r="I67" s="2" t="s">
        <v>34</v>
      </c>
      <c r="J67" s="2">
        <v>444</v>
      </c>
      <c r="K67" s="2">
        <f t="shared" ref="K67:K92" si="17">E67-J67</f>
        <v>60</v>
      </c>
      <c r="L67" s="2"/>
      <c r="M67" s="2"/>
      <c r="N67" s="2">
        <v>200</v>
      </c>
      <c r="O67" s="2">
        <f t="shared" si="3"/>
        <v>100.8</v>
      </c>
      <c r="P67" s="13">
        <f>12*O67-N67-F67</f>
        <v>822.59999999999991</v>
      </c>
      <c r="Q67" s="13">
        <f>R67</f>
        <v>950</v>
      </c>
      <c r="R67" s="13">
        <v>950</v>
      </c>
      <c r="S67" s="2"/>
      <c r="T67" s="2">
        <f t="shared" si="5"/>
        <v>13.263888888888889</v>
      </c>
      <c r="U67" s="2">
        <f t="shared" si="6"/>
        <v>3.8392857142857144</v>
      </c>
      <c r="V67" s="2">
        <v>62</v>
      </c>
      <c r="W67" s="2">
        <v>80.400000000000006</v>
      </c>
      <c r="X67" s="2">
        <v>117.6</v>
      </c>
      <c r="Y67" s="2">
        <v>30.4</v>
      </c>
      <c r="Z67" s="2">
        <v>29.4</v>
      </c>
      <c r="AA67" s="2">
        <v>63</v>
      </c>
      <c r="AB67" s="2">
        <v>25.8</v>
      </c>
      <c r="AC67" s="2"/>
      <c r="AD67" s="2">
        <f t="shared" si="7"/>
        <v>333</v>
      </c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0" t="s">
        <v>108</v>
      </c>
      <c r="B68" s="9" t="s">
        <v>33</v>
      </c>
      <c r="C68" s="9"/>
      <c r="D68" s="9">
        <v>31.965</v>
      </c>
      <c r="E68" s="11">
        <v>31.965</v>
      </c>
      <c r="F68" s="11">
        <v>-31.965</v>
      </c>
      <c r="G68" s="10">
        <v>0</v>
      </c>
      <c r="H68" s="9" t="e">
        <v>#N/A</v>
      </c>
      <c r="I68" s="9" t="s">
        <v>47</v>
      </c>
      <c r="J68" s="9">
        <v>91.965000000000003</v>
      </c>
      <c r="K68" s="9">
        <f t="shared" si="17"/>
        <v>-60</v>
      </c>
      <c r="L68" s="9"/>
      <c r="M68" s="9"/>
      <c r="N68" s="9"/>
      <c r="O68" s="9">
        <f t="shared" ref="O68:O102" si="18">E68/5</f>
        <v>6.3929999999999998</v>
      </c>
      <c r="P68" s="15"/>
      <c r="Q68" s="13">
        <f t="shared" si="4"/>
        <v>0</v>
      </c>
      <c r="R68" s="15"/>
      <c r="S68" s="9"/>
      <c r="T68" s="2">
        <f t="shared" si="5"/>
        <v>-5</v>
      </c>
      <c r="U68" s="9">
        <f t="shared" ref="U68:U92" si="19">(F68+N68)/O68</f>
        <v>-5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20" t="s">
        <v>109</v>
      </c>
      <c r="AD68" s="2">
        <f t="shared" si="7"/>
        <v>0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9" t="s">
        <v>110</v>
      </c>
      <c r="B69" s="9" t="s">
        <v>33</v>
      </c>
      <c r="C69" s="9">
        <v>289.73399999999998</v>
      </c>
      <c r="D69" s="9">
        <v>4</v>
      </c>
      <c r="E69" s="11">
        <v>195.33799999999999</v>
      </c>
      <c r="F69" s="11">
        <v>89.347999999999999</v>
      </c>
      <c r="G69" s="10">
        <v>0</v>
      </c>
      <c r="H69" s="9" t="e">
        <v>#N/A</v>
      </c>
      <c r="I69" s="9" t="s">
        <v>47</v>
      </c>
      <c r="J69" s="9">
        <v>200.2</v>
      </c>
      <c r="K69" s="9">
        <f t="shared" si="17"/>
        <v>-4.8619999999999948</v>
      </c>
      <c r="L69" s="9"/>
      <c r="M69" s="9"/>
      <c r="N69" s="9">
        <v>0</v>
      </c>
      <c r="O69" s="9">
        <f t="shared" si="18"/>
        <v>39.067599999999999</v>
      </c>
      <c r="P69" s="15"/>
      <c r="Q69" s="13">
        <f t="shared" si="4"/>
        <v>0</v>
      </c>
      <c r="R69" s="15"/>
      <c r="S69" s="9"/>
      <c r="T69" s="2">
        <f t="shared" si="5"/>
        <v>2.2870102079472505</v>
      </c>
      <c r="U69" s="9">
        <f t="shared" si="19"/>
        <v>2.2870102079472505</v>
      </c>
      <c r="V69" s="9">
        <v>13.9754</v>
      </c>
      <c r="W69" s="9">
        <v>19.092199999999998</v>
      </c>
      <c r="X69" s="9">
        <v>13.7348</v>
      </c>
      <c r="Y69" s="9">
        <v>0</v>
      </c>
      <c r="Z69" s="9">
        <v>0</v>
      </c>
      <c r="AA69" s="9">
        <v>0</v>
      </c>
      <c r="AB69" s="9">
        <v>0</v>
      </c>
      <c r="AC69" s="9" t="s">
        <v>111</v>
      </c>
      <c r="AD69" s="2">
        <f t="shared" si="7"/>
        <v>0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112</v>
      </c>
      <c r="B70" s="2" t="s">
        <v>33</v>
      </c>
      <c r="C70" s="2">
        <v>11.795</v>
      </c>
      <c r="D70" s="2">
        <v>5.0999999999999996</v>
      </c>
      <c r="E70" s="2">
        <v>11.827</v>
      </c>
      <c r="F70" s="2">
        <v>-3.2000000000000001E-2</v>
      </c>
      <c r="G70" s="3">
        <v>1</v>
      </c>
      <c r="H70" s="2">
        <v>60</v>
      </c>
      <c r="I70" s="2" t="s">
        <v>34</v>
      </c>
      <c r="J70" s="2">
        <v>17.3</v>
      </c>
      <c r="K70" s="2">
        <f t="shared" si="17"/>
        <v>-5.4730000000000008</v>
      </c>
      <c r="L70" s="2"/>
      <c r="M70" s="2"/>
      <c r="N70" s="2">
        <v>10.006</v>
      </c>
      <c r="O70" s="2">
        <f t="shared" si="18"/>
        <v>2.3654000000000002</v>
      </c>
      <c r="P70" s="13">
        <f>12*O70-N70-F70</f>
        <v>18.410800000000002</v>
      </c>
      <c r="Q70" s="13">
        <f>R70</f>
        <v>0</v>
      </c>
      <c r="R70" s="13">
        <v>0</v>
      </c>
      <c r="S70" s="2"/>
      <c r="T70" s="2">
        <f t="shared" si="5"/>
        <v>4.2166229813139422</v>
      </c>
      <c r="U70" s="2">
        <f t="shared" si="19"/>
        <v>4.2166229813139422</v>
      </c>
      <c r="V70" s="2">
        <v>1.677</v>
      </c>
      <c r="W70" s="2">
        <v>1.3378000000000001</v>
      </c>
      <c r="X70" s="2">
        <v>2.7126000000000001</v>
      </c>
      <c r="Y70" s="2">
        <v>2.2172000000000001</v>
      </c>
      <c r="Z70" s="2">
        <v>2.7212000000000001</v>
      </c>
      <c r="AA70" s="2">
        <v>1.87</v>
      </c>
      <c r="AB70" s="2">
        <v>0.17100000000000001</v>
      </c>
      <c r="AC70" s="2" t="s">
        <v>153</v>
      </c>
      <c r="AD70" s="2">
        <f t="shared" si="7"/>
        <v>0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113</v>
      </c>
      <c r="B71" s="2" t="s">
        <v>33</v>
      </c>
      <c r="C71" s="2">
        <v>436.59699999999998</v>
      </c>
      <c r="D71" s="2">
        <v>12.329000000000001</v>
      </c>
      <c r="E71" s="2">
        <v>236.208</v>
      </c>
      <c r="F71" s="2">
        <v>202.63</v>
      </c>
      <c r="G71" s="3">
        <v>1</v>
      </c>
      <c r="H71" s="2">
        <v>60</v>
      </c>
      <c r="I71" s="2" t="s">
        <v>34</v>
      </c>
      <c r="J71" s="2">
        <v>249.381</v>
      </c>
      <c r="K71" s="2">
        <f t="shared" si="17"/>
        <v>-13.173000000000002</v>
      </c>
      <c r="L71" s="2"/>
      <c r="M71" s="2"/>
      <c r="N71" s="2">
        <v>84.8626</v>
      </c>
      <c r="O71" s="2">
        <f t="shared" si="18"/>
        <v>47.241599999999998</v>
      </c>
      <c r="P71" s="13">
        <f t="shared" ref="P71" si="20">13*O71-N71-F71</f>
        <v>326.64819999999997</v>
      </c>
      <c r="Q71" s="13">
        <f>R71</f>
        <v>500</v>
      </c>
      <c r="R71" s="13">
        <v>500</v>
      </c>
      <c r="S71" s="2"/>
      <c r="T71" s="2">
        <f t="shared" ref="T71:T92" si="21">(F71+N71+Q71)/O71</f>
        <v>16.669473514868255</v>
      </c>
      <c r="U71" s="2">
        <f t="shared" si="19"/>
        <v>6.0855813520287203</v>
      </c>
      <c r="V71" s="2">
        <v>39.537199999999999</v>
      </c>
      <c r="W71" s="2">
        <v>38.4754</v>
      </c>
      <c r="X71" s="2">
        <v>54.695999999999998</v>
      </c>
      <c r="Y71" s="2">
        <v>34.669400000000003</v>
      </c>
      <c r="Z71" s="2">
        <v>43.521799999999999</v>
      </c>
      <c r="AA71" s="2">
        <v>51.076000000000001</v>
      </c>
      <c r="AB71" s="2">
        <v>11.608000000000001</v>
      </c>
      <c r="AC71" s="2"/>
      <c r="AD71" s="2">
        <f t="shared" ref="AD71:AD102" si="22">ROUND(G71*Q71,0)</f>
        <v>500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7" t="s">
        <v>114</v>
      </c>
      <c r="B72" s="7" t="s">
        <v>33</v>
      </c>
      <c r="C72" s="7"/>
      <c r="D72" s="7"/>
      <c r="E72" s="7"/>
      <c r="F72" s="7"/>
      <c r="G72" s="8">
        <v>0</v>
      </c>
      <c r="H72" s="7">
        <v>60</v>
      </c>
      <c r="I72" s="7" t="s">
        <v>34</v>
      </c>
      <c r="J72" s="7">
        <v>30</v>
      </c>
      <c r="K72" s="7">
        <f t="shared" si="17"/>
        <v>-30</v>
      </c>
      <c r="L72" s="7"/>
      <c r="M72" s="7"/>
      <c r="N72" s="7">
        <v>0</v>
      </c>
      <c r="O72" s="7">
        <f t="shared" si="18"/>
        <v>0</v>
      </c>
      <c r="P72" s="14"/>
      <c r="Q72" s="13">
        <f t="shared" ref="Q71:Q92" si="23">P72</f>
        <v>0</v>
      </c>
      <c r="R72" s="14"/>
      <c r="S72" s="7"/>
      <c r="T72" s="2" t="e">
        <f t="shared" si="21"/>
        <v>#DIV/0!</v>
      </c>
      <c r="U72" s="7" t="e">
        <f t="shared" si="19"/>
        <v>#DIV/0!</v>
      </c>
      <c r="V72" s="7">
        <v>0.99719999999999998</v>
      </c>
      <c r="W72" s="7">
        <v>36.974600000000002</v>
      </c>
      <c r="X72" s="7">
        <v>50.475200000000001</v>
      </c>
      <c r="Y72" s="7">
        <v>37.881999999999998</v>
      </c>
      <c r="Z72" s="7">
        <v>46.3996</v>
      </c>
      <c r="AA72" s="7">
        <v>48.836799999999997</v>
      </c>
      <c r="AB72" s="7">
        <v>14.0908</v>
      </c>
      <c r="AC72" s="7" t="s">
        <v>115</v>
      </c>
      <c r="AD72" s="2">
        <f t="shared" si="22"/>
        <v>0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116</v>
      </c>
      <c r="B73" s="2" t="s">
        <v>33</v>
      </c>
      <c r="C73" s="2">
        <v>329.99299999999999</v>
      </c>
      <c r="D73" s="2">
        <v>7.4180000000000001</v>
      </c>
      <c r="E73" s="2">
        <v>136.066</v>
      </c>
      <c r="F73" s="2">
        <v>190.727</v>
      </c>
      <c r="G73" s="3">
        <v>1</v>
      </c>
      <c r="H73" s="2">
        <v>60</v>
      </c>
      <c r="I73" s="2" t="s">
        <v>34</v>
      </c>
      <c r="J73" s="2">
        <v>149.018</v>
      </c>
      <c r="K73" s="2">
        <f t="shared" si="17"/>
        <v>-12.951999999999998</v>
      </c>
      <c r="L73" s="2"/>
      <c r="M73" s="2"/>
      <c r="N73" s="2">
        <v>28.994</v>
      </c>
      <c r="O73" s="2">
        <f t="shared" si="18"/>
        <v>27.213200000000001</v>
      </c>
      <c r="P73" s="13">
        <f t="shared" ref="P73:P88" si="24">13*O73-N73-F73</f>
        <v>134.0506</v>
      </c>
      <c r="Q73" s="13">
        <f>R73</f>
        <v>120</v>
      </c>
      <c r="R73" s="13">
        <v>120</v>
      </c>
      <c r="S73" s="2"/>
      <c r="T73" s="2">
        <f t="shared" si="21"/>
        <v>12.483684388458542</v>
      </c>
      <c r="U73" s="2">
        <f t="shared" si="19"/>
        <v>8.0740596475239954</v>
      </c>
      <c r="V73" s="2">
        <v>26.852</v>
      </c>
      <c r="W73" s="2">
        <v>31.605599999999999</v>
      </c>
      <c r="X73" s="2">
        <v>34.776600000000002</v>
      </c>
      <c r="Y73" s="2">
        <v>22.289400000000001</v>
      </c>
      <c r="Z73" s="2">
        <v>30.5242</v>
      </c>
      <c r="AA73" s="2">
        <v>29.704000000000001</v>
      </c>
      <c r="AB73" s="2">
        <v>7.4202000000000004</v>
      </c>
      <c r="AC73" s="2"/>
      <c r="AD73" s="2">
        <f t="shared" si="22"/>
        <v>120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117</v>
      </c>
      <c r="B74" s="2" t="s">
        <v>33</v>
      </c>
      <c r="C74" s="2">
        <v>334.69099999999997</v>
      </c>
      <c r="D74" s="2">
        <v>106.002</v>
      </c>
      <c r="E74" s="2">
        <v>278.233</v>
      </c>
      <c r="F74" s="2">
        <v>40.148000000000003</v>
      </c>
      <c r="G74" s="3">
        <v>1</v>
      </c>
      <c r="H74" s="2">
        <v>55</v>
      </c>
      <c r="I74" s="2" t="s">
        <v>34</v>
      </c>
      <c r="J74" s="2">
        <v>365.45100000000002</v>
      </c>
      <c r="K74" s="2">
        <f t="shared" si="17"/>
        <v>-87.218000000000018</v>
      </c>
      <c r="L74" s="2"/>
      <c r="M74" s="2"/>
      <c r="N74" s="2">
        <v>600</v>
      </c>
      <c r="O74" s="2">
        <f t="shared" si="18"/>
        <v>55.646599999999999</v>
      </c>
      <c r="P74" s="13">
        <f t="shared" si="24"/>
        <v>83.257800000000003</v>
      </c>
      <c r="Q74" s="13">
        <f>R74</f>
        <v>0</v>
      </c>
      <c r="R74" s="13">
        <v>0</v>
      </c>
      <c r="S74" s="2"/>
      <c r="T74" s="2">
        <f t="shared" si="21"/>
        <v>11.503811553625919</v>
      </c>
      <c r="U74" s="2">
        <f t="shared" si="19"/>
        <v>11.503811553625919</v>
      </c>
      <c r="V74" s="2">
        <v>54.573999999999998</v>
      </c>
      <c r="W74" s="2">
        <v>56.7318</v>
      </c>
      <c r="X74" s="2">
        <v>59.277000000000001</v>
      </c>
      <c r="Y74" s="2">
        <v>47.39</v>
      </c>
      <c r="Z74" s="2">
        <v>43.721400000000003</v>
      </c>
      <c r="AA74" s="2">
        <v>47.355400000000003</v>
      </c>
      <c r="AB74" s="2">
        <v>6.9787999999999997</v>
      </c>
      <c r="AC74" s="2" t="s">
        <v>153</v>
      </c>
      <c r="AD74" s="2">
        <f t="shared" si="22"/>
        <v>0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118</v>
      </c>
      <c r="B75" s="2" t="s">
        <v>41</v>
      </c>
      <c r="C75" s="2">
        <v>113</v>
      </c>
      <c r="D75" s="2">
        <v>2</v>
      </c>
      <c r="E75" s="2">
        <v>60</v>
      </c>
      <c r="F75" s="2">
        <v>54</v>
      </c>
      <c r="G75" s="3">
        <v>0.5</v>
      </c>
      <c r="H75" s="2">
        <v>60</v>
      </c>
      <c r="I75" s="2" t="s">
        <v>34</v>
      </c>
      <c r="J75" s="2">
        <v>60</v>
      </c>
      <c r="K75" s="2">
        <f t="shared" si="17"/>
        <v>0</v>
      </c>
      <c r="L75" s="2"/>
      <c r="M75" s="2"/>
      <c r="N75" s="2">
        <v>26.4</v>
      </c>
      <c r="O75" s="2">
        <f t="shared" si="18"/>
        <v>12</v>
      </c>
      <c r="P75" s="13">
        <f t="shared" si="24"/>
        <v>75.599999999999994</v>
      </c>
      <c r="Q75" s="13">
        <f>R75</f>
        <v>60</v>
      </c>
      <c r="R75" s="13">
        <v>60</v>
      </c>
      <c r="S75" s="2"/>
      <c r="T75" s="2">
        <f t="shared" si="21"/>
        <v>11.700000000000001</v>
      </c>
      <c r="U75" s="2">
        <f t="shared" si="19"/>
        <v>6.7</v>
      </c>
      <c r="V75" s="2">
        <v>10.8</v>
      </c>
      <c r="W75" s="2">
        <v>10.8</v>
      </c>
      <c r="X75" s="2">
        <v>5.6</v>
      </c>
      <c r="Y75" s="2">
        <v>4</v>
      </c>
      <c r="Z75" s="2">
        <v>2.2000000000000002</v>
      </c>
      <c r="AA75" s="2">
        <v>4.5999999999999996</v>
      </c>
      <c r="AB75" s="2">
        <v>2.6</v>
      </c>
      <c r="AC75" s="2"/>
      <c r="AD75" s="2">
        <f t="shared" si="22"/>
        <v>30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119</v>
      </c>
      <c r="B76" s="2" t="s">
        <v>33</v>
      </c>
      <c r="C76" s="2">
        <v>43.061999999999998</v>
      </c>
      <c r="D76" s="2">
        <v>2.5409999999999999</v>
      </c>
      <c r="E76" s="2">
        <v>41.539000000000001</v>
      </c>
      <c r="F76" s="2">
        <v>1.5229999999999999</v>
      </c>
      <c r="G76" s="3">
        <v>1</v>
      </c>
      <c r="H76" s="2">
        <v>55</v>
      </c>
      <c r="I76" s="2" t="s">
        <v>34</v>
      </c>
      <c r="J76" s="2">
        <v>64</v>
      </c>
      <c r="K76" s="2">
        <f t="shared" si="17"/>
        <v>-22.460999999999999</v>
      </c>
      <c r="L76" s="2"/>
      <c r="M76" s="2"/>
      <c r="N76" s="2">
        <v>180</v>
      </c>
      <c r="O76" s="2">
        <f t="shared" si="18"/>
        <v>8.3078000000000003</v>
      </c>
      <c r="P76" s="13"/>
      <c r="Q76" s="13">
        <f t="shared" si="23"/>
        <v>0</v>
      </c>
      <c r="R76" s="13"/>
      <c r="S76" s="2"/>
      <c r="T76" s="2">
        <f t="shared" si="21"/>
        <v>21.849707503791617</v>
      </c>
      <c r="U76" s="2">
        <f t="shared" si="19"/>
        <v>21.849707503791617</v>
      </c>
      <c r="V76" s="2">
        <v>18.062999999999999</v>
      </c>
      <c r="W76" s="2">
        <v>12.6912</v>
      </c>
      <c r="X76" s="2">
        <v>16.6296</v>
      </c>
      <c r="Y76" s="2">
        <v>3.2115999999999998</v>
      </c>
      <c r="Z76" s="2">
        <v>2.9815999999999998</v>
      </c>
      <c r="AA76" s="2">
        <v>15.682399999999999</v>
      </c>
      <c r="AB76" s="2">
        <v>5.3592000000000004</v>
      </c>
      <c r="AC76" s="2" t="s">
        <v>39</v>
      </c>
      <c r="AD76" s="2">
        <f t="shared" si="22"/>
        <v>0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120</v>
      </c>
      <c r="B77" s="2" t="s">
        <v>33</v>
      </c>
      <c r="C77" s="2">
        <v>21.689</v>
      </c>
      <c r="D77" s="2"/>
      <c r="E77" s="2">
        <v>24.164000000000001</v>
      </c>
      <c r="F77" s="2">
        <v>-2.4750000000000001</v>
      </c>
      <c r="G77" s="3">
        <v>1</v>
      </c>
      <c r="H77" s="2">
        <v>55</v>
      </c>
      <c r="I77" s="2" t="s">
        <v>34</v>
      </c>
      <c r="J77" s="2">
        <v>25.5</v>
      </c>
      <c r="K77" s="2">
        <f t="shared" si="17"/>
        <v>-1.3359999999999985</v>
      </c>
      <c r="L77" s="2"/>
      <c r="M77" s="2"/>
      <c r="N77" s="2">
        <v>250</v>
      </c>
      <c r="O77" s="2">
        <f t="shared" si="18"/>
        <v>4.8328000000000007</v>
      </c>
      <c r="P77" s="13"/>
      <c r="Q77" s="13">
        <f t="shared" si="23"/>
        <v>0</v>
      </c>
      <c r="R77" s="13"/>
      <c r="S77" s="2"/>
      <c r="T77" s="2">
        <f t="shared" si="21"/>
        <v>51.217720576063563</v>
      </c>
      <c r="U77" s="2">
        <f t="shared" si="19"/>
        <v>51.217720576063563</v>
      </c>
      <c r="V77" s="2">
        <v>18.2502</v>
      </c>
      <c r="W77" s="2">
        <v>10.1488</v>
      </c>
      <c r="X77" s="2">
        <v>13.023</v>
      </c>
      <c r="Y77" s="2">
        <v>6.9656000000000002</v>
      </c>
      <c r="Z77" s="2">
        <v>7.0122</v>
      </c>
      <c r="AA77" s="2">
        <v>11.884399999999999</v>
      </c>
      <c r="AB77" s="2">
        <v>0.54259999999999997</v>
      </c>
      <c r="AC77" s="21" t="s">
        <v>39</v>
      </c>
      <c r="AD77" s="2">
        <f t="shared" si="22"/>
        <v>0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121</v>
      </c>
      <c r="B78" s="2" t="s">
        <v>41</v>
      </c>
      <c r="C78" s="2">
        <v>288</v>
      </c>
      <c r="D78" s="2"/>
      <c r="E78" s="2">
        <v>226</v>
      </c>
      <c r="F78" s="2">
        <v>61</v>
      </c>
      <c r="G78" s="3">
        <v>0.5</v>
      </c>
      <c r="H78" s="2">
        <v>40</v>
      </c>
      <c r="I78" s="2" t="s">
        <v>34</v>
      </c>
      <c r="J78" s="2">
        <v>227</v>
      </c>
      <c r="K78" s="2">
        <f t="shared" si="17"/>
        <v>-1</v>
      </c>
      <c r="L78" s="2"/>
      <c r="M78" s="2"/>
      <c r="N78" s="2">
        <v>171.2</v>
      </c>
      <c r="O78" s="2">
        <f t="shared" si="18"/>
        <v>45.2</v>
      </c>
      <c r="P78" s="13">
        <f t="shared" si="24"/>
        <v>355.40000000000003</v>
      </c>
      <c r="Q78" s="13">
        <f>R78</f>
        <v>400</v>
      </c>
      <c r="R78" s="13">
        <v>400</v>
      </c>
      <c r="S78" s="2"/>
      <c r="T78" s="2">
        <f t="shared" si="21"/>
        <v>13.986725663716815</v>
      </c>
      <c r="U78" s="2">
        <f t="shared" si="19"/>
        <v>5.1371681415929196</v>
      </c>
      <c r="V78" s="2">
        <v>34.4</v>
      </c>
      <c r="W78" s="2">
        <v>39</v>
      </c>
      <c r="X78" s="2">
        <v>34.6</v>
      </c>
      <c r="Y78" s="2">
        <v>15.6</v>
      </c>
      <c r="Z78" s="2">
        <v>17</v>
      </c>
      <c r="AA78" s="2">
        <v>27.8</v>
      </c>
      <c r="AB78" s="2">
        <v>12.539199999999999</v>
      </c>
      <c r="AC78" s="2" t="s">
        <v>39</v>
      </c>
      <c r="AD78" s="2">
        <f t="shared" si="22"/>
        <v>200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122</v>
      </c>
      <c r="B79" s="2" t="s">
        <v>41</v>
      </c>
      <c r="C79" s="2">
        <v>14</v>
      </c>
      <c r="D79" s="2">
        <v>4</v>
      </c>
      <c r="E79" s="2">
        <v>32</v>
      </c>
      <c r="F79" s="2">
        <v>-15</v>
      </c>
      <c r="G79" s="3">
        <v>0.5</v>
      </c>
      <c r="H79" s="2">
        <v>60</v>
      </c>
      <c r="I79" s="2" t="s">
        <v>34</v>
      </c>
      <c r="J79" s="2">
        <v>33</v>
      </c>
      <c r="K79" s="2">
        <f t="shared" si="17"/>
        <v>-1</v>
      </c>
      <c r="L79" s="2"/>
      <c r="M79" s="2"/>
      <c r="N79" s="2">
        <v>250</v>
      </c>
      <c r="O79" s="2">
        <f t="shared" si="18"/>
        <v>6.4</v>
      </c>
      <c r="P79" s="13"/>
      <c r="Q79" s="13">
        <f t="shared" si="23"/>
        <v>0</v>
      </c>
      <c r="R79" s="13"/>
      <c r="S79" s="2"/>
      <c r="T79" s="2">
        <f t="shared" si="21"/>
        <v>36.71875</v>
      </c>
      <c r="U79" s="2">
        <f t="shared" si="19"/>
        <v>36.71875</v>
      </c>
      <c r="V79" s="2">
        <v>18</v>
      </c>
      <c r="W79" s="2">
        <v>14.6</v>
      </c>
      <c r="X79" s="2">
        <v>10.199999999999999</v>
      </c>
      <c r="Y79" s="2">
        <v>8.1999999999999993</v>
      </c>
      <c r="Z79" s="2">
        <v>6.2</v>
      </c>
      <c r="AA79" s="2">
        <v>6.4</v>
      </c>
      <c r="AB79" s="2">
        <v>4.2</v>
      </c>
      <c r="AC79" s="2" t="s">
        <v>39</v>
      </c>
      <c r="AD79" s="2">
        <f t="shared" si="22"/>
        <v>0</v>
      </c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123</v>
      </c>
      <c r="B80" s="2" t="s">
        <v>41</v>
      </c>
      <c r="C80" s="2">
        <v>265</v>
      </c>
      <c r="D80" s="2">
        <v>4</v>
      </c>
      <c r="E80" s="2">
        <v>134</v>
      </c>
      <c r="F80" s="2">
        <v>132</v>
      </c>
      <c r="G80" s="3">
        <v>0.4</v>
      </c>
      <c r="H80" s="2">
        <v>55</v>
      </c>
      <c r="I80" s="2" t="s">
        <v>34</v>
      </c>
      <c r="J80" s="2">
        <v>136</v>
      </c>
      <c r="K80" s="2">
        <f t="shared" si="17"/>
        <v>-2</v>
      </c>
      <c r="L80" s="2"/>
      <c r="M80" s="2"/>
      <c r="N80" s="2">
        <v>0</v>
      </c>
      <c r="O80" s="2">
        <f t="shared" si="18"/>
        <v>26.8</v>
      </c>
      <c r="P80" s="13">
        <f t="shared" si="24"/>
        <v>216.40000000000003</v>
      </c>
      <c r="Q80" s="13">
        <f>R80</f>
        <v>270</v>
      </c>
      <c r="R80" s="13">
        <v>270</v>
      </c>
      <c r="S80" s="2"/>
      <c r="T80" s="2">
        <f t="shared" si="21"/>
        <v>15</v>
      </c>
      <c r="U80" s="2">
        <f t="shared" si="19"/>
        <v>4.9253731343283578</v>
      </c>
      <c r="V80" s="2">
        <v>23</v>
      </c>
      <c r="W80" s="2">
        <v>25.4</v>
      </c>
      <c r="X80" s="2">
        <v>0.8</v>
      </c>
      <c r="Y80" s="2">
        <v>26.6</v>
      </c>
      <c r="Z80" s="2">
        <v>22.4</v>
      </c>
      <c r="AA80" s="2">
        <v>9.8000000000000007</v>
      </c>
      <c r="AB80" s="2">
        <v>12.6</v>
      </c>
      <c r="AC80" s="2" t="s">
        <v>43</v>
      </c>
      <c r="AD80" s="2">
        <f t="shared" si="22"/>
        <v>108</v>
      </c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124</v>
      </c>
      <c r="B81" s="2" t="s">
        <v>33</v>
      </c>
      <c r="C81" s="2">
        <v>845.73500000000001</v>
      </c>
      <c r="D81" s="2">
        <v>53.29</v>
      </c>
      <c r="E81" s="11">
        <f>219.443+E68</f>
        <v>251.40800000000002</v>
      </c>
      <c r="F81" s="11">
        <f>624.992+F68</f>
        <v>593.02699999999993</v>
      </c>
      <c r="G81" s="3">
        <v>1</v>
      </c>
      <c r="H81" s="2">
        <v>55</v>
      </c>
      <c r="I81" s="2" t="s">
        <v>34</v>
      </c>
      <c r="J81" s="2">
        <v>268.19</v>
      </c>
      <c r="K81" s="2">
        <f t="shared" si="17"/>
        <v>-16.781999999999982</v>
      </c>
      <c r="L81" s="2"/>
      <c r="M81" s="2"/>
      <c r="N81" s="2">
        <v>300</v>
      </c>
      <c r="O81" s="2">
        <f t="shared" si="18"/>
        <v>50.281600000000005</v>
      </c>
      <c r="P81" s="13"/>
      <c r="Q81" s="13">
        <f t="shared" si="23"/>
        <v>0</v>
      </c>
      <c r="R81" s="13"/>
      <c r="S81" s="2"/>
      <c r="T81" s="2">
        <f t="shared" si="21"/>
        <v>17.760512791955701</v>
      </c>
      <c r="U81" s="2">
        <f t="shared" si="19"/>
        <v>17.760512791955701</v>
      </c>
      <c r="V81" s="2">
        <v>23.444199999999999</v>
      </c>
      <c r="W81" s="2">
        <v>88.813199999999995</v>
      </c>
      <c r="X81" s="2">
        <v>24.265000000000001</v>
      </c>
      <c r="Y81" s="2">
        <v>12.053000000000001</v>
      </c>
      <c r="Z81" s="2">
        <v>4.3944000000000001</v>
      </c>
      <c r="AA81" s="2">
        <v>20.142399999999999</v>
      </c>
      <c r="AB81" s="2">
        <v>7.6786000000000003</v>
      </c>
      <c r="AC81" s="19" t="s">
        <v>125</v>
      </c>
      <c r="AD81" s="2">
        <f t="shared" si="22"/>
        <v>0</v>
      </c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126</v>
      </c>
      <c r="B82" s="2" t="s">
        <v>33</v>
      </c>
      <c r="C82" s="2">
        <v>83.54</v>
      </c>
      <c r="D82" s="2">
        <v>21.815000000000001</v>
      </c>
      <c r="E82" s="2">
        <v>43.52</v>
      </c>
      <c r="F82" s="2">
        <v>40.020000000000003</v>
      </c>
      <c r="G82" s="3">
        <v>1</v>
      </c>
      <c r="H82" s="2" t="e">
        <v>#N/A</v>
      </c>
      <c r="I82" s="2" t="s">
        <v>34</v>
      </c>
      <c r="J82" s="2">
        <v>58.615000000000002</v>
      </c>
      <c r="K82" s="2">
        <f t="shared" si="17"/>
        <v>-15.094999999999999</v>
      </c>
      <c r="L82" s="2"/>
      <c r="M82" s="2"/>
      <c r="N82" s="2">
        <v>0</v>
      </c>
      <c r="O82" s="2">
        <f t="shared" si="18"/>
        <v>8.7040000000000006</v>
      </c>
      <c r="P82" s="13">
        <f t="shared" si="24"/>
        <v>73.132000000000005</v>
      </c>
      <c r="Q82" s="13">
        <f>R82</f>
        <v>100</v>
      </c>
      <c r="R82" s="13">
        <v>100</v>
      </c>
      <c r="S82" s="2"/>
      <c r="T82" s="2">
        <f t="shared" si="21"/>
        <v>16.086856617647058</v>
      </c>
      <c r="U82" s="2">
        <f t="shared" si="19"/>
        <v>4.5978860294117645</v>
      </c>
      <c r="V82" s="2">
        <v>2.8892000000000002</v>
      </c>
      <c r="W82" s="2">
        <v>4.2060000000000004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 t="s">
        <v>89</v>
      </c>
      <c r="AD82" s="2">
        <f t="shared" si="22"/>
        <v>100</v>
      </c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127</v>
      </c>
      <c r="B83" s="2" t="s">
        <v>41</v>
      </c>
      <c r="C83" s="2">
        <v>83</v>
      </c>
      <c r="D83" s="2">
        <v>1</v>
      </c>
      <c r="E83" s="2">
        <v>71</v>
      </c>
      <c r="F83" s="2">
        <v>8</v>
      </c>
      <c r="G83" s="3">
        <v>0.4</v>
      </c>
      <c r="H83" s="2">
        <v>55</v>
      </c>
      <c r="I83" s="2" t="s">
        <v>34</v>
      </c>
      <c r="J83" s="2">
        <v>74</v>
      </c>
      <c r="K83" s="2">
        <f t="shared" si="17"/>
        <v>-3</v>
      </c>
      <c r="L83" s="2"/>
      <c r="M83" s="2"/>
      <c r="N83" s="2">
        <v>153</v>
      </c>
      <c r="O83" s="2">
        <f t="shared" si="18"/>
        <v>14.2</v>
      </c>
      <c r="P83" s="13">
        <f t="shared" si="24"/>
        <v>23.599999999999994</v>
      </c>
      <c r="Q83" s="13">
        <f t="shared" si="23"/>
        <v>23.599999999999994</v>
      </c>
      <c r="R83" s="13"/>
      <c r="S83" s="2"/>
      <c r="T83" s="2">
        <f t="shared" si="21"/>
        <v>13</v>
      </c>
      <c r="U83" s="2">
        <f t="shared" si="19"/>
        <v>11.338028169014086</v>
      </c>
      <c r="V83" s="2">
        <v>20</v>
      </c>
      <c r="W83" s="2">
        <v>16.600000000000001</v>
      </c>
      <c r="X83" s="2">
        <v>14</v>
      </c>
      <c r="Y83" s="2">
        <v>7.6</v>
      </c>
      <c r="Z83" s="2">
        <v>10.4</v>
      </c>
      <c r="AA83" s="2">
        <v>13.2</v>
      </c>
      <c r="AB83" s="2"/>
      <c r="AC83" s="2" t="s">
        <v>39</v>
      </c>
      <c r="AD83" s="2">
        <f t="shared" si="22"/>
        <v>9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128</v>
      </c>
      <c r="B84" s="2" t="s">
        <v>33</v>
      </c>
      <c r="C84" s="2">
        <v>75.253</v>
      </c>
      <c r="D84" s="2"/>
      <c r="E84" s="2">
        <v>66.241</v>
      </c>
      <c r="F84" s="2">
        <v>9.0120000000000005</v>
      </c>
      <c r="G84" s="3">
        <v>1</v>
      </c>
      <c r="H84" s="2">
        <v>55</v>
      </c>
      <c r="I84" s="2" t="s">
        <v>34</v>
      </c>
      <c r="J84" s="2">
        <v>66.900000000000006</v>
      </c>
      <c r="K84" s="2">
        <f t="shared" si="17"/>
        <v>-0.65900000000000603</v>
      </c>
      <c r="L84" s="2"/>
      <c r="M84" s="2"/>
      <c r="N84" s="2">
        <v>100</v>
      </c>
      <c r="O84" s="2">
        <f t="shared" si="18"/>
        <v>13.248200000000001</v>
      </c>
      <c r="P84" s="13">
        <f t="shared" si="24"/>
        <v>63.214600000000019</v>
      </c>
      <c r="Q84" s="13">
        <f t="shared" si="23"/>
        <v>63.214600000000019</v>
      </c>
      <c r="R84" s="13"/>
      <c r="S84" s="2"/>
      <c r="T84" s="2">
        <f t="shared" si="21"/>
        <v>13</v>
      </c>
      <c r="U84" s="2">
        <f t="shared" si="19"/>
        <v>8.2284385803354407</v>
      </c>
      <c r="V84" s="2">
        <v>9.4125999999999994</v>
      </c>
      <c r="W84" s="2">
        <v>11.0084</v>
      </c>
      <c r="X84" s="2">
        <v>12.35</v>
      </c>
      <c r="Y84" s="2">
        <v>9.6161999999999992</v>
      </c>
      <c r="Z84" s="2">
        <v>9.8878000000000004</v>
      </c>
      <c r="AA84" s="2">
        <v>6.7248000000000001</v>
      </c>
      <c r="AB84" s="2">
        <v>4.8201999999999998</v>
      </c>
      <c r="AC84" s="2" t="s">
        <v>39</v>
      </c>
      <c r="AD84" s="2">
        <f t="shared" si="22"/>
        <v>63</v>
      </c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129</v>
      </c>
      <c r="B85" s="2" t="s">
        <v>41</v>
      </c>
      <c r="C85" s="2">
        <v>492</v>
      </c>
      <c r="D85" s="2"/>
      <c r="E85" s="2">
        <v>199</v>
      </c>
      <c r="F85" s="2">
        <v>289</v>
      </c>
      <c r="G85" s="3">
        <v>0.3</v>
      </c>
      <c r="H85" s="2">
        <v>40</v>
      </c>
      <c r="I85" s="2" t="s">
        <v>34</v>
      </c>
      <c r="J85" s="2">
        <v>201</v>
      </c>
      <c r="K85" s="2">
        <f t="shared" si="17"/>
        <v>-2</v>
      </c>
      <c r="L85" s="2"/>
      <c r="M85" s="2"/>
      <c r="N85" s="2">
        <v>0</v>
      </c>
      <c r="O85" s="2">
        <f t="shared" si="18"/>
        <v>39.799999999999997</v>
      </c>
      <c r="P85" s="13">
        <f t="shared" si="24"/>
        <v>228.39999999999998</v>
      </c>
      <c r="Q85" s="13">
        <f t="shared" si="23"/>
        <v>228.39999999999998</v>
      </c>
      <c r="R85" s="13"/>
      <c r="S85" s="2"/>
      <c r="T85" s="2">
        <f t="shared" si="21"/>
        <v>13</v>
      </c>
      <c r="U85" s="2">
        <f t="shared" si="19"/>
        <v>7.2613065326633173</v>
      </c>
      <c r="V85" s="2">
        <v>13.4</v>
      </c>
      <c r="W85" s="2">
        <v>37.200000000000003</v>
      </c>
      <c r="X85" s="2">
        <v>5.4</v>
      </c>
      <c r="Y85" s="2">
        <v>17.600000000000001</v>
      </c>
      <c r="Z85" s="2">
        <v>9.1999999999999993</v>
      </c>
      <c r="AA85" s="2">
        <v>8.6</v>
      </c>
      <c r="AB85" s="2">
        <v>6.6</v>
      </c>
      <c r="AC85" s="2"/>
      <c r="AD85" s="2">
        <f t="shared" si="22"/>
        <v>69</v>
      </c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130</v>
      </c>
      <c r="B86" s="2" t="s">
        <v>41</v>
      </c>
      <c r="C86" s="2">
        <v>223</v>
      </c>
      <c r="D86" s="2"/>
      <c r="E86" s="2">
        <v>107</v>
      </c>
      <c r="F86" s="2">
        <v>114</v>
      </c>
      <c r="G86" s="3">
        <v>0.3</v>
      </c>
      <c r="H86" s="2">
        <v>40</v>
      </c>
      <c r="I86" s="2" t="s">
        <v>34</v>
      </c>
      <c r="J86" s="2">
        <v>109</v>
      </c>
      <c r="K86" s="2">
        <f t="shared" si="17"/>
        <v>-2</v>
      </c>
      <c r="L86" s="2"/>
      <c r="M86" s="2"/>
      <c r="N86" s="2">
        <v>20</v>
      </c>
      <c r="O86" s="2">
        <f t="shared" si="18"/>
        <v>21.4</v>
      </c>
      <c r="P86" s="13">
        <f t="shared" si="24"/>
        <v>144.19999999999999</v>
      </c>
      <c r="Q86" s="13">
        <f t="shared" si="23"/>
        <v>144.19999999999999</v>
      </c>
      <c r="R86" s="13"/>
      <c r="S86" s="2"/>
      <c r="T86" s="2">
        <f t="shared" si="21"/>
        <v>13</v>
      </c>
      <c r="U86" s="2">
        <f t="shared" si="19"/>
        <v>6.2616822429906547</v>
      </c>
      <c r="V86" s="2">
        <v>18</v>
      </c>
      <c r="W86" s="2">
        <v>20.399999999999999</v>
      </c>
      <c r="X86" s="2">
        <v>10.4</v>
      </c>
      <c r="Y86" s="2">
        <v>9.1999999999999993</v>
      </c>
      <c r="Z86" s="2">
        <v>4.2</v>
      </c>
      <c r="AA86" s="2">
        <v>10.4</v>
      </c>
      <c r="AB86" s="2">
        <v>5</v>
      </c>
      <c r="AC86" s="2"/>
      <c r="AD86" s="2">
        <f t="shared" si="22"/>
        <v>43</v>
      </c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131</v>
      </c>
      <c r="B87" s="2" t="s">
        <v>41</v>
      </c>
      <c r="C87" s="2">
        <v>69</v>
      </c>
      <c r="D87" s="2">
        <v>1</v>
      </c>
      <c r="E87" s="2">
        <v>62</v>
      </c>
      <c r="F87" s="2">
        <v>5</v>
      </c>
      <c r="G87" s="3">
        <v>0.3</v>
      </c>
      <c r="H87" s="2">
        <v>40</v>
      </c>
      <c r="I87" s="2" t="s">
        <v>34</v>
      </c>
      <c r="J87" s="2">
        <v>65</v>
      </c>
      <c r="K87" s="2">
        <f t="shared" si="17"/>
        <v>-3</v>
      </c>
      <c r="L87" s="2"/>
      <c r="M87" s="2"/>
      <c r="N87" s="2">
        <v>175.6</v>
      </c>
      <c r="O87" s="2">
        <f t="shared" si="18"/>
        <v>12.4</v>
      </c>
      <c r="P87" s="13"/>
      <c r="Q87" s="13">
        <f t="shared" si="23"/>
        <v>0</v>
      </c>
      <c r="R87" s="13"/>
      <c r="S87" s="2"/>
      <c r="T87" s="2">
        <f t="shared" si="21"/>
        <v>14.564516129032258</v>
      </c>
      <c r="U87" s="2">
        <f t="shared" si="19"/>
        <v>14.564516129032258</v>
      </c>
      <c r="V87" s="2">
        <v>21.6</v>
      </c>
      <c r="W87" s="2">
        <v>15.2</v>
      </c>
      <c r="X87" s="2">
        <v>11.2</v>
      </c>
      <c r="Y87" s="2">
        <v>8</v>
      </c>
      <c r="Z87" s="2">
        <v>11.4</v>
      </c>
      <c r="AA87" s="2">
        <v>9.6</v>
      </c>
      <c r="AB87" s="2">
        <v>2.8</v>
      </c>
      <c r="AC87" s="2" t="s">
        <v>39</v>
      </c>
      <c r="AD87" s="2">
        <f t="shared" si="22"/>
        <v>0</v>
      </c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132</v>
      </c>
      <c r="B88" s="2" t="s">
        <v>41</v>
      </c>
      <c r="C88" s="2">
        <v>496</v>
      </c>
      <c r="D88" s="2">
        <v>5</v>
      </c>
      <c r="E88" s="2">
        <v>273</v>
      </c>
      <c r="F88" s="2">
        <v>219</v>
      </c>
      <c r="G88" s="3">
        <v>0.375</v>
      </c>
      <c r="H88" s="2">
        <v>50</v>
      </c>
      <c r="I88" s="2" t="s">
        <v>34</v>
      </c>
      <c r="J88" s="2">
        <v>274</v>
      </c>
      <c r="K88" s="2">
        <f t="shared" si="17"/>
        <v>-1</v>
      </c>
      <c r="L88" s="2"/>
      <c r="M88" s="2"/>
      <c r="N88" s="2">
        <v>151.6</v>
      </c>
      <c r="O88" s="2">
        <f t="shared" si="18"/>
        <v>54.6</v>
      </c>
      <c r="P88" s="13">
        <f t="shared" si="24"/>
        <v>339.20000000000005</v>
      </c>
      <c r="Q88" s="13">
        <f t="shared" si="23"/>
        <v>339.20000000000005</v>
      </c>
      <c r="R88" s="13"/>
      <c r="S88" s="2"/>
      <c r="T88" s="2">
        <f t="shared" si="21"/>
        <v>13.000000000000002</v>
      </c>
      <c r="U88" s="2">
        <f t="shared" si="19"/>
        <v>6.7875457875457874</v>
      </c>
      <c r="V88" s="2">
        <v>48.2</v>
      </c>
      <c r="W88" s="2">
        <v>53.6</v>
      </c>
      <c r="X88" s="2">
        <v>32</v>
      </c>
      <c r="Y88" s="2">
        <v>25.6</v>
      </c>
      <c r="Z88" s="2">
        <v>16</v>
      </c>
      <c r="AA88" s="2">
        <v>27.4</v>
      </c>
      <c r="AB88" s="2">
        <v>14.8</v>
      </c>
      <c r="AC88" s="2"/>
      <c r="AD88" s="2">
        <f t="shared" si="22"/>
        <v>127</v>
      </c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133</v>
      </c>
      <c r="B89" s="2" t="s">
        <v>41</v>
      </c>
      <c r="C89" s="2"/>
      <c r="D89" s="2"/>
      <c r="E89" s="11">
        <v>14</v>
      </c>
      <c r="F89" s="11">
        <v>-14</v>
      </c>
      <c r="G89" s="3">
        <v>0</v>
      </c>
      <c r="H89" s="2" t="e">
        <v>#N/A</v>
      </c>
      <c r="I89" s="2" t="s">
        <v>134</v>
      </c>
      <c r="J89" s="2">
        <v>14</v>
      </c>
      <c r="K89" s="2">
        <f t="shared" si="17"/>
        <v>0</v>
      </c>
      <c r="L89" s="2"/>
      <c r="M89" s="2"/>
      <c r="N89" s="2">
        <v>0</v>
      </c>
      <c r="O89" s="2">
        <f t="shared" si="18"/>
        <v>2.8</v>
      </c>
      <c r="P89" s="13"/>
      <c r="Q89" s="13">
        <f t="shared" si="23"/>
        <v>0</v>
      </c>
      <c r="R89" s="13"/>
      <c r="S89" s="2"/>
      <c r="T89" s="2">
        <f t="shared" si="21"/>
        <v>-5</v>
      </c>
      <c r="U89" s="2">
        <f t="shared" si="19"/>
        <v>-5</v>
      </c>
      <c r="V89" s="2">
        <v>0</v>
      </c>
      <c r="W89" s="2">
        <v>3.2</v>
      </c>
      <c r="X89" s="2">
        <v>4.2</v>
      </c>
      <c r="Y89" s="2">
        <v>3.2</v>
      </c>
      <c r="Z89" s="2">
        <v>0</v>
      </c>
      <c r="AA89" s="2">
        <v>0</v>
      </c>
      <c r="AB89" s="2">
        <v>0</v>
      </c>
      <c r="AC89" s="2"/>
      <c r="AD89" s="2">
        <f t="shared" si="22"/>
        <v>0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135</v>
      </c>
      <c r="B90" s="2" t="s">
        <v>41</v>
      </c>
      <c r="C90" s="2"/>
      <c r="D90" s="2"/>
      <c r="E90" s="11">
        <v>33</v>
      </c>
      <c r="F90" s="11">
        <v>-33</v>
      </c>
      <c r="G90" s="3">
        <v>0</v>
      </c>
      <c r="H90" s="2" t="e">
        <v>#N/A</v>
      </c>
      <c r="I90" s="2" t="s">
        <v>134</v>
      </c>
      <c r="J90" s="2">
        <v>33</v>
      </c>
      <c r="K90" s="2">
        <f t="shared" si="17"/>
        <v>0</v>
      </c>
      <c r="L90" s="2"/>
      <c r="M90" s="2"/>
      <c r="N90" s="2">
        <v>0</v>
      </c>
      <c r="O90" s="2">
        <f t="shared" si="18"/>
        <v>6.6</v>
      </c>
      <c r="P90" s="13"/>
      <c r="Q90" s="13">
        <f t="shared" si="23"/>
        <v>0</v>
      </c>
      <c r="R90" s="13"/>
      <c r="S90" s="2"/>
      <c r="T90" s="2">
        <f t="shared" si="21"/>
        <v>-5</v>
      </c>
      <c r="U90" s="2">
        <f t="shared" si="19"/>
        <v>-5</v>
      </c>
      <c r="V90" s="2">
        <v>0</v>
      </c>
      <c r="W90" s="2">
        <v>2.2000000000000002</v>
      </c>
      <c r="X90" s="2">
        <v>6.8</v>
      </c>
      <c r="Y90" s="2">
        <v>2.6</v>
      </c>
      <c r="Z90" s="2">
        <v>0</v>
      </c>
      <c r="AA90" s="2">
        <v>0</v>
      </c>
      <c r="AB90" s="2">
        <v>0</v>
      </c>
      <c r="AC90" s="2"/>
      <c r="AD90" s="2">
        <f t="shared" si="22"/>
        <v>0</v>
      </c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136</v>
      </c>
      <c r="B91" s="2" t="s">
        <v>41</v>
      </c>
      <c r="C91" s="2"/>
      <c r="D91" s="2"/>
      <c r="E91" s="11">
        <v>65</v>
      </c>
      <c r="F91" s="11">
        <v>-65</v>
      </c>
      <c r="G91" s="3">
        <v>0</v>
      </c>
      <c r="H91" s="2" t="e">
        <v>#N/A</v>
      </c>
      <c r="I91" s="2" t="s">
        <v>134</v>
      </c>
      <c r="J91" s="2">
        <v>65</v>
      </c>
      <c r="K91" s="2">
        <f t="shared" si="17"/>
        <v>0</v>
      </c>
      <c r="L91" s="2"/>
      <c r="M91" s="2"/>
      <c r="N91" s="2">
        <v>0</v>
      </c>
      <c r="O91" s="2">
        <f t="shared" si="18"/>
        <v>13</v>
      </c>
      <c r="P91" s="13"/>
      <c r="Q91" s="13">
        <f t="shared" si="23"/>
        <v>0</v>
      </c>
      <c r="R91" s="13"/>
      <c r="S91" s="2"/>
      <c r="T91" s="2">
        <f t="shared" si="21"/>
        <v>-5</v>
      </c>
      <c r="U91" s="2">
        <f t="shared" si="19"/>
        <v>-5</v>
      </c>
      <c r="V91" s="2">
        <v>0</v>
      </c>
      <c r="W91" s="2">
        <v>4.8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/>
      <c r="AD91" s="2">
        <f t="shared" si="22"/>
        <v>0</v>
      </c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1" t="s">
        <v>137</v>
      </c>
      <c r="B92" s="2" t="s">
        <v>33</v>
      </c>
      <c r="C92" s="2"/>
      <c r="D92" s="2"/>
      <c r="E92" s="11">
        <v>0.71299999999999997</v>
      </c>
      <c r="F92" s="11">
        <v>-0.71299999999999997</v>
      </c>
      <c r="G92" s="3">
        <v>0</v>
      </c>
      <c r="H92" s="2" t="e">
        <v>#N/A</v>
      </c>
      <c r="I92" s="2" t="s">
        <v>134</v>
      </c>
      <c r="J92" s="2">
        <v>0.7</v>
      </c>
      <c r="K92" s="2">
        <f t="shared" si="17"/>
        <v>1.3000000000000012E-2</v>
      </c>
      <c r="L92" s="2"/>
      <c r="M92" s="2"/>
      <c r="N92" s="2"/>
      <c r="O92" s="2">
        <f t="shared" si="18"/>
        <v>0.1426</v>
      </c>
      <c r="P92" s="13"/>
      <c r="Q92" s="13">
        <f t="shared" si="23"/>
        <v>0</v>
      </c>
      <c r="R92" s="13"/>
      <c r="S92" s="2"/>
      <c r="T92" s="2">
        <f t="shared" si="21"/>
        <v>-5</v>
      </c>
      <c r="U92" s="2">
        <f t="shared" si="19"/>
        <v>-5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/>
      <c r="AD92" s="2">
        <f t="shared" si="22"/>
        <v>0</v>
      </c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2" t="s">
        <v>140</v>
      </c>
      <c r="B93" s="22" t="s">
        <v>41</v>
      </c>
      <c r="C93" s="22"/>
      <c r="D93" s="22"/>
      <c r="E93" s="22"/>
      <c r="F93" s="22"/>
      <c r="G93" s="23">
        <v>7.0000000000000007E-2</v>
      </c>
      <c r="H93" s="22">
        <v>60</v>
      </c>
      <c r="I93" s="22" t="s">
        <v>34</v>
      </c>
      <c r="J93" s="22"/>
      <c r="K93" s="22"/>
      <c r="L93" s="22"/>
      <c r="M93" s="22"/>
      <c r="N93" s="22"/>
      <c r="O93" s="22">
        <f t="shared" si="18"/>
        <v>0</v>
      </c>
      <c r="P93" s="24"/>
      <c r="Q93" s="24">
        <v>54</v>
      </c>
      <c r="R93" s="24"/>
      <c r="S93" s="22"/>
      <c r="T93" s="22" t="e">
        <f t="shared" ref="T93:T102" si="25">(F93+N93+Q93)/O93</f>
        <v>#DIV/0!</v>
      </c>
      <c r="U93" s="22" t="e">
        <f t="shared" ref="U93:U102" si="26">(F93+N93)/O93</f>
        <v>#DIV/0!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 t="s">
        <v>150</v>
      </c>
      <c r="AD93" s="2">
        <f t="shared" si="22"/>
        <v>4</v>
      </c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2" t="s">
        <v>141</v>
      </c>
      <c r="B94" s="22" t="s">
        <v>41</v>
      </c>
      <c r="C94" s="22"/>
      <c r="D94" s="22"/>
      <c r="E94" s="22"/>
      <c r="F94" s="22"/>
      <c r="G94" s="23">
        <v>7.0000000000000007E-2</v>
      </c>
      <c r="H94" s="22">
        <v>90</v>
      </c>
      <c r="I94" s="22" t="s">
        <v>34</v>
      </c>
      <c r="J94" s="22"/>
      <c r="K94" s="22"/>
      <c r="L94" s="22"/>
      <c r="M94" s="22"/>
      <c r="N94" s="22"/>
      <c r="O94" s="22">
        <f t="shared" si="18"/>
        <v>0</v>
      </c>
      <c r="P94" s="24"/>
      <c r="Q94" s="24">
        <v>54</v>
      </c>
      <c r="R94" s="24"/>
      <c r="S94" s="22"/>
      <c r="T94" s="22" t="e">
        <f t="shared" si="25"/>
        <v>#DIV/0!</v>
      </c>
      <c r="U94" s="22" t="e">
        <f t="shared" si="26"/>
        <v>#DIV/0!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 t="s">
        <v>150</v>
      </c>
      <c r="AD94" s="2">
        <f t="shared" si="22"/>
        <v>4</v>
      </c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2" t="s">
        <v>142</v>
      </c>
      <c r="B95" s="22" t="s">
        <v>41</v>
      </c>
      <c r="C95" s="22"/>
      <c r="D95" s="22"/>
      <c r="E95" s="22"/>
      <c r="F95" s="22"/>
      <c r="G95" s="23">
        <v>7.0000000000000007E-2</v>
      </c>
      <c r="H95" s="22">
        <v>90</v>
      </c>
      <c r="I95" s="22" t="s">
        <v>34</v>
      </c>
      <c r="J95" s="22"/>
      <c r="K95" s="22"/>
      <c r="L95" s="22"/>
      <c r="M95" s="22"/>
      <c r="N95" s="22"/>
      <c r="O95" s="22">
        <f t="shared" si="18"/>
        <v>0</v>
      </c>
      <c r="P95" s="24"/>
      <c r="Q95" s="24">
        <v>54</v>
      </c>
      <c r="R95" s="24"/>
      <c r="S95" s="22"/>
      <c r="T95" s="22" t="e">
        <f t="shared" si="25"/>
        <v>#DIV/0!</v>
      </c>
      <c r="U95" s="22" t="e">
        <f t="shared" si="26"/>
        <v>#DIV/0!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 t="s">
        <v>150</v>
      </c>
      <c r="AD95" s="2">
        <f t="shared" si="22"/>
        <v>4</v>
      </c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2" t="s">
        <v>143</v>
      </c>
      <c r="B96" s="22" t="s">
        <v>41</v>
      </c>
      <c r="C96" s="22"/>
      <c r="D96" s="22"/>
      <c r="E96" s="22"/>
      <c r="F96" s="22"/>
      <c r="G96" s="23">
        <v>7.0000000000000007E-2</v>
      </c>
      <c r="H96" s="22">
        <v>90</v>
      </c>
      <c r="I96" s="22" t="s">
        <v>34</v>
      </c>
      <c r="J96" s="22"/>
      <c r="K96" s="22"/>
      <c r="L96" s="22"/>
      <c r="M96" s="22"/>
      <c r="N96" s="22"/>
      <c r="O96" s="22">
        <f t="shared" si="18"/>
        <v>0</v>
      </c>
      <c r="P96" s="24"/>
      <c r="Q96" s="24">
        <v>54</v>
      </c>
      <c r="R96" s="24"/>
      <c r="S96" s="22"/>
      <c r="T96" s="22" t="e">
        <f t="shared" si="25"/>
        <v>#DIV/0!</v>
      </c>
      <c r="U96" s="22" t="e">
        <f t="shared" si="26"/>
        <v>#DIV/0!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 t="s">
        <v>150</v>
      </c>
      <c r="AD96" s="2">
        <f t="shared" si="22"/>
        <v>4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2" t="s">
        <v>144</v>
      </c>
      <c r="B97" s="22" t="s">
        <v>41</v>
      </c>
      <c r="C97" s="22"/>
      <c r="D97" s="22"/>
      <c r="E97" s="22"/>
      <c r="F97" s="22"/>
      <c r="G97" s="23">
        <v>0.12</v>
      </c>
      <c r="H97" s="22">
        <v>45</v>
      </c>
      <c r="I97" s="22" t="s">
        <v>34</v>
      </c>
      <c r="J97" s="22"/>
      <c r="K97" s="22"/>
      <c r="L97" s="22"/>
      <c r="M97" s="22"/>
      <c r="N97" s="22"/>
      <c r="O97" s="22">
        <f t="shared" si="18"/>
        <v>0</v>
      </c>
      <c r="P97" s="24"/>
      <c r="Q97" s="24">
        <v>54</v>
      </c>
      <c r="R97" s="24"/>
      <c r="S97" s="22"/>
      <c r="T97" s="22" t="e">
        <f t="shared" si="25"/>
        <v>#DIV/0!</v>
      </c>
      <c r="U97" s="22" t="e">
        <f t="shared" si="26"/>
        <v>#DIV/0!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 t="s">
        <v>150</v>
      </c>
      <c r="AD97" s="2">
        <f t="shared" si="22"/>
        <v>6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2" t="s">
        <v>145</v>
      </c>
      <c r="B98" s="22" t="s">
        <v>41</v>
      </c>
      <c r="C98" s="22"/>
      <c r="D98" s="22"/>
      <c r="E98" s="22"/>
      <c r="F98" s="22"/>
      <c r="G98" s="23">
        <v>5.5E-2</v>
      </c>
      <c r="H98" s="22">
        <v>90</v>
      </c>
      <c r="I98" s="22" t="s">
        <v>34</v>
      </c>
      <c r="J98" s="22"/>
      <c r="K98" s="22"/>
      <c r="L98" s="22"/>
      <c r="M98" s="22"/>
      <c r="N98" s="22"/>
      <c r="O98" s="22">
        <f t="shared" si="18"/>
        <v>0</v>
      </c>
      <c r="P98" s="24"/>
      <c r="Q98" s="24">
        <v>54</v>
      </c>
      <c r="R98" s="24"/>
      <c r="S98" s="22"/>
      <c r="T98" s="22" t="e">
        <f t="shared" si="25"/>
        <v>#DIV/0!</v>
      </c>
      <c r="U98" s="22" t="e">
        <f t="shared" si="26"/>
        <v>#DIV/0!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 t="s">
        <v>150</v>
      </c>
      <c r="AD98" s="2">
        <f t="shared" si="22"/>
        <v>3</v>
      </c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2" t="s">
        <v>146</v>
      </c>
      <c r="B99" s="22" t="s">
        <v>41</v>
      </c>
      <c r="C99" s="22"/>
      <c r="D99" s="22"/>
      <c r="E99" s="22"/>
      <c r="F99" s="22"/>
      <c r="G99" s="23">
        <v>0.12</v>
      </c>
      <c r="H99" s="22">
        <v>90</v>
      </c>
      <c r="I99" s="22" t="s">
        <v>34</v>
      </c>
      <c r="J99" s="22"/>
      <c r="K99" s="22"/>
      <c r="L99" s="22"/>
      <c r="M99" s="22"/>
      <c r="N99" s="22"/>
      <c r="O99" s="22">
        <f t="shared" si="18"/>
        <v>0</v>
      </c>
      <c r="P99" s="24"/>
      <c r="Q99" s="24">
        <v>54</v>
      </c>
      <c r="R99" s="24"/>
      <c r="S99" s="22"/>
      <c r="T99" s="22" t="e">
        <f t="shared" si="25"/>
        <v>#DIV/0!</v>
      </c>
      <c r="U99" s="22" t="e">
        <f t="shared" si="26"/>
        <v>#DIV/0!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 t="s">
        <v>150</v>
      </c>
      <c r="AD99" s="2">
        <f t="shared" si="22"/>
        <v>6</v>
      </c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2" t="s">
        <v>147</v>
      </c>
      <c r="B100" s="22" t="s">
        <v>41</v>
      </c>
      <c r="C100" s="22"/>
      <c r="D100" s="22"/>
      <c r="E100" s="22"/>
      <c r="F100" s="22"/>
      <c r="G100" s="23">
        <v>0.05</v>
      </c>
      <c r="H100" s="22">
        <v>90</v>
      </c>
      <c r="I100" s="22" t="s">
        <v>34</v>
      </c>
      <c r="J100" s="22"/>
      <c r="K100" s="22"/>
      <c r="L100" s="22"/>
      <c r="M100" s="22"/>
      <c r="N100" s="22"/>
      <c r="O100" s="22">
        <f t="shared" si="18"/>
        <v>0</v>
      </c>
      <c r="P100" s="24"/>
      <c r="Q100" s="24">
        <v>54</v>
      </c>
      <c r="R100" s="24"/>
      <c r="S100" s="22"/>
      <c r="T100" s="22" t="e">
        <f t="shared" si="25"/>
        <v>#DIV/0!</v>
      </c>
      <c r="U100" s="22" t="e">
        <f t="shared" si="26"/>
        <v>#DIV/0!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 t="s">
        <v>150</v>
      </c>
      <c r="AD100" s="2">
        <f t="shared" si="22"/>
        <v>3</v>
      </c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2" t="s">
        <v>148</v>
      </c>
      <c r="B101" s="22" t="s">
        <v>41</v>
      </c>
      <c r="C101" s="22"/>
      <c r="D101" s="22"/>
      <c r="E101" s="22"/>
      <c r="F101" s="22"/>
      <c r="G101" s="23">
        <v>5.5E-2</v>
      </c>
      <c r="H101" s="22">
        <v>90</v>
      </c>
      <c r="I101" s="22" t="s">
        <v>34</v>
      </c>
      <c r="J101" s="22"/>
      <c r="K101" s="22"/>
      <c r="L101" s="22"/>
      <c r="M101" s="22"/>
      <c r="N101" s="22"/>
      <c r="O101" s="22">
        <f t="shared" si="18"/>
        <v>0</v>
      </c>
      <c r="P101" s="24"/>
      <c r="Q101" s="24">
        <v>54</v>
      </c>
      <c r="R101" s="24"/>
      <c r="S101" s="22"/>
      <c r="T101" s="22" t="e">
        <f t="shared" si="25"/>
        <v>#DIV/0!</v>
      </c>
      <c r="U101" s="22" t="e">
        <f t="shared" si="26"/>
        <v>#DIV/0!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 t="s">
        <v>150</v>
      </c>
      <c r="AD101" s="2">
        <f t="shared" si="22"/>
        <v>3</v>
      </c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2" t="s">
        <v>149</v>
      </c>
      <c r="B102" s="22" t="s">
        <v>41</v>
      </c>
      <c r="C102" s="22"/>
      <c r="D102" s="22"/>
      <c r="E102" s="22"/>
      <c r="F102" s="22"/>
      <c r="G102" s="23">
        <v>5.5E-2</v>
      </c>
      <c r="H102" s="22">
        <v>90</v>
      </c>
      <c r="I102" s="22" t="s">
        <v>34</v>
      </c>
      <c r="J102" s="22"/>
      <c r="K102" s="22"/>
      <c r="L102" s="22"/>
      <c r="M102" s="22"/>
      <c r="N102" s="22"/>
      <c r="O102" s="22">
        <f t="shared" si="18"/>
        <v>0</v>
      </c>
      <c r="P102" s="24"/>
      <c r="Q102" s="24">
        <v>54</v>
      </c>
      <c r="R102" s="24"/>
      <c r="S102" s="22"/>
      <c r="T102" s="22" t="e">
        <f t="shared" si="25"/>
        <v>#DIV/0!</v>
      </c>
      <c r="U102" s="22" t="e">
        <f t="shared" si="26"/>
        <v>#DIV/0!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 t="s">
        <v>150</v>
      </c>
      <c r="AD102" s="2">
        <f t="shared" si="22"/>
        <v>3</v>
      </c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</sheetData>
  <autoFilter ref="A3:AD102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2025-05-12T10:18:00Z</dcterms:created>
  <dcterms:modified xsi:type="dcterms:W3CDTF">2025-05-13T10:02:19Z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E0C0AAAFD7094C768B308214547ACFAC_13</vt:lpwstr>
  </property>
  <property fmtid="{D5CDD505-2E9C-101B-9397-08002B2CF9AE}" pid="3" name="KSOProductBuildVer">
    <vt:lpwstr>1049-12.2.0.20795</vt:lpwstr>
  </property>
</Properties>
</file>