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3,05,25 Коныгин\"/>
    </mc:Choice>
  </mc:AlternateContent>
  <xr:revisionPtr revIDLastSave="0" documentId="13_ncr:1_{CA23C529-43E3-4B44-9E90-82ADACAF4CA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BP554" i="1" s="1"/>
  <c r="X552" i="1"/>
  <c r="X551" i="1"/>
  <c r="BP550" i="1"/>
  <c r="BO550" i="1"/>
  <c r="BM550" i="1"/>
  <c r="Y550" i="1"/>
  <c r="Y552" i="1" s="1"/>
  <c r="X548" i="1"/>
  <c r="X547" i="1"/>
  <c r="BO546" i="1"/>
  <c r="BM546" i="1"/>
  <c r="Y546" i="1"/>
  <c r="X543" i="1"/>
  <c r="X542" i="1"/>
  <c r="BO541" i="1"/>
  <c r="BN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Z538" i="1" s="1"/>
  <c r="X536" i="1"/>
  <c r="X535" i="1"/>
  <c r="BO534" i="1"/>
  <c r="BM534" i="1"/>
  <c r="Y534" i="1"/>
  <c r="BP534" i="1" s="1"/>
  <c r="BO533" i="1"/>
  <c r="BM533" i="1"/>
  <c r="Y533" i="1"/>
  <c r="Z533" i="1" s="1"/>
  <c r="X531" i="1"/>
  <c r="X530" i="1"/>
  <c r="BO529" i="1"/>
  <c r="BM529" i="1"/>
  <c r="Y529" i="1"/>
  <c r="BP529" i="1" s="1"/>
  <c r="BO528" i="1"/>
  <c r="BM528" i="1"/>
  <c r="Y528" i="1"/>
  <c r="Y530" i="1" s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N521" i="1"/>
  <c r="BM521" i="1"/>
  <c r="Y521" i="1"/>
  <c r="BP521" i="1" s="1"/>
  <c r="X519" i="1"/>
  <c r="X518" i="1"/>
  <c r="BO517" i="1"/>
  <c r="BM517" i="1"/>
  <c r="Y517" i="1"/>
  <c r="BP517" i="1" s="1"/>
  <c r="BO516" i="1"/>
  <c r="BM516" i="1"/>
  <c r="Z516" i="1"/>
  <c r="Y516" i="1"/>
  <c r="BN516" i="1" s="1"/>
  <c r="BO515" i="1"/>
  <c r="BM515" i="1"/>
  <c r="Y515" i="1"/>
  <c r="BN515" i="1" s="1"/>
  <c r="X511" i="1"/>
  <c r="X510" i="1"/>
  <c r="BO509" i="1"/>
  <c r="BM509" i="1"/>
  <c r="Y509" i="1"/>
  <c r="BP509" i="1" s="1"/>
  <c r="P509" i="1"/>
  <c r="BO508" i="1"/>
  <c r="BM508" i="1"/>
  <c r="Z508" i="1"/>
  <c r="Y508" i="1"/>
  <c r="BN508" i="1" s="1"/>
  <c r="P508" i="1"/>
  <c r="X506" i="1"/>
  <c r="X505" i="1"/>
  <c r="BO504" i="1"/>
  <c r="BM504" i="1"/>
  <c r="Y504" i="1"/>
  <c r="P504" i="1"/>
  <c r="BO503" i="1"/>
  <c r="BM503" i="1"/>
  <c r="Y503" i="1"/>
  <c r="BN503" i="1" s="1"/>
  <c r="P503" i="1"/>
  <c r="BO502" i="1"/>
  <c r="BM502" i="1"/>
  <c r="Y502" i="1"/>
  <c r="BP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P496" i="1"/>
  <c r="BO495" i="1"/>
  <c r="BM495" i="1"/>
  <c r="Y495" i="1"/>
  <c r="BN495" i="1" s="1"/>
  <c r="P495" i="1"/>
  <c r="BO494" i="1"/>
  <c r="BM494" i="1"/>
  <c r="Y494" i="1"/>
  <c r="P494" i="1"/>
  <c r="BO493" i="1"/>
  <c r="BM493" i="1"/>
  <c r="Z493" i="1"/>
  <c r="Y493" i="1"/>
  <c r="BP493" i="1" s="1"/>
  <c r="P493" i="1"/>
  <c r="BO492" i="1"/>
  <c r="BM492" i="1"/>
  <c r="Y492" i="1"/>
  <c r="BN492" i="1" s="1"/>
  <c r="P492" i="1"/>
  <c r="BO491" i="1"/>
  <c r="BN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Z485" i="1" s="1"/>
  <c r="P485" i="1"/>
  <c r="BO484" i="1"/>
  <c r="BM484" i="1"/>
  <c r="Y484" i="1"/>
  <c r="Z484" i="1" s="1"/>
  <c r="P484" i="1"/>
  <c r="X482" i="1"/>
  <c r="X481" i="1"/>
  <c r="BO480" i="1"/>
  <c r="BM480" i="1"/>
  <c r="Y480" i="1"/>
  <c r="P480" i="1"/>
  <c r="BO479" i="1"/>
  <c r="BM479" i="1"/>
  <c r="Y479" i="1"/>
  <c r="BN479" i="1" s="1"/>
  <c r="P479" i="1"/>
  <c r="BO478" i="1"/>
  <c r="BM478" i="1"/>
  <c r="Y478" i="1"/>
  <c r="P478" i="1"/>
  <c r="BO477" i="1"/>
  <c r="BM477" i="1"/>
  <c r="Z477" i="1"/>
  <c r="Y477" i="1"/>
  <c r="BP477" i="1" s="1"/>
  <c r="P477" i="1"/>
  <c r="BO476" i="1"/>
  <c r="BM476" i="1"/>
  <c r="Z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N465" i="1"/>
  <c r="BM465" i="1"/>
  <c r="Y465" i="1"/>
  <c r="P465" i="1"/>
  <c r="Y461" i="1"/>
  <c r="X461" i="1"/>
  <c r="X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Z443" i="1" s="1"/>
  <c r="P443" i="1"/>
  <c r="BO442" i="1"/>
  <c r="BM442" i="1"/>
  <c r="Y442" i="1"/>
  <c r="P442" i="1"/>
  <c r="BO441" i="1"/>
  <c r="BM441" i="1"/>
  <c r="Y441" i="1"/>
  <c r="Y446" i="1" s="1"/>
  <c r="P441" i="1"/>
  <c r="X439" i="1"/>
  <c r="X438" i="1"/>
  <c r="BO437" i="1"/>
  <c r="BN437" i="1"/>
  <c r="BM437" i="1"/>
  <c r="Z437" i="1"/>
  <c r="Y437" i="1"/>
  <c r="Y439" i="1" s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M430" i="1"/>
  <c r="Y430" i="1"/>
  <c r="BN430" i="1" s="1"/>
  <c r="P430" i="1"/>
  <c r="X428" i="1"/>
  <c r="X427" i="1"/>
  <c r="BO426" i="1"/>
  <c r="BM426" i="1"/>
  <c r="Z426" i="1"/>
  <c r="Y426" i="1"/>
  <c r="BP426" i="1" s="1"/>
  <c r="P426" i="1"/>
  <c r="BO425" i="1"/>
  <c r="BM425" i="1"/>
  <c r="Y425" i="1"/>
  <c r="BN425" i="1" s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Z420" i="1"/>
  <c r="Y420" i="1"/>
  <c r="BP420" i="1" s="1"/>
  <c r="P420" i="1"/>
  <c r="BO419" i="1"/>
  <c r="BM419" i="1"/>
  <c r="Y419" i="1"/>
  <c r="P419" i="1"/>
  <c r="BO418" i="1"/>
  <c r="BM418" i="1"/>
  <c r="Y418" i="1"/>
  <c r="BN418" i="1" s="1"/>
  <c r="P418" i="1"/>
  <c r="BO417" i="1"/>
  <c r="BM417" i="1"/>
  <c r="Y417" i="1"/>
  <c r="P417" i="1"/>
  <c r="Y413" i="1"/>
  <c r="X413" i="1"/>
  <c r="X412" i="1"/>
  <c r="BO411" i="1"/>
  <c r="BN411" i="1"/>
  <c r="BM411" i="1"/>
  <c r="Y411" i="1"/>
  <c r="Z411" i="1" s="1"/>
  <c r="Z412" i="1" s="1"/>
  <c r="P411" i="1"/>
  <c r="X409" i="1"/>
  <c r="X408" i="1"/>
  <c r="BO407" i="1"/>
  <c r="BM407" i="1"/>
  <c r="Y407" i="1"/>
  <c r="BN407" i="1" s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N404" i="1" s="1"/>
  <c r="P404" i="1"/>
  <c r="X402" i="1"/>
  <c r="X401" i="1"/>
  <c r="BO400" i="1"/>
  <c r="BM400" i="1"/>
  <c r="Z400" i="1"/>
  <c r="Z401" i="1" s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P395" i="1"/>
  <c r="BO394" i="1"/>
  <c r="BM394" i="1"/>
  <c r="Z394" i="1"/>
  <c r="Y394" i="1"/>
  <c r="BP394" i="1" s="1"/>
  <c r="P394" i="1"/>
  <c r="BO393" i="1"/>
  <c r="BM393" i="1"/>
  <c r="Z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N378" i="1"/>
  <c r="BM378" i="1"/>
  <c r="Y378" i="1"/>
  <c r="P378" i="1"/>
  <c r="BO377" i="1"/>
  <c r="BM377" i="1"/>
  <c r="Y377" i="1"/>
  <c r="Z377" i="1" s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N371" i="1" s="1"/>
  <c r="P371" i="1"/>
  <c r="BO370" i="1"/>
  <c r="BM370" i="1"/>
  <c r="Y370" i="1"/>
  <c r="BN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N361" i="1" s="1"/>
  <c r="P361" i="1"/>
  <c r="BO360" i="1"/>
  <c r="BM360" i="1"/>
  <c r="Y360" i="1"/>
  <c r="Z360" i="1" s="1"/>
  <c r="P360" i="1"/>
  <c r="BO359" i="1"/>
  <c r="BM359" i="1"/>
  <c r="Y359" i="1"/>
  <c r="BP359" i="1" s="1"/>
  <c r="P359" i="1"/>
  <c r="X357" i="1"/>
  <c r="X356" i="1"/>
  <c r="BO355" i="1"/>
  <c r="BN355" i="1"/>
  <c r="BM355" i="1"/>
  <c r="Y355" i="1"/>
  <c r="BP355" i="1" s="1"/>
  <c r="P355" i="1"/>
  <c r="X352" i="1"/>
  <c r="X351" i="1"/>
  <c r="BO350" i="1"/>
  <c r="BN350" i="1"/>
  <c r="BM350" i="1"/>
  <c r="Y350" i="1"/>
  <c r="BP350" i="1" s="1"/>
  <c r="P350" i="1"/>
  <c r="BO349" i="1"/>
  <c r="BN349" i="1"/>
  <c r="BM349" i="1"/>
  <c r="Y349" i="1"/>
  <c r="BP349" i="1" s="1"/>
  <c r="P349" i="1"/>
  <c r="BO348" i="1"/>
  <c r="BM348" i="1"/>
  <c r="Y348" i="1"/>
  <c r="Y352" i="1" s="1"/>
  <c r="P348" i="1"/>
  <c r="X346" i="1"/>
  <c r="X345" i="1"/>
  <c r="BO344" i="1"/>
  <c r="BM344" i="1"/>
  <c r="Y344" i="1"/>
  <c r="BN344" i="1" s="1"/>
  <c r="P344" i="1"/>
  <c r="BO343" i="1"/>
  <c r="BM343" i="1"/>
  <c r="Y343" i="1"/>
  <c r="BN343" i="1" s="1"/>
  <c r="P343" i="1"/>
  <c r="BO342" i="1"/>
  <c r="BM342" i="1"/>
  <c r="Z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N330" i="1" s="1"/>
  <c r="P330" i="1"/>
  <c r="BO329" i="1"/>
  <c r="BN329" i="1"/>
  <c r="BM329" i="1"/>
  <c r="Y329" i="1"/>
  <c r="BP329" i="1" s="1"/>
  <c r="P329" i="1"/>
  <c r="BO328" i="1"/>
  <c r="BM328" i="1"/>
  <c r="Y328" i="1"/>
  <c r="BN328" i="1" s="1"/>
  <c r="P328" i="1"/>
  <c r="BO327" i="1"/>
  <c r="BM327" i="1"/>
  <c r="Y327" i="1"/>
  <c r="Z327" i="1" s="1"/>
  <c r="P327" i="1"/>
  <c r="X325" i="1"/>
  <c r="X324" i="1"/>
  <c r="BO323" i="1"/>
  <c r="BN323" i="1"/>
  <c r="BM323" i="1"/>
  <c r="Y323" i="1"/>
  <c r="BP323" i="1" s="1"/>
  <c r="P323" i="1"/>
  <c r="BO322" i="1"/>
  <c r="BM322" i="1"/>
  <c r="Z322" i="1"/>
  <c r="Y322" i="1"/>
  <c r="BP322" i="1" s="1"/>
  <c r="P322" i="1"/>
  <c r="BO321" i="1"/>
  <c r="BN321" i="1"/>
  <c r="BM321" i="1"/>
  <c r="Z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P314" i="1"/>
  <c r="BO314" i="1"/>
  <c r="BM314" i="1"/>
  <c r="Y314" i="1"/>
  <c r="BN314" i="1" s="1"/>
  <c r="P314" i="1"/>
  <c r="BP313" i="1"/>
  <c r="BO313" i="1"/>
  <c r="BN313" i="1"/>
  <c r="BM313" i="1"/>
  <c r="Z313" i="1"/>
  <c r="Y313" i="1"/>
  <c r="P313" i="1"/>
  <c r="BO312" i="1"/>
  <c r="BM312" i="1"/>
  <c r="Y312" i="1"/>
  <c r="BN312" i="1" s="1"/>
  <c r="P312" i="1"/>
  <c r="BP311" i="1"/>
  <c r="BO311" i="1"/>
  <c r="BN311" i="1"/>
  <c r="BM311" i="1"/>
  <c r="Y311" i="1"/>
  <c r="P311" i="1"/>
  <c r="X308" i="1"/>
  <c r="X307" i="1"/>
  <c r="BP306" i="1"/>
  <c r="BO306" i="1"/>
  <c r="BN306" i="1"/>
  <c r="BM306" i="1"/>
  <c r="Y306" i="1"/>
  <c r="S567" i="1" s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BP290" i="1" s="1"/>
  <c r="P290" i="1"/>
  <c r="X288" i="1"/>
  <c r="X287" i="1"/>
  <c r="BO286" i="1"/>
  <c r="BM286" i="1"/>
  <c r="Y286" i="1"/>
  <c r="BN286" i="1" s="1"/>
  <c r="P286" i="1"/>
  <c r="X283" i="1"/>
  <c r="X282" i="1"/>
  <c r="BO281" i="1"/>
  <c r="BM281" i="1"/>
  <c r="Y281" i="1"/>
  <c r="BN281" i="1" s="1"/>
  <c r="P281" i="1"/>
  <c r="BO280" i="1"/>
  <c r="BN280" i="1"/>
  <c r="BM280" i="1"/>
  <c r="Y280" i="1"/>
  <c r="BP280" i="1" s="1"/>
  <c r="P280" i="1"/>
  <c r="BO279" i="1"/>
  <c r="BM279" i="1"/>
  <c r="Y279" i="1"/>
  <c r="BN279" i="1" s="1"/>
  <c r="P279" i="1"/>
  <c r="BO278" i="1"/>
  <c r="BM278" i="1"/>
  <c r="Y278" i="1"/>
  <c r="BN278" i="1" s="1"/>
  <c r="P278" i="1"/>
  <c r="X275" i="1"/>
  <c r="X274" i="1"/>
  <c r="BO273" i="1"/>
  <c r="BM273" i="1"/>
  <c r="Y273" i="1"/>
  <c r="BP273" i="1" s="1"/>
  <c r="BO272" i="1"/>
  <c r="BM272" i="1"/>
  <c r="Y272" i="1"/>
  <c r="Z272" i="1" s="1"/>
  <c r="P272" i="1"/>
  <c r="BO271" i="1"/>
  <c r="BM271" i="1"/>
  <c r="Y271" i="1"/>
  <c r="Z271" i="1" s="1"/>
  <c r="P271" i="1"/>
  <c r="BO270" i="1"/>
  <c r="BN270" i="1"/>
  <c r="BM270" i="1"/>
  <c r="Z270" i="1"/>
  <c r="Y270" i="1"/>
  <c r="BP270" i="1" s="1"/>
  <c r="P270" i="1"/>
  <c r="X267" i="1"/>
  <c r="X266" i="1"/>
  <c r="BO265" i="1"/>
  <c r="BM265" i="1"/>
  <c r="Y265" i="1"/>
  <c r="BN265" i="1" s="1"/>
  <c r="P265" i="1"/>
  <c r="BO264" i="1"/>
  <c r="BM264" i="1"/>
  <c r="Z264" i="1"/>
  <c r="Y264" i="1"/>
  <c r="P264" i="1"/>
  <c r="BO263" i="1"/>
  <c r="BN263" i="1"/>
  <c r="BM263" i="1"/>
  <c r="Y263" i="1"/>
  <c r="Z263" i="1" s="1"/>
  <c r="P263" i="1"/>
  <c r="BO262" i="1"/>
  <c r="BM262" i="1"/>
  <c r="Y262" i="1"/>
  <c r="Z262" i="1" s="1"/>
  <c r="P262" i="1"/>
  <c r="BO261" i="1"/>
  <c r="BM261" i="1"/>
  <c r="Y261" i="1"/>
  <c r="BP261" i="1" s="1"/>
  <c r="P261" i="1"/>
  <c r="BP260" i="1"/>
  <c r="BO260" i="1"/>
  <c r="BN260" i="1"/>
  <c r="BM260" i="1"/>
  <c r="Y260" i="1"/>
  <c r="Z260" i="1" s="1"/>
  <c r="P260" i="1"/>
  <c r="X257" i="1"/>
  <c r="X256" i="1"/>
  <c r="BO255" i="1"/>
  <c r="BM255" i="1"/>
  <c r="Y255" i="1"/>
  <c r="Z255" i="1" s="1"/>
  <c r="BO254" i="1"/>
  <c r="BN254" i="1"/>
  <c r="BM254" i="1"/>
  <c r="Y254" i="1"/>
  <c r="BP254" i="1" s="1"/>
  <c r="BO253" i="1"/>
  <c r="BM253" i="1"/>
  <c r="Y253" i="1"/>
  <c r="BN253" i="1" s="1"/>
  <c r="BO252" i="1"/>
  <c r="BM252" i="1"/>
  <c r="Z252" i="1"/>
  <c r="Y252" i="1"/>
  <c r="BN252" i="1" s="1"/>
  <c r="BO251" i="1"/>
  <c r="BM251" i="1"/>
  <c r="Y251" i="1"/>
  <c r="BN251" i="1" s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Y244" i="1" s="1"/>
  <c r="P242" i="1"/>
  <c r="X240" i="1"/>
  <c r="X239" i="1"/>
  <c r="BO238" i="1"/>
  <c r="BM238" i="1"/>
  <c r="Z238" i="1"/>
  <c r="Y238" i="1"/>
  <c r="BP238" i="1" s="1"/>
  <c r="P238" i="1"/>
  <c r="BP237" i="1"/>
  <c r="BO237" i="1"/>
  <c r="BM237" i="1"/>
  <c r="Y237" i="1"/>
  <c r="BN237" i="1" s="1"/>
  <c r="P237" i="1"/>
  <c r="BO236" i="1"/>
  <c r="BN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N232" i="1"/>
  <c r="BM232" i="1"/>
  <c r="Y232" i="1"/>
  <c r="Z232" i="1" s="1"/>
  <c r="P232" i="1"/>
  <c r="BO231" i="1"/>
  <c r="BM231" i="1"/>
  <c r="Z231" i="1"/>
  <c r="Y231" i="1"/>
  <c r="P231" i="1"/>
  <c r="X228" i="1"/>
  <c r="X227" i="1"/>
  <c r="BO226" i="1"/>
  <c r="BM226" i="1"/>
  <c r="Y226" i="1"/>
  <c r="BP226" i="1" s="1"/>
  <c r="P226" i="1"/>
  <c r="BO225" i="1"/>
  <c r="BN225" i="1"/>
  <c r="BM225" i="1"/>
  <c r="Y225" i="1"/>
  <c r="P225" i="1"/>
  <c r="X223" i="1"/>
  <c r="X222" i="1"/>
  <c r="BO221" i="1"/>
  <c r="BM221" i="1"/>
  <c r="Y221" i="1"/>
  <c r="BN221" i="1" s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N216" i="1"/>
  <c r="BM216" i="1"/>
  <c r="Z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Z206" i="1" s="1"/>
  <c r="P206" i="1"/>
  <c r="BP205" i="1"/>
  <c r="BO205" i="1"/>
  <c r="BN205" i="1"/>
  <c r="BM205" i="1"/>
  <c r="Y205" i="1"/>
  <c r="Z205" i="1" s="1"/>
  <c r="P205" i="1"/>
  <c r="BO204" i="1"/>
  <c r="BM204" i="1"/>
  <c r="Y204" i="1"/>
  <c r="BP204" i="1" s="1"/>
  <c r="P204" i="1"/>
  <c r="BP203" i="1"/>
  <c r="BO203" i="1"/>
  <c r="BM203" i="1"/>
  <c r="Z203" i="1"/>
  <c r="Y203" i="1"/>
  <c r="BN203" i="1" s="1"/>
  <c r="P203" i="1"/>
  <c r="BO202" i="1"/>
  <c r="BM202" i="1"/>
  <c r="Y202" i="1"/>
  <c r="Z202" i="1" s="1"/>
  <c r="P202" i="1"/>
  <c r="X200" i="1"/>
  <c r="X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Z182" i="1" s="1"/>
  <c r="BO181" i="1"/>
  <c r="BN181" i="1"/>
  <c r="BM181" i="1"/>
  <c r="Z181" i="1"/>
  <c r="Y181" i="1"/>
  <c r="X179" i="1"/>
  <c r="X178" i="1"/>
  <c r="BO177" i="1"/>
  <c r="BN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Y170" i="1"/>
  <c r="Z170" i="1" s="1"/>
  <c r="P170" i="1"/>
  <c r="BO169" i="1"/>
  <c r="BM169" i="1"/>
  <c r="Y169" i="1"/>
  <c r="Z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X157" i="1"/>
  <c r="X156" i="1"/>
  <c r="BP155" i="1"/>
  <c r="BO155" i="1"/>
  <c r="BM155" i="1"/>
  <c r="Z155" i="1"/>
  <c r="Y155" i="1"/>
  <c r="BN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Y151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P139" i="1"/>
  <c r="BO139" i="1"/>
  <c r="BM139" i="1"/>
  <c r="Y139" i="1"/>
  <c r="BN139" i="1" s="1"/>
  <c r="P139" i="1"/>
  <c r="BO138" i="1"/>
  <c r="BM138" i="1"/>
  <c r="Y138" i="1"/>
  <c r="BN138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O96" i="1"/>
  <c r="BN96" i="1"/>
  <c r="BM96" i="1"/>
  <c r="Z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Z93" i="1" s="1"/>
  <c r="BO92" i="1"/>
  <c r="BM92" i="1"/>
  <c r="Y92" i="1"/>
  <c r="P92" i="1"/>
  <c r="X90" i="1"/>
  <c r="X89" i="1"/>
  <c r="BO88" i="1"/>
  <c r="BM88" i="1"/>
  <c r="Y88" i="1"/>
  <c r="BN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N81" i="1" s="1"/>
  <c r="P81" i="1"/>
  <c r="BP80" i="1"/>
  <c r="BO80" i="1"/>
  <c r="BN80" i="1"/>
  <c r="BM80" i="1"/>
  <c r="Y80" i="1"/>
  <c r="P80" i="1"/>
  <c r="X78" i="1"/>
  <c r="X77" i="1"/>
  <c r="BO76" i="1"/>
  <c r="BM76" i="1"/>
  <c r="Y76" i="1"/>
  <c r="Z76" i="1" s="1"/>
  <c r="P76" i="1"/>
  <c r="BP75" i="1"/>
  <c r="BO75" i="1"/>
  <c r="BM75" i="1"/>
  <c r="Z75" i="1"/>
  <c r="Y75" i="1"/>
  <c r="BN75" i="1" s="1"/>
  <c r="P75" i="1"/>
  <c r="BO74" i="1"/>
  <c r="BM74" i="1"/>
  <c r="Z74" i="1"/>
  <c r="Y74" i="1"/>
  <c r="BN74" i="1" s="1"/>
  <c r="P74" i="1"/>
  <c r="BO73" i="1"/>
  <c r="BM73" i="1"/>
  <c r="Y73" i="1"/>
  <c r="BN73" i="1" s="1"/>
  <c r="P73" i="1"/>
  <c r="BO72" i="1"/>
  <c r="BM72" i="1"/>
  <c r="Y72" i="1"/>
  <c r="BN72" i="1" s="1"/>
  <c r="P72" i="1"/>
  <c r="BO71" i="1"/>
  <c r="BM71" i="1"/>
  <c r="Z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N65" i="1" s="1"/>
  <c r="P65" i="1"/>
  <c r="X63" i="1"/>
  <c r="X62" i="1"/>
  <c r="BO61" i="1"/>
  <c r="BM61" i="1"/>
  <c r="Z61" i="1"/>
  <c r="Y61" i="1"/>
  <c r="BP61" i="1" s="1"/>
  <c r="P61" i="1"/>
  <c r="BO60" i="1"/>
  <c r="BM60" i="1"/>
  <c r="Y60" i="1"/>
  <c r="Z60" i="1" s="1"/>
  <c r="P60" i="1"/>
  <c r="BP59" i="1"/>
  <c r="BO59" i="1"/>
  <c r="BM59" i="1"/>
  <c r="Y59" i="1"/>
  <c r="Z59" i="1" s="1"/>
  <c r="P59" i="1"/>
  <c r="BO58" i="1"/>
  <c r="BM58" i="1"/>
  <c r="Y58" i="1"/>
  <c r="BN58" i="1" s="1"/>
  <c r="P58" i="1"/>
  <c r="X56" i="1"/>
  <c r="X55" i="1"/>
  <c r="BO54" i="1"/>
  <c r="BM54" i="1"/>
  <c r="Y54" i="1"/>
  <c r="Z54" i="1" s="1"/>
  <c r="P54" i="1"/>
  <c r="BO53" i="1"/>
  <c r="BM53" i="1"/>
  <c r="Y53" i="1"/>
  <c r="BP53" i="1" s="1"/>
  <c r="P53" i="1"/>
  <c r="BP52" i="1"/>
  <c r="BO52" i="1"/>
  <c r="BM52" i="1"/>
  <c r="Z52" i="1"/>
  <c r="Y52" i="1"/>
  <c r="BN52" i="1" s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P40" i="1"/>
  <c r="BO40" i="1"/>
  <c r="BM40" i="1"/>
  <c r="Z40" i="1"/>
  <c r="Y40" i="1"/>
  <c r="BN40" i="1" s="1"/>
  <c r="P40" i="1"/>
  <c r="BO39" i="1"/>
  <c r="BM39" i="1"/>
  <c r="Y39" i="1"/>
  <c r="Z39" i="1" s="1"/>
  <c r="P39" i="1"/>
  <c r="BO38" i="1"/>
  <c r="BM38" i="1"/>
  <c r="Y38" i="1"/>
  <c r="Z38" i="1" s="1"/>
  <c r="P38" i="1"/>
  <c r="BO37" i="1"/>
  <c r="BM37" i="1"/>
  <c r="Y37" i="1"/>
  <c r="BN37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Z27" i="1"/>
  <c r="Y27" i="1"/>
  <c r="BP27" i="1" s="1"/>
  <c r="P27" i="1"/>
  <c r="BO26" i="1"/>
  <c r="BM26" i="1"/>
  <c r="Y26" i="1"/>
  <c r="Z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Z22" i="1" s="1"/>
  <c r="P22" i="1"/>
  <c r="H10" i="1"/>
  <c r="A10" i="1"/>
  <c r="A9" i="1"/>
  <c r="D7" i="1"/>
  <c r="Q6" i="1"/>
  <c r="P2" i="1"/>
  <c r="Z183" i="1" l="1"/>
  <c r="Z441" i="1"/>
  <c r="BN106" i="1"/>
  <c r="Z172" i="1"/>
  <c r="Z469" i="1"/>
  <c r="BP484" i="1"/>
  <c r="Z515" i="1"/>
  <c r="BP72" i="1"/>
  <c r="BN183" i="1"/>
  <c r="BP247" i="1"/>
  <c r="BP278" i="1"/>
  <c r="Z315" i="1"/>
  <c r="BN367" i="1"/>
  <c r="BP106" i="1"/>
  <c r="Z128" i="1"/>
  <c r="BN172" i="1"/>
  <c r="Y338" i="1"/>
  <c r="BN469" i="1"/>
  <c r="Z367" i="1"/>
  <c r="BP22" i="1"/>
  <c r="BP37" i="1"/>
  <c r="BN59" i="1"/>
  <c r="Z177" i="1"/>
  <c r="BN197" i="1"/>
  <c r="BN315" i="1"/>
  <c r="Z349" i="1"/>
  <c r="Y385" i="1"/>
  <c r="Z474" i="1"/>
  <c r="BN523" i="1"/>
  <c r="BN22" i="1"/>
  <c r="BN128" i="1"/>
  <c r="BN238" i="1"/>
  <c r="Y249" i="1"/>
  <c r="BN342" i="1"/>
  <c r="Y83" i="1"/>
  <c r="BP421" i="1"/>
  <c r="Z80" i="1"/>
  <c r="BP497" i="1"/>
  <c r="Y129" i="1"/>
  <c r="Z316" i="1"/>
  <c r="BP516" i="1"/>
  <c r="Y184" i="1"/>
  <c r="Z24" i="1"/>
  <c r="Z221" i="1"/>
  <c r="Z350" i="1"/>
  <c r="Z467" i="1"/>
  <c r="BP74" i="1"/>
  <c r="BN118" i="1"/>
  <c r="Z133" i="1"/>
  <c r="Z273" i="1"/>
  <c r="Z337" i="1"/>
  <c r="BN24" i="1"/>
  <c r="BN31" i="1"/>
  <c r="BN133" i="1"/>
  <c r="Z171" i="1"/>
  <c r="Z213" i="1"/>
  <c r="BP221" i="1"/>
  <c r="BN273" i="1"/>
  <c r="BP295" i="1"/>
  <c r="Y307" i="1"/>
  <c r="BN337" i="1"/>
  <c r="BP437" i="1"/>
  <c r="BN61" i="1"/>
  <c r="Y146" i="1"/>
  <c r="BP181" i="1"/>
  <c r="BN202" i="1"/>
  <c r="BP236" i="1"/>
  <c r="BN261" i="1"/>
  <c r="BN394" i="1"/>
  <c r="Z509" i="1"/>
  <c r="BP81" i="1"/>
  <c r="Z143" i="1"/>
  <c r="BN171" i="1"/>
  <c r="BN213" i="1"/>
  <c r="Y308" i="1"/>
  <c r="Z314" i="1"/>
  <c r="Z468" i="1"/>
  <c r="BP476" i="1"/>
  <c r="BP31" i="1"/>
  <c r="Y29" i="1"/>
  <c r="BN51" i="1"/>
  <c r="Y82" i="1"/>
  <c r="Y317" i="1"/>
  <c r="Z567" i="1"/>
  <c r="Z491" i="1"/>
  <c r="Z111" i="1"/>
  <c r="BN182" i="1"/>
  <c r="BP232" i="1"/>
  <c r="AD567" i="1"/>
  <c r="BN26" i="1"/>
  <c r="Z139" i="1"/>
  <c r="BP182" i="1"/>
  <c r="BN215" i="1"/>
  <c r="Z306" i="1"/>
  <c r="Z307" i="1" s="1"/>
  <c r="BN327" i="1"/>
  <c r="Z355" i="1"/>
  <c r="Z356" i="1" s="1"/>
  <c r="Z450" i="1"/>
  <c r="BP492" i="1"/>
  <c r="Z497" i="1"/>
  <c r="Z503" i="1"/>
  <c r="Z528" i="1"/>
  <c r="BN546" i="1"/>
  <c r="Z23" i="1"/>
  <c r="Y77" i="1"/>
  <c r="Y33" i="1"/>
  <c r="BP73" i="1"/>
  <c r="BN23" i="1"/>
  <c r="BP26" i="1"/>
  <c r="Y78" i="1"/>
  <c r="BN119" i="1"/>
  <c r="BN209" i="1"/>
  <c r="Z233" i="1"/>
  <c r="BP252" i="1"/>
  <c r="BP263" i="1"/>
  <c r="BP281" i="1"/>
  <c r="BN295" i="1"/>
  <c r="BP330" i="1"/>
  <c r="BP348" i="1"/>
  <c r="BN373" i="1"/>
  <c r="BN382" i="1"/>
  <c r="Z392" i="1"/>
  <c r="BP404" i="1"/>
  <c r="Y460" i="1"/>
  <c r="Z521" i="1"/>
  <c r="BN538" i="1"/>
  <c r="BP327" i="1"/>
  <c r="BN443" i="1"/>
  <c r="X558" i="1"/>
  <c r="Y245" i="1"/>
  <c r="Y351" i="1"/>
  <c r="BP382" i="1"/>
  <c r="BP503" i="1"/>
  <c r="AC567" i="1"/>
  <c r="BP538" i="1"/>
  <c r="BP65" i="1"/>
  <c r="Y210" i="1"/>
  <c r="Y500" i="1"/>
  <c r="Y451" i="1"/>
  <c r="Z58" i="1"/>
  <c r="Z62" i="1" s="1"/>
  <c r="Z95" i="1"/>
  <c r="Z120" i="1"/>
  <c r="Z127" i="1"/>
  <c r="Z247" i="1"/>
  <c r="Z248" i="1" s="1"/>
  <c r="BP253" i="1"/>
  <c r="Y296" i="1"/>
  <c r="BN322" i="1"/>
  <c r="Y356" i="1"/>
  <c r="BP411" i="1"/>
  <c r="BN420" i="1"/>
  <c r="Z430" i="1"/>
  <c r="Z490" i="1"/>
  <c r="Z539" i="1"/>
  <c r="Z550" i="1"/>
  <c r="Z551" i="1" s="1"/>
  <c r="Y452" i="1"/>
  <c r="Y482" i="1"/>
  <c r="BN95" i="1"/>
  <c r="BN127" i="1"/>
  <c r="Z197" i="1"/>
  <c r="Z199" i="1" s="1"/>
  <c r="BN247" i="1"/>
  <c r="Z254" i="1"/>
  <c r="Z261" i="1"/>
  <c r="Y297" i="1"/>
  <c r="BP343" i="1"/>
  <c r="Y357" i="1"/>
  <c r="Z465" i="1"/>
  <c r="Y488" i="1"/>
  <c r="Z522" i="1"/>
  <c r="BN550" i="1"/>
  <c r="BN44" i="1"/>
  <c r="BP58" i="1"/>
  <c r="BN272" i="1"/>
  <c r="BP490" i="1"/>
  <c r="BN498" i="1"/>
  <c r="Y536" i="1"/>
  <c r="Z65" i="1"/>
  <c r="BN174" i="1"/>
  <c r="Z217" i="1"/>
  <c r="Z280" i="1"/>
  <c r="Z323" i="1"/>
  <c r="Z329" i="1"/>
  <c r="Z344" i="1"/>
  <c r="Z359" i="1"/>
  <c r="Z371" i="1"/>
  <c r="BN421" i="1"/>
  <c r="BP498" i="1"/>
  <c r="Y318" i="1"/>
  <c r="B567" i="1"/>
  <c r="Z31" i="1"/>
  <c r="Z32" i="1" s="1"/>
  <c r="Y45" i="1"/>
  <c r="Z72" i="1"/>
  <c r="Z77" i="1" s="1"/>
  <c r="Z81" i="1"/>
  <c r="Y108" i="1"/>
  <c r="BN143" i="1"/>
  <c r="Y339" i="1"/>
  <c r="Y445" i="1"/>
  <c r="BP465" i="1"/>
  <c r="Z554" i="1"/>
  <c r="Z555" i="1" s="1"/>
  <c r="Z341" i="1"/>
  <c r="Z368" i="1"/>
  <c r="Y56" i="1"/>
  <c r="Z175" i="1"/>
  <c r="BN335" i="1"/>
  <c r="BP474" i="1"/>
  <c r="BN534" i="1"/>
  <c r="Z204" i="1"/>
  <c r="Z449" i="1"/>
  <c r="BN39" i="1"/>
  <c r="BN204" i="1"/>
  <c r="Z218" i="1"/>
  <c r="BN242" i="1"/>
  <c r="BN368" i="1"/>
  <c r="Z422" i="1"/>
  <c r="BP425" i="1"/>
  <c r="BN449" i="1"/>
  <c r="Z459" i="1"/>
  <c r="Z460" i="1" s="1"/>
  <c r="BP508" i="1"/>
  <c r="Z517" i="1"/>
  <c r="Z518" i="1" s="1"/>
  <c r="BP541" i="1"/>
  <c r="BN175" i="1"/>
  <c r="BP335" i="1"/>
  <c r="Z73" i="1"/>
  <c r="BN105" i="1"/>
  <c r="BP138" i="1"/>
  <c r="BN218" i="1"/>
  <c r="Y257" i="1"/>
  <c r="Z281" i="1"/>
  <c r="Z330" i="1"/>
  <c r="Z348" i="1"/>
  <c r="Z351" i="1" s="1"/>
  <c r="Z404" i="1"/>
  <c r="BP407" i="1"/>
  <c r="BN422" i="1"/>
  <c r="BP449" i="1"/>
  <c r="BN459" i="1"/>
  <c r="Z475" i="1"/>
  <c r="Z492" i="1"/>
  <c r="Y555" i="1"/>
  <c r="Z119" i="1"/>
  <c r="Y130" i="1"/>
  <c r="BN348" i="1"/>
  <c r="Z361" i="1"/>
  <c r="Z373" i="1"/>
  <c r="Z382" i="1"/>
  <c r="Z384" i="1" s="1"/>
  <c r="BN475" i="1"/>
  <c r="Y556" i="1"/>
  <c r="Z274" i="1"/>
  <c r="Z104" i="1"/>
  <c r="Z113" i="1"/>
  <c r="BN53" i="1"/>
  <c r="Y63" i="1"/>
  <c r="BP97" i="1"/>
  <c r="BN104" i="1"/>
  <c r="BN113" i="1"/>
  <c r="Y227" i="1"/>
  <c r="BP272" i="1"/>
  <c r="Y288" i="1"/>
  <c r="Y287" i="1"/>
  <c r="P567" i="1"/>
  <c r="BP286" i="1"/>
  <c r="Z286" i="1"/>
  <c r="Z287" i="1" s="1"/>
  <c r="BP344" i="1"/>
  <c r="Y432" i="1"/>
  <c r="X557" i="1"/>
  <c r="BN67" i="1"/>
  <c r="F567" i="1"/>
  <c r="BP104" i="1"/>
  <c r="BP134" i="1"/>
  <c r="BN134" i="1"/>
  <c r="X559" i="1"/>
  <c r="X560" i="1" s="1"/>
  <c r="BN25" i="1"/>
  <c r="Z50" i="1"/>
  <c r="Z53" i="1"/>
  <c r="Y62" i="1"/>
  <c r="BP50" i="1"/>
  <c r="Y68" i="1"/>
  <c r="BP76" i="1"/>
  <c r="BP88" i="1"/>
  <c r="BN94" i="1"/>
  <c r="BP122" i="1"/>
  <c r="I567" i="1"/>
  <c r="BP165" i="1"/>
  <c r="BN165" i="1"/>
  <c r="BP192" i="1"/>
  <c r="J567" i="1"/>
  <c r="Z209" i="1"/>
  <c r="BN243" i="1"/>
  <c r="BP251" i="1"/>
  <c r="Y256" i="1"/>
  <c r="BP444" i="1"/>
  <c r="BN444" i="1"/>
  <c r="Z444" i="1"/>
  <c r="X561" i="1"/>
  <c r="BN107" i="1"/>
  <c r="Z107" i="1"/>
  <c r="Z25" i="1"/>
  <c r="Z28" i="1" s="1"/>
  <c r="BP93" i="1"/>
  <c r="BN97" i="1"/>
  <c r="BP25" i="1"/>
  <c r="BN38" i="1"/>
  <c r="BP38" i="1"/>
  <c r="Z44" i="1"/>
  <c r="Z45" i="1" s="1"/>
  <c r="BN98" i="1"/>
  <c r="Z98" i="1"/>
  <c r="Y135" i="1"/>
  <c r="Y141" i="1"/>
  <c r="BP149" i="1"/>
  <c r="Z165" i="1"/>
  <c r="Z166" i="1" s="1"/>
  <c r="Z192" i="1"/>
  <c r="BP206" i="1"/>
  <c r="BN206" i="1"/>
  <c r="Y228" i="1"/>
  <c r="BP234" i="1"/>
  <c r="Z234" i="1"/>
  <c r="Y267" i="1"/>
  <c r="D567" i="1"/>
  <c r="BN49" i="1"/>
  <c r="BN93" i="1"/>
  <c r="Y69" i="1"/>
  <c r="Y109" i="1"/>
  <c r="Y114" i="1"/>
  <c r="BN123" i="1"/>
  <c r="Z123" i="1"/>
  <c r="Z51" i="1"/>
  <c r="Z105" i="1"/>
  <c r="BP143" i="1"/>
  <c r="Y145" i="1"/>
  <c r="Z174" i="1"/>
  <c r="Z215" i="1"/>
  <c r="Y239" i="1"/>
  <c r="BP231" i="1"/>
  <c r="BN231" i="1"/>
  <c r="K567" i="1"/>
  <c r="Y240" i="1"/>
  <c r="BP336" i="1"/>
  <c r="Z336" i="1"/>
  <c r="Y379" i="1"/>
  <c r="BP378" i="1"/>
  <c r="Z378" i="1"/>
  <c r="Z379" i="1" s="1"/>
  <c r="BP504" i="1"/>
  <c r="BN504" i="1"/>
  <c r="Z504" i="1"/>
  <c r="BN54" i="1"/>
  <c r="Y89" i="1"/>
  <c r="Z86" i="1"/>
  <c r="E567" i="1"/>
  <c r="Y90" i="1"/>
  <c r="Y115" i="1"/>
  <c r="Y136" i="1"/>
  <c r="BP198" i="1"/>
  <c r="BN198" i="1"/>
  <c r="BN360" i="1"/>
  <c r="Y427" i="1"/>
  <c r="BP417" i="1"/>
  <c r="X567" i="1"/>
  <c r="BN417" i="1"/>
  <c r="Z417" i="1"/>
  <c r="Y428" i="1"/>
  <c r="BP372" i="1"/>
  <c r="BN372" i="1"/>
  <c r="Z372" i="1"/>
  <c r="Z374" i="1" s="1"/>
  <c r="BP494" i="1"/>
  <c r="BN494" i="1"/>
  <c r="Z494" i="1"/>
  <c r="BP54" i="1"/>
  <c r="Y291" i="1"/>
  <c r="BN290" i="1"/>
  <c r="BP360" i="1"/>
  <c r="Y389" i="1"/>
  <c r="Y388" i="1"/>
  <c r="BP387" i="1"/>
  <c r="Z387" i="1"/>
  <c r="Z388" i="1" s="1"/>
  <c r="BP431" i="1"/>
  <c r="BN431" i="1"/>
  <c r="Z431" i="1"/>
  <c r="Z432" i="1" s="1"/>
  <c r="Y100" i="1"/>
  <c r="BP92" i="1"/>
  <c r="Y101" i="1"/>
  <c r="Z92" i="1"/>
  <c r="BP117" i="1"/>
  <c r="BN117" i="1"/>
  <c r="BP39" i="1"/>
  <c r="BN71" i="1"/>
  <c r="Z99" i="1"/>
  <c r="Z117" i="1"/>
  <c r="Y124" i="1"/>
  <c r="Y178" i="1"/>
  <c r="Z207" i="1"/>
  <c r="Z210" i="1" s="1"/>
  <c r="Z235" i="1"/>
  <c r="Y274" i="1"/>
  <c r="Z290" i="1"/>
  <c r="Z291" i="1" s="1"/>
  <c r="BN300" i="1"/>
  <c r="Y302" i="1"/>
  <c r="R567" i="1"/>
  <c r="BP300" i="1"/>
  <c r="F10" i="1"/>
  <c r="H9" i="1"/>
  <c r="BN60" i="1"/>
  <c r="BN111" i="1"/>
  <c r="BN120" i="1"/>
  <c r="Z193" i="1"/>
  <c r="F9" i="1"/>
  <c r="Y46" i="1"/>
  <c r="Y55" i="1"/>
  <c r="Z66" i="1"/>
  <c r="BP86" i="1"/>
  <c r="BN92" i="1"/>
  <c r="Y157" i="1"/>
  <c r="BN153" i="1"/>
  <c r="Y156" i="1"/>
  <c r="Z153" i="1"/>
  <c r="Y167" i="1"/>
  <c r="Y211" i="1"/>
  <c r="BP225" i="1"/>
  <c r="Z225" i="1"/>
  <c r="Z300" i="1"/>
  <c r="BP328" i="1"/>
  <c r="Z328" i="1"/>
  <c r="Z332" i="1" s="1"/>
  <c r="Y332" i="1"/>
  <c r="BN387" i="1"/>
  <c r="BN86" i="1"/>
  <c r="Z138" i="1"/>
  <c r="Z140" i="1" s="1"/>
  <c r="Y140" i="1"/>
  <c r="J9" i="1"/>
  <c r="BP60" i="1"/>
  <c r="BN99" i="1"/>
  <c r="G567" i="1"/>
  <c r="BP144" i="1"/>
  <c r="Z144" i="1"/>
  <c r="Z145" i="1" s="1"/>
  <c r="Y179" i="1"/>
  <c r="Y185" i="1"/>
  <c r="BN193" i="1"/>
  <c r="Y199" i="1"/>
  <c r="BN207" i="1"/>
  <c r="BN219" i="1"/>
  <c r="BN235" i="1"/>
  <c r="BN264" i="1"/>
  <c r="BP264" i="1"/>
  <c r="Y409" i="1"/>
  <c r="Z451" i="1"/>
  <c r="AB567" i="1"/>
  <c r="V567" i="1"/>
  <c r="BP395" i="1"/>
  <c r="BN395" i="1"/>
  <c r="Z395" i="1"/>
  <c r="BP470" i="1"/>
  <c r="BN470" i="1"/>
  <c r="Z470" i="1"/>
  <c r="BP478" i="1"/>
  <c r="BN478" i="1"/>
  <c r="Z478" i="1"/>
  <c r="Z510" i="1"/>
  <c r="BN27" i="1"/>
  <c r="C567" i="1"/>
  <c r="Y41" i="1"/>
  <c r="Z37" i="1"/>
  <c r="Z41" i="1" s="1"/>
  <c r="Z49" i="1"/>
  <c r="BP66" i="1"/>
  <c r="Z112" i="1"/>
  <c r="Z114" i="1" s="1"/>
  <c r="Z121" i="1"/>
  <c r="BN144" i="1"/>
  <c r="Z159" i="1"/>
  <c r="Z160" i="1" s="1"/>
  <c r="Z184" i="1"/>
  <c r="BP219" i="1"/>
  <c r="Y283" i="1"/>
  <c r="BP442" i="1"/>
  <c r="BN442" i="1"/>
  <c r="Z442" i="1"/>
  <c r="Y487" i="1"/>
  <c r="Y125" i="1"/>
  <c r="BN187" i="1"/>
  <c r="Z187" i="1"/>
  <c r="Z188" i="1" s="1"/>
  <c r="BP271" i="1"/>
  <c r="Y275" i="1"/>
  <c r="BN271" i="1"/>
  <c r="M567" i="1"/>
  <c r="BN169" i="1"/>
  <c r="Y194" i="1"/>
  <c r="Y200" i="1"/>
  <c r="BP242" i="1"/>
  <c r="Z242" i="1"/>
  <c r="BP301" i="1"/>
  <c r="BN301" i="1"/>
  <c r="Z301" i="1"/>
  <c r="T567" i="1"/>
  <c r="BP419" i="1"/>
  <c r="BN419" i="1"/>
  <c r="Z419" i="1"/>
  <c r="Y438" i="1"/>
  <c r="Y567" i="1"/>
  <c r="BP436" i="1"/>
  <c r="BN436" i="1"/>
  <c r="Z436" i="1"/>
  <c r="Z438" i="1" s="1"/>
  <c r="Y506" i="1"/>
  <c r="BN112" i="1"/>
  <c r="BN121" i="1"/>
  <c r="BN159" i="1"/>
  <c r="BP187" i="1"/>
  <c r="BN220" i="1"/>
  <c r="Z220" i="1"/>
  <c r="BP320" i="1"/>
  <c r="Z320" i="1"/>
  <c r="Y325" i="1"/>
  <c r="Y324" i="1"/>
  <c r="Y362" i="1"/>
  <c r="BP496" i="1"/>
  <c r="BN496" i="1"/>
  <c r="Z496" i="1"/>
  <c r="Z154" i="1"/>
  <c r="BP169" i="1"/>
  <c r="Z208" i="1"/>
  <c r="Z226" i="1"/>
  <c r="BP265" i="1"/>
  <c r="Z265" i="1"/>
  <c r="Z266" i="1" s="1"/>
  <c r="Y292" i="1"/>
  <c r="BP396" i="1"/>
  <c r="Z396" i="1"/>
  <c r="Z397" i="1" s="1"/>
  <c r="BP471" i="1"/>
  <c r="Z471" i="1"/>
  <c r="BN87" i="1"/>
  <c r="Z87" i="1"/>
  <c r="Z67" i="1"/>
  <c r="Y188" i="1"/>
  <c r="Y195" i="1"/>
  <c r="BN255" i="1"/>
  <c r="BP255" i="1"/>
  <c r="BN320" i="1"/>
  <c r="Y374" i="1"/>
  <c r="BP370" i="1"/>
  <c r="Z370" i="1"/>
  <c r="BP423" i="1"/>
  <c r="BN423" i="1"/>
  <c r="Z423" i="1"/>
  <c r="BP87" i="1"/>
  <c r="BN154" i="1"/>
  <c r="Y160" i="1"/>
  <c r="Z176" i="1"/>
  <c r="BN208" i="1"/>
  <c r="BP220" i="1"/>
  <c r="BN226" i="1"/>
  <c r="Y375" i="1"/>
  <c r="BP405" i="1"/>
  <c r="BN405" i="1"/>
  <c r="Y408" i="1"/>
  <c r="Z405" i="1"/>
  <c r="BN471" i="1"/>
  <c r="BP486" i="1"/>
  <c r="BN486" i="1"/>
  <c r="Z486" i="1"/>
  <c r="Z487" i="1" s="1"/>
  <c r="Y28" i="1"/>
  <c r="BP49" i="1"/>
  <c r="Z88" i="1"/>
  <c r="Z134" i="1"/>
  <c r="Z135" i="1" s="1"/>
  <c r="H567" i="1"/>
  <c r="BN149" i="1"/>
  <c r="BP173" i="1"/>
  <c r="BN173" i="1"/>
  <c r="Z251" i="1"/>
  <c r="BP279" i="1"/>
  <c r="Z279" i="1"/>
  <c r="Y222" i="1"/>
  <c r="BP214" i="1"/>
  <c r="BN214" i="1"/>
  <c r="Y223" i="1"/>
  <c r="Y42" i="1"/>
  <c r="BN76" i="1"/>
  <c r="Z94" i="1"/>
  <c r="BN122" i="1"/>
  <c r="Z149" i="1"/>
  <c r="Z150" i="1" s="1"/>
  <c r="Y161" i="1"/>
  <c r="Z173" i="1"/>
  <c r="BN176" i="1"/>
  <c r="Y189" i="1"/>
  <c r="BP202" i="1"/>
  <c r="Z214" i="1"/>
  <c r="BN217" i="1"/>
  <c r="BN233" i="1"/>
  <c r="Z243" i="1"/>
  <c r="Y266" i="1"/>
  <c r="BP262" i="1"/>
  <c r="BN262" i="1"/>
  <c r="L567" i="1"/>
  <c r="Y303" i="1"/>
  <c r="BP312" i="1"/>
  <c r="Z312" i="1"/>
  <c r="Y345" i="1"/>
  <c r="BN341" i="1"/>
  <c r="Y346" i="1"/>
  <c r="Z362" i="1"/>
  <c r="Y380" i="1"/>
  <c r="BP480" i="1"/>
  <c r="BN480" i="1"/>
  <c r="Z480" i="1"/>
  <c r="Z530" i="1"/>
  <c r="BP361" i="1"/>
  <c r="BP371" i="1"/>
  <c r="BP418" i="1"/>
  <c r="Y433" i="1"/>
  <c r="BP443" i="1"/>
  <c r="Y456" i="1"/>
  <c r="BP479" i="1"/>
  <c r="BP495" i="1"/>
  <c r="Y525" i="1"/>
  <c r="Y531" i="1"/>
  <c r="BN393" i="1"/>
  <c r="Y402" i="1"/>
  <c r="BN468" i="1"/>
  <c r="Y412" i="1"/>
  <c r="Y457" i="1"/>
  <c r="BN490" i="1"/>
  <c r="Y499" i="1"/>
  <c r="Y526" i="1"/>
  <c r="Y542" i="1"/>
  <c r="O567" i="1"/>
  <c r="Z237" i="1"/>
  <c r="Z253" i="1"/>
  <c r="Z295" i="1"/>
  <c r="Z296" i="1" s="1"/>
  <c r="BN316" i="1"/>
  <c r="Y333" i="1"/>
  <c r="BN359" i="1"/>
  <c r="BN369" i="1"/>
  <c r="BN377" i="1"/>
  <c r="BN441" i="1"/>
  <c r="BN450" i="1"/>
  <c r="BN477" i="1"/>
  <c r="BN485" i="1"/>
  <c r="BN493" i="1"/>
  <c r="BN509" i="1"/>
  <c r="BN522" i="1"/>
  <c r="BN533" i="1"/>
  <c r="Z343" i="1"/>
  <c r="Y363" i="1"/>
  <c r="Z407" i="1"/>
  <c r="Z425" i="1"/>
  <c r="Z466" i="1"/>
  <c r="Y551" i="1"/>
  <c r="BP485" i="1"/>
  <c r="BP533" i="1"/>
  <c r="Y543" i="1"/>
  <c r="BP369" i="1"/>
  <c r="BP377" i="1"/>
  <c r="Y397" i="1"/>
  <c r="BP441" i="1"/>
  <c r="Z278" i="1"/>
  <c r="Z311" i="1"/>
  <c r="Z335" i="1"/>
  <c r="Z338" i="1" s="1"/>
  <c r="BN466" i="1"/>
  <c r="Z472" i="1"/>
  <c r="BN517" i="1"/>
  <c r="BN528" i="1"/>
  <c r="BN539" i="1"/>
  <c r="Y510" i="1"/>
  <c r="Z523" i="1"/>
  <c r="Z534" i="1"/>
  <c r="Z535" i="1" s="1"/>
  <c r="Z546" i="1"/>
  <c r="Z547" i="1" s="1"/>
  <c r="Y398" i="1"/>
  <c r="BP466" i="1"/>
  <c r="BN472" i="1"/>
  <c r="Y481" i="1"/>
  <c r="Z502" i="1"/>
  <c r="Y505" i="1"/>
  <c r="BP528" i="1"/>
  <c r="U567" i="1"/>
  <c r="BN502" i="1"/>
  <c r="Y511" i="1"/>
  <c r="Y518" i="1"/>
  <c r="Z529" i="1"/>
  <c r="Z540" i="1"/>
  <c r="Z542" i="1" s="1"/>
  <c r="W567" i="1"/>
  <c r="BP546" i="1"/>
  <c r="BN554" i="1"/>
  <c r="BN529" i="1"/>
  <c r="BN540" i="1"/>
  <c r="Y282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AA567" i="1"/>
  <c r="Z418" i="1"/>
  <c r="BN455" i="1"/>
  <c r="BN473" i="1"/>
  <c r="Z479" i="1"/>
  <c r="Z495" i="1"/>
  <c r="BN524" i="1"/>
  <c r="BP400" i="1"/>
  <c r="BN484" i="1"/>
  <c r="BP515" i="1"/>
  <c r="Y548" i="1"/>
  <c r="Z82" i="1" l="1"/>
  <c r="Z317" i="1"/>
  <c r="Z68" i="1"/>
  <c r="Z129" i="1"/>
  <c r="Z324" i="1"/>
  <c r="Z100" i="1"/>
  <c r="Z345" i="1"/>
  <c r="Z178" i="1"/>
  <c r="Z239" i="1"/>
  <c r="Y558" i="1"/>
  <c r="Y557" i="1"/>
  <c r="Z525" i="1"/>
  <c r="Z408" i="1"/>
  <c r="Z499" i="1"/>
  <c r="Z505" i="1"/>
  <c r="Y559" i="1"/>
  <c r="Z124" i="1"/>
  <c r="Z244" i="1"/>
  <c r="Z481" i="1"/>
  <c r="Z222" i="1"/>
  <c r="Z256" i="1"/>
  <c r="Z194" i="1"/>
  <c r="Z89" i="1"/>
  <c r="Z55" i="1"/>
  <c r="Z108" i="1"/>
  <c r="Z302" i="1"/>
  <c r="Z227" i="1"/>
  <c r="Z427" i="1"/>
  <c r="Y561" i="1"/>
  <c r="Z156" i="1"/>
  <c r="Z282" i="1"/>
  <c r="Z445" i="1"/>
  <c r="Y560" i="1" l="1"/>
  <c r="Z562" i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<sst xmlns="http://schemas.openxmlformats.org/spreadsheetml/2006/main" count="2497" uniqueCount="876">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</sst>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5" zoomScaleNormal="100" zoomScaleSheetLayoutView="100" workbookViewId="0">
      <selection activeCell="Y563" sqref="Y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93" t="s">
        <v>0</v>
      </c>
      <c r="E1" s="659"/>
      <c r="F1" s="659"/>
      <c r="G1" s="14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0"/>
      <c r="Q3" s="630"/>
      <c r="R3" s="630"/>
      <c r="S3" s="630"/>
      <c r="T3" s="630"/>
      <c r="U3" s="630"/>
      <c r="V3" s="630"/>
      <c r="W3" s="6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/>
      <c r="I5" s="740"/>
      <c r="J5" s="740"/>
      <c r="K5" s="740"/>
      <c r="L5" s="740"/>
      <c r="M5" s="741"/>
      <c r="N5" s="69"/>
      <c r="P5" s="26" t="s">
        <v>10</v>
      </c>
      <c r="Q5" s="731">
        <v>45792</v>
      </c>
      <c r="R5" s="732"/>
      <c r="T5" s="829" t="s">
        <v>11</v>
      </c>
      <c r="U5" s="823"/>
      <c r="V5" s="831" t="s">
        <v>12</v>
      </c>
      <c r="W5" s="732"/>
      <c r="AB5" s="57"/>
      <c r="AC5" s="57"/>
      <c r="AD5" s="57"/>
      <c r="AE5" s="57"/>
    </row>
    <row r="6" spans="1:32" s="17" customFormat="1" ht="24" customHeight="1" x14ac:dyDescent="0.2">
      <c r="A6" s="852" t="s">
        <v>13</v>
      </c>
      <c r="B6" s="795"/>
      <c r="C6" s="643"/>
      <c r="D6" s="745" t="s">
        <v>14</v>
      </c>
      <c r="E6" s="746"/>
      <c r="F6" s="746"/>
      <c r="G6" s="746"/>
      <c r="H6" s="746"/>
      <c r="I6" s="746"/>
      <c r="J6" s="746"/>
      <c r="K6" s="746"/>
      <c r="L6" s="746"/>
      <c r="M6" s="732"/>
      <c r="N6" s="70"/>
      <c r="P6" s="26" t="s">
        <v>15</v>
      </c>
      <c r="Q6" s="665" t="str">
        <f>IF(Q5=0," ",CHOOSE(WEEKDAY(Q5,2),"Понедельник","Вторник","Среда","Четверг","Пятница","Суббота","Воскресенье"))</f>
        <v>Четверг</v>
      </c>
      <c r="R6" s="623"/>
      <c r="T6" s="822" t="s">
        <v>16</v>
      </c>
      <c r="U6" s="823"/>
      <c r="V6" s="757" t="s">
        <v>17</v>
      </c>
      <c r="W6" s="75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17" t="str">
        <f>IFERROR(VLOOKUP(DeliveryAddress,Table,3,0),1)</f>
        <v>1</v>
      </c>
      <c r="E7" s="918"/>
      <c r="F7" s="918"/>
      <c r="G7" s="918"/>
      <c r="H7" s="918"/>
      <c r="I7" s="918"/>
      <c r="J7" s="918"/>
      <c r="K7" s="918"/>
      <c r="L7" s="918"/>
      <c r="M7" s="836"/>
      <c r="N7" s="71"/>
      <c r="P7" s="26"/>
      <c r="Q7" s="46"/>
      <c r="R7" s="46"/>
      <c r="T7" s="630"/>
      <c r="U7" s="823"/>
      <c r="V7" s="759"/>
      <c r="W7" s="760"/>
      <c r="AB7" s="57"/>
      <c r="AC7" s="57"/>
      <c r="AD7" s="57"/>
      <c r="AE7" s="57"/>
    </row>
    <row r="8" spans="1:32" s="17" customFormat="1" ht="25.5" customHeight="1" x14ac:dyDescent="0.2">
      <c r="A8" s="619" t="s">
        <v>18</v>
      </c>
      <c r="B8" s="620"/>
      <c r="C8" s="621"/>
      <c r="D8" s="927" t="s">
        <v>19</v>
      </c>
      <c r="E8" s="928"/>
      <c r="F8" s="928"/>
      <c r="G8" s="928"/>
      <c r="H8" s="928"/>
      <c r="I8" s="928"/>
      <c r="J8" s="928"/>
      <c r="K8" s="928"/>
      <c r="L8" s="928"/>
      <c r="M8" s="929"/>
      <c r="N8" s="72"/>
      <c r="P8" s="26" t="s">
        <v>20</v>
      </c>
      <c r="Q8" s="835">
        <v>0.41666666666666669</v>
      </c>
      <c r="R8" s="836"/>
      <c r="T8" s="630"/>
      <c r="U8" s="823"/>
      <c r="V8" s="759"/>
      <c r="W8" s="760"/>
      <c r="AB8" s="57"/>
      <c r="AC8" s="57"/>
      <c r="AD8" s="57"/>
      <c r="AE8" s="57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7"/>
      <c r="P9" s="29" t="s">
        <v>21</v>
      </c>
      <c r="Q9" s="873"/>
      <c r="R9" s="696"/>
      <c r="T9" s="630"/>
      <c r="U9" s="823"/>
      <c r="V9" s="761"/>
      <c r="W9" s="7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8"/>
      <c r="P10" s="29" t="s">
        <v>22</v>
      </c>
      <c r="Q10" s="824"/>
      <c r="R10" s="825"/>
      <c r="U10" s="26" t="s">
        <v>23</v>
      </c>
      <c r="V10" s="952" t="s">
        <v>24</v>
      </c>
      <c r="W10" s="7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875"/>
      <c r="R11" s="732"/>
      <c r="U11" s="26" t="s">
        <v>27</v>
      </c>
      <c r="V11" s="695" t="s">
        <v>28</v>
      </c>
      <c r="W11" s="6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7" t="s">
        <v>29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73"/>
      <c r="P12" s="26" t="s">
        <v>30</v>
      </c>
      <c r="Q12" s="835"/>
      <c r="R12" s="836"/>
      <c r="S12" s="27"/>
      <c r="U12" s="26"/>
      <c r="V12" s="659"/>
      <c r="W12" s="630"/>
      <c r="AB12" s="57"/>
      <c r="AC12" s="57"/>
      <c r="AD12" s="57"/>
      <c r="AE12" s="57"/>
    </row>
    <row r="13" spans="1:32" s="17" customFormat="1" ht="23.25" customHeight="1" x14ac:dyDescent="0.2">
      <c r="A13" s="807" t="s">
        <v>31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73"/>
      <c r="O13" s="29"/>
      <c r="P13" s="29" t="s">
        <v>32</v>
      </c>
      <c r="Q13" s="695"/>
      <c r="R13" s="69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7" t="s">
        <v>33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8" t="s">
        <v>34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74"/>
      <c r="P15" s="971" t="s">
        <v>35</v>
      </c>
      <c r="Q15" s="659"/>
      <c r="R15" s="659"/>
      <c r="S15" s="659"/>
      <c r="T15" s="659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72"/>
      <c r="Q16" s="972"/>
      <c r="R16" s="972"/>
      <c r="S16" s="972"/>
      <c r="T16" s="9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52" t="s">
        <v>36</v>
      </c>
      <c r="B17" s="652" t="s">
        <v>37</v>
      </c>
      <c r="C17" s="858" t="s">
        <v>38</v>
      </c>
      <c r="D17" s="652" t="s">
        <v>39</v>
      </c>
      <c r="E17" s="653"/>
      <c r="F17" s="652" t="s">
        <v>40</v>
      </c>
      <c r="G17" s="652" t="s">
        <v>41</v>
      </c>
      <c r="H17" s="652" t="s">
        <v>42</v>
      </c>
      <c r="I17" s="652" t="s">
        <v>43</v>
      </c>
      <c r="J17" s="652" t="s">
        <v>44</v>
      </c>
      <c r="K17" s="652" t="s">
        <v>45</v>
      </c>
      <c r="L17" s="652" t="s">
        <v>46</v>
      </c>
      <c r="M17" s="652" t="s">
        <v>47</v>
      </c>
      <c r="N17" s="652" t="s">
        <v>48</v>
      </c>
      <c r="O17" s="652" t="s">
        <v>49</v>
      </c>
      <c r="P17" s="652" t="s">
        <v>50</v>
      </c>
      <c r="Q17" s="906"/>
      <c r="R17" s="906"/>
      <c r="S17" s="906"/>
      <c r="T17" s="653"/>
      <c r="U17" s="642" t="s">
        <v>51</v>
      </c>
      <c r="V17" s="643"/>
      <c r="W17" s="652" t="s">
        <v>52</v>
      </c>
      <c r="X17" s="652" t="s">
        <v>53</v>
      </c>
      <c r="Y17" s="646" t="s">
        <v>54</v>
      </c>
      <c r="Z17" s="754" t="s">
        <v>55</v>
      </c>
      <c r="AA17" s="686" t="s">
        <v>56</v>
      </c>
      <c r="AB17" s="686" t="s">
        <v>57</v>
      </c>
      <c r="AC17" s="686" t="s">
        <v>58</v>
      </c>
      <c r="AD17" s="686" t="s">
        <v>59</v>
      </c>
      <c r="AE17" s="687"/>
      <c r="AF17" s="688"/>
      <c r="AG17" s="77"/>
      <c r="BD17" s="76" t="s">
        <v>60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78" t="s">
        <v>61</v>
      </c>
      <c r="V18" s="78" t="s">
        <v>62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5" t="s">
        <v>63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2"/>
      <c r="AB20" s="62"/>
      <c r="AC20" s="62"/>
    </row>
    <row r="21" spans="1:68" ht="14.25" customHeight="1" x14ac:dyDescent="0.25">
      <c r="A21" s="634" t="s">
        <v>64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22">
        <v>4680115885912</v>
      </c>
      <c r="E22" s="623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22">
        <v>4607091388237</v>
      </c>
      <c r="E23" s="623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22">
        <v>4680115886230</v>
      </c>
      <c r="E24" s="623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22">
        <v>4680115886247</v>
      </c>
      <c r="E25" s="623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22">
        <v>4680115885905</v>
      </c>
      <c r="E26" s="62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22">
        <v>4607091388244</v>
      </c>
      <c r="E27" s="62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86</v>
      </c>
      <c r="Q28" s="620"/>
      <c r="R28" s="620"/>
      <c r="S28" s="620"/>
      <c r="T28" s="620"/>
      <c r="U28" s="620"/>
      <c r="V28" s="621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86</v>
      </c>
      <c r="Q29" s="620"/>
      <c r="R29" s="620"/>
      <c r="S29" s="620"/>
      <c r="T29" s="620"/>
      <c r="U29" s="620"/>
      <c r="V29" s="621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4" t="s">
        <v>88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22">
        <v>4607091388503</v>
      </c>
      <c r="E31" s="623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86</v>
      </c>
      <c r="Q32" s="620"/>
      <c r="R32" s="620"/>
      <c r="S32" s="620"/>
      <c r="T32" s="620"/>
      <c r="U32" s="620"/>
      <c r="V32" s="621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86</v>
      </c>
      <c r="Q33" s="620"/>
      <c r="R33" s="620"/>
      <c r="S33" s="620"/>
      <c r="T33" s="620"/>
      <c r="U33" s="620"/>
      <c r="V33" s="621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5" t="s">
        <v>95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2"/>
      <c r="AB35" s="62"/>
      <c r="AC35" s="62"/>
    </row>
    <row r="36" spans="1:68" ht="14.25" customHeight="1" x14ac:dyDescent="0.25">
      <c r="A36" s="634" t="s">
        <v>96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22">
        <v>4607091385670</v>
      </c>
      <c r="E37" s="623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22">
        <v>4607091385687</v>
      </c>
      <c r="E38" s="623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22">
        <v>4680115882539</v>
      </c>
      <c r="E39" s="623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22">
        <v>4680115883949</v>
      </c>
      <c r="E40" s="623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86</v>
      </c>
      <c r="Q41" s="620"/>
      <c r="R41" s="620"/>
      <c r="S41" s="620"/>
      <c r="T41" s="620"/>
      <c r="U41" s="620"/>
      <c r="V41" s="621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86</v>
      </c>
      <c r="Q42" s="620"/>
      <c r="R42" s="620"/>
      <c r="S42" s="620"/>
      <c r="T42" s="620"/>
      <c r="U42" s="620"/>
      <c r="V42" s="621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4" t="s">
        <v>64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22">
        <v>4680115884915</v>
      </c>
      <c r="E44" s="623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86</v>
      </c>
      <c r="Q45" s="620"/>
      <c r="R45" s="620"/>
      <c r="S45" s="620"/>
      <c r="T45" s="620"/>
      <c r="U45" s="620"/>
      <c r="V45" s="621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86</v>
      </c>
      <c r="Q46" s="620"/>
      <c r="R46" s="620"/>
      <c r="S46" s="620"/>
      <c r="T46" s="620"/>
      <c r="U46" s="620"/>
      <c r="V46" s="621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5" t="s">
        <v>116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2"/>
      <c r="AB47" s="62"/>
      <c r="AC47" s="62"/>
    </row>
    <row r="48" spans="1:68" ht="14.25" customHeight="1" x14ac:dyDescent="0.25">
      <c r="A48" s="634" t="s">
        <v>96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22">
        <v>4680115885882</v>
      </c>
      <c r="E49" s="623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22">
        <v>4680115881426</v>
      </c>
      <c r="E50" s="623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22">
        <v>4680115880283</v>
      </c>
      <c r="E51" s="623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22">
        <v>4680115881525</v>
      </c>
      <c r="E52" s="623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22">
        <v>4680115885899</v>
      </c>
      <c r="E53" s="623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22">
        <v>4680115881419</v>
      </c>
      <c r="E54" s="623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86</v>
      </c>
      <c r="Q55" s="620"/>
      <c r="R55" s="620"/>
      <c r="S55" s="620"/>
      <c r="T55" s="620"/>
      <c r="U55" s="620"/>
      <c r="V55" s="621"/>
      <c r="W55" s="40" t="s">
        <v>87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86</v>
      </c>
      <c r="Q56" s="620"/>
      <c r="R56" s="620"/>
      <c r="S56" s="620"/>
      <c r="T56" s="620"/>
      <c r="U56" s="620"/>
      <c r="V56" s="621"/>
      <c r="W56" s="40" t="s">
        <v>69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34" t="s">
        <v>137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22">
        <v>4680115881440</v>
      </c>
      <c r="E58" s="62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69</v>
      </c>
      <c r="X58" s="56">
        <v>240</v>
      </c>
      <c r="Y58" s="53">
        <f>IFERROR(IF(X58="",0,CEILING((X58/$H58),1)*$H58),"")</f>
        <v>248.4</v>
      </c>
      <c r="Z58" s="39">
        <f>IFERROR(IF(Y58=0,"",ROUNDUP(Y58/H58,0)*0.01898),"")</f>
        <v>0.43653999999999998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249.66666666666663</v>
      </c>
      <c r="BN58" s="75">
        <f>IFERROR(Y58*I58/H58,"0")</f>
        <v>258.40499999999997</v>
      </c>
      <c r="BO58" s="75">
        <f>IFERROR(1/J58*(X58/H58),"0")</f>
        <v>0.34722222222222221</v>
      </c>
      <c r="BP58" s="75">
        <f>IFERROR(1/J58*(Y58/H58),"0")</f>
        <v>0.359375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22">
        <v>4680115882751</v>
      </c>
      <c r="E59" s="623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22">
        <v>4680115885950</v>
      </c>
      <c r="E60" s="623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22">
        <v>4680115881433</v>
      </c>
      <c r="E61" s="623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86</v>
      </c>
      <c r="Q62" s="620"/>
      <c r="R62" s="620"/>
      <c r="S62" s="620"/>
      <c r="T62" s="620"/>
      <c r="U62" s="620"/>
      <c r="V62" s="621"/>
      <c r="W62" s="40" t="s">
        <v>87</v>
      </c>
      <c r="X62" s="41">
        <f>IFERROR(X58/H58,"0")+IFERROR(X59/H59,"0")+IFERROR(X60/H60,"0")+IFERROR(X61/H61,"0")</f>
        <v>22.222222222222221</v>
      </c>
      <c r="Y62" s="41">
        <f>IFERROR(Y58/H58,"0")+IFERROR(Y59/H59,"0")+IFERROR(Y60/H60,"0")+IFERROR(Y61/H61,"0")</f>
        <v>23</v>
      </c>
      <c r="Z62" s="41">
        <f>IFERROR(IF(Z58="",0,Z58),"0")+IFERROR(IF(Z59="",0,Z59),"0")+IFERROR(IF(Z60="",0,Z60),"0")+IFERROR(IF(Z61="",0,Z61),"0")</f>
        <v>0.43653999999999998</v>
      </c>
      <c r="AA62" s="64"/>
      <c r="AB62" s="64"/>
      <c r="AC62" s="64"/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86</v>
      </c>
      <c r="Q63" s="620"/>
      <c r="R63" s="620"/>
      <c r="S63" s="620"/>
      <c r="T63" s="620"/>
      <c r="U63" s="620"/>
      <c r="V63" s="621"/>
      <c r="W63" s="40" t="s">
        <v>69</v>
      </c>
      <c r="X63" s="41">
        <f>IFERROR(SUM(X58:X61),"0")</f>
        <v>240</v>
      </c>
      <c r="Y63" s="41">
        <f>IFERROR(SUM(Y58:Y61),"0")</f>
        <v>248.4</v>
      </c>
      <c r="Z63" s="40"/>
      <c r="AA63" s="64"/>
      <c r="AB63" s="64"/>
      <c r="AC63" s="64"/>
    </row>
    <row r="64" spans="1:68" ht="14.25" customHeight="1" x14ac:dyDescent="0.25">
      <c r="A64" s="634" t="s">
        <v>148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22">
        <v>4680115885073</v>
      </c>
      <c r="E65" s="623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22">
        <v>4680115885059</v>
      </c>
      <c r="E66" s="623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22">
        <v>4680115885097</v>
      </c>
      <c r="E67" s="623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86</v>
      </c>
      <c r="Q68" s="620"/>
      <c r="R68" s="620"/>
      <c r="S68" s="620"/>
      <c r="T68" s="620"/>
      <c r="U68" s="620"/>
      <c r="V68" s="621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86</v>
      </c>
      <c r="Q69" s="620"/>
      <c r="R69" s="620"/>
      <c r="S69" s="620"/>
      <c r="T69" s="620"/>
      <c r="U69" s="620"/>
      <c r="V69" s="621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4" t="s">
        <v>64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22">
        <v>4680115881891</v>
      </c>
      <c r="E71" s="623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22">
        <v>4680115885769</v>
      </c>
      <c r="E72" s="623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6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22">
        <v>4680115884410</v>
      </c>
      <c r="E73" s="623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22">
        <v>4680115884311</v>
      </c>
      <c r="E74" s="623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22">
        <v>4680115885929</v>
      </c>
      <c r="E75" s="623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22">
        <v>4680115884403</v>
      </c>
      <c r="E76" s="623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86</v>
      </c>
      <c r="Q77" s="620"/>
      <c r="R77" s="620"/>
      <c r="S77" s="620"/>
      <c r="T77" s="620"/>
      <c r="U77" s="620"/>
      <c r="V77" s="621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86</v>
      </c>
      <c r="Q78" s="620"/>
      <c r="R78" s="620"/>
      <c r="S78" s="620"/>
      <c r="T78" s="620"/>
      <c r="U78" s="620"/>
      <c r="V78" s="621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4" t="s">
        <v>174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22">
        <v>4680115881532</v>
      </c>
      <c r="E80" s="623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22">
        <v>4680115881464</v>
      </c>
      <c r="E81" s="623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86</v>
      </c>
      <c r="Q82" s="620"/>
      <c r="R82" s="620"/>
      <c r="S82" s="620"/>
      <c r="T82" s="620"/>
      <c r="U82" s="620"/>
      <c r="V82" s="621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86</v>
      </c>
      <c r="Q83" s="620"/>
      <c r="R83" s="620"/>
      <c r="S83" s="620"/>
      <c r="T83" s="620"/>
      <c r="U83" s="620"/>
      <c r="V83" s="621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5" t="s">
        <v>181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2"/>
      <c r="AB84" s="62"/>
      <c r="AC84" s="62"/>
    </row>
    <row r="85" spans="1:68" ht="14.25" customHeight="1" x14ac:dyDescent="0.25">
      <c r="A85" s="634" t="s">
        <v>96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22">
        <v>4680115881327</v>
      </c>
      <c r="E86" s="623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22">
        <v>4680115881518</v>
      </c>
      <c r="E87" s="623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22">
        <v>4680115881303</v>
      </c>
      <c r="E88" s="623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86</v>
      </c>
      <c r="Q89" s="620"/>
      <c r="R89" s="620"/>
      <c r="S89" s="620"/>
      <c r="T89" s="620"/>
      <c r="U89" s="620"/>
      <c r="V89" s="621"/>
      <c r="W89" s="40" t="s">
        <v>87</v>
      </c>
      <c r="X89" s="41">
        <f>IFERROR(X86/H86,"0")+IFERROR(X87/H87,"0")+IFERROR(X88/H88,"0")</f>
        <v>9.2592592592592595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0.1898</v>
      </c>
      <c r="AA89" s="64"/>
      <c r="AB89" s="64"/>
      <c r="AC89" s="64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86</v>
      </c>
      <c r="Q90" s="620"/>
      <c r="R90" s="620"/>
      <c r="S90" s="620"/>
      <c r="T90" s="620"/>
      <c r="U90" s="620"/>
      <c r="V90" s="621"/>
      <c r="W90" s="40" t="s">
        <v>69</v>
      </c>
      <c r="X90" s="41">
        <f>IFERROR(SUM(X86:X88),"0")</f>
        <v>100</v>
      </c>
      <c r="Y90" s="41">
        <f>IFERROR(SUM(Y86:Y88),"0")</f>
        <v>108</v>
      </c>
      <c r="Z90" s="40"/>
      <c r="AA90" s="64"/>
      <c r="AB90" s="64"/>
      <c r="AC90" s="64"/>
    </row>
    <row r="91" spans="1:68" ht="14.25" customHeight="1" x14ac:dyDescent="0.25">
      <c r="A91" s="634" t="s">
        <v>64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22">
        <v>4607091386967</v>
      </c>
      <c r="E92" s="623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69</v>
      </c>
      <c r="X92" s="56">
        <v>120</v>
      </c>
      <c r="Y92" s="53">
        <f t="shared" ref="Y92:Y99" si="16">IFERROR(IF(X92="",0,CEILING((X92/$H92),1)*$H92),"")</f>
        <v>126</v>
      </c>
      <c r="Z92" s="39">
        <f>IFERROR(IF(Y92=0,"",ROUNDUP(Y92/H92,0)*0.01898),"")</f>
        <v>0.28470000000000001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127.41428571428571</v>
      </c>
      <c r="BN92" s="75">
        <f t="shared" ref="BN92:BN99" si="18">IFERROR(Y92*I92/H92,"0")</f>
        <v>133.785</v>
      </c>
      <c r="BO92" s="75">
        <f t="shared" ref="BO92:BO99" si="19">IFERROR(1/J92*(X92/H92),"0")</f>
        <v>0.2232142857142857</v>
      </c>
      <c r="BP92" s="75">
        <f t="shared" ref="BP92:BP99" si="20">IFERROR(1/J92*(Y92/H92),"0")</f>
        <v>0.234375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22">
        <v>4607091386967</v>
      </c>
      <c r="E93" s="623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752" t="s">
        <v>194</v>
      </c>
      <c r="Q93" s="625"/>
      <c r="R93" s="625"/>
      <c r="S93" s="625"/>
      <c r="T93" s="626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22">
        <v>4607091386967</v>
      </c>
      <c r="E94" s="623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22">
        <v>4680115884953</v>
      </c>
      <c r="E95" s="623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22">
        <v>4607091385731</v>
      </c>
      <c r="E96" s="623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22">
        <v>4607091385731</v>
      </c>
      <c r="E97" s="62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22">
        <v>4680115880894</v>
      </c>
      <c r="E98" s="623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22">
        <v>4680115880214</v>
      </c>
      <c r="E99" s="623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86</v>
      </c>
      <c r="Q100" s="620"/>
      <c r="R100" s="620"/>
      <c r="S100" s="620"/>
      <c r="T100" s="620"/>
      <c r="U100" s="620"/>
      <c r="V100" s="621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14.285714285714285</v>
      </c>
      <c r="Y100" s="41">
        <f>IFERROR(Y92/H92,"0")+IFERROR(Y93/H93,"0")+IFERROR(Y94/H94,"0")+IFERROR(Y95/H95,"0")+IFERROR(Y96/H96,"0")+IFERROR(Y97/H97,"0")+IFERROR(Y98/H98,"0")+IFERROR(Y99/H99,"0")</f>
        <v>15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0.28470000000000001</v>
      </c>
      <c r="AA100" s="64"/>
      <c r="AB100" s="64"/>
      <c r="AC100" s="64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86</v>
      </c>
      <c r="Q101" s="620"/>
      <c r="R101" s="620"/>
      <c r="S101" s="620"/>
      <c r="T101" s="620"/>
      <c r="U101" s="620"/>
      <c r="V101" s="621"/>
      <c r="W101" s="40" t="s">
        <v>69</v>
      </c>
      <c r="X101" s="41">
        <f>IFERROR(SUM(X92:X99),"0")</f>
        <v>120</v>
      </c>
      <c r="Y101" s="41">
        <f>IFERROR(SUM(Y92:Y99),"0")</f>
        <v>126</v>
      </c>
      <c r="Z101" s="40"/>
      <c r="AA101" s="64"/>
      <c r="AB101" s="64"/>
      <c r="AC101" s="64"/>
    </row>
    <row r="102" spans="1:68" ht="16.5" customHeight="1" x14ac:dyDescent="0.25">
      <c r="A102" s="635" t="s">
        <v>208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2"/>
      <c r="AB102" s="62"/>
      <c r="AC102" s="62"/>
    </row>
    <row r="103" spans="1:68" ht="14.25" customHeight="1" x14ac:dyDescent="0.25">
      <c r="A103" s="634" t="s">
        <v>96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22">
        <v>4680115882133</v>
      </c>
      <c r="E104" s="62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22">
        <v>4680115880269</v>
      </c>
      <c r="E105" s="62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22">
        <v>4680115880429</v>
      </c>
      <c r="E106" s="62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22">
        <v>4680115881457</v>
      </c>
      <c r="E107" s="62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86</v>
      </c>
      <c r="Q108" s="620"/>
      <c r="R108" s="620"/>
      <c r="S108" s="620"/>
      <c r="T108" s="620"/>
      <c r="U108" s="620"/>
      <c r="V108" s="621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86</v>
      </c>
      <c r="Q109" s="620"/>
      <c r="R109" s="620"/>
      <c r="S109" s="620"/>
      <c r="T109" s="620"/>
      <c r="U109" s="620"/>
      <c r="V109" s="621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4" t="s">
        <v>137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22">
        <v>4680115881488</v>
      </c>
      <c r="E111" s="62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22">
        <v>4680115882775</v>
      </c>
      <c r="E112" s="62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22">
        <v>4680115880658</v>
      </c>
      <c r="E113" s="62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86</v>
      </c>
      <c r="Q114" s="620"/>
      <c r="R114" s="620"/>
      <c r="S114" s="620"/>
      <c r="T114" s="620"/>
      <c r="U114" s="620"/>
      <c r="V114" s="621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86</v>
      </c>
      <c r="Q115" s="620"/>
      <c r="R115" s="620"/>
      <c r="S115" s="620"/>
      <c r="T115" s="620"/>
      <c r="U115" s="620"/>
      <c r="V115" s="621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4" t="s">
        <v>64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22">
        <v>4607091385168</v>
      </c>
      <c r="E117" s="62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8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22">
        <v>4607091385168</v>
      </c>
      <c r="E118" s="62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22">
        <v>4607091385168</v>
      </c>
      <c r="E119" s="623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69</v>
      </c>
      <c r="X119" s="56">
        <v>70</v>
      </c>
      <c r="Y119" s="53">
        <f t="shared" si="21"/>
        <v>75.600000000000009</v>
      </c>
      <c r="Z119" s="39">
        <f>IFERROR(IF(Y119=0,"",ROUNDUP(Y119/H119,0)*0.01898),"")</f>
        <v>0.17082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74.274999999999991</v>
      </c>
      <c r="BN119" s="75">
        <f t="shared" si="23"/>
        <v>80.217000000000013</v>
      </c>
      <c r="BO119" s="75">
        <f t="shared" si="24"/>
        <v>0.13020833333333331</v>
      </c>
      <c r="BP119" s="75">
        <f t="shared" si="25"/>
        <v>0.140625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22">
        <v>4607091383256</v>
      </c>
      <c r="E120" s="62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22">
        <v>4607091385748</v>
      </c>
      <c r="E121" s="62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22">
        <v>4680115884533</v>
      </c>
      <c r="E122" s="62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22">
        <v>4680115882645</v>
      </c>
      <c r="E123" s="623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86</v>
      </c>
      <c r="Q124" s="620"/>
      <c r="R124" s="620"/>
      <c r="S124" s="620"/>
      <c r="T124" s="620"/>
      <c r="U124" s="620"/>
      <c r="V124" s="621"/>
      <c r="W124" s="40" t="s">
        <v>87</v>
      </c>
      <c r="X124" s="41">
        <f>IFERROR(X117/H117,"0")+IFERROR(X118/H118,"0")+IFERROR(X119/H119,"0")+IFERROR(X120/H120,"0")+IFERROR(X121/H121,"0")+IFERROR(X122/H122,"0")+IFERROR(X123/H123,"0")</f>
        <v>8.3333333333333321</v>
      </c>
      <c r="Y124" s="41">
        <f>IFERROR(Y117/H117,"0")+IFERROR(Y118/H118,"0")+IFERROR(Y119/H119,"0")+IFERROR(Y120/H120,"0")+IFERROR(Y121/H121,"0")+IFERROR(Y122/H122,"0")+IFERROR(Y123/H123,"0")</f>
        <v>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0.17082</v>
      </c>
      <c r="AA124" s="64"/>
      <c r="AB124" s="64"/>
      <c r="AC124" s="64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86</v>
      </c>
      <c r="Q125" s="620"/>
      <c r="R125" s="620"/>
      <c r="S125" s="620"/>
      <c r="T125" s="620"/>
      <c r="U125" s="620"/>
      <c r="V125" s="621"/>
      <c r="W125" s="40" t="s">
        <v>69</v>
      </c>
      <c r="X125" s="41">
        <f>IFERROR(SUM(X117:X123),"0")</f>
        <v>70</v>
      </c>
      <c r="Y125" s="41">
        <f>IFERROR(SUM(Y117:Y123),"0")</f>
        <v>75.600000000000009</v>
      </c>
      <c r="Z125" s="40"/>
      <c r="AA125" s="64"/>
      <c r="AB125" s="64"/>
      <c r="AC125" s="64"/>
    </row>
    <row r="126" spans="1:68" ht="14.25" customHeight="1" x14ac:dyDescent="0.25">
      <c r="A126" s="634" t="s">
        <v>174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22">
        <v>4680115882652</v>
      </c>
      <c r="E127" s="623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22">
        <v>4680115880238</v>
      </c>
      <c r="E128" s="623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86</v>
      </c>
      <c r="Q129" s="620"/>
      <c r="R129" s="620"/>
      <c r="S129" s="620"/>
      <c r="T129" s="620"/>
      <c r="U129" s="620"/>
      <c r="V129" s="621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86</v>
      </c>
      <c r="Q130" s="620"/>
      <c r="R130" s="620"/>
      <c r="S130" s="620"/>
      <c r="T130" s="620"/>
      <c r="U130" s="620"/>
      <c r="V130" s="621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5" t="s">
        <v>247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2"/>
      <c r="AB131" s="62"/>
      <c r="AC131" s="62"/>
    </row>
    <row r="132" spans="1:68" ht="14.25" customHeight="1" x14ac:dyDescent="0.25">
      <c r="A132" s="634" t="s">
        <v>96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22">
        <v>4680115882577</v>
      </c>
      <c r="E133" s="62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22">
        <v>4680115882577</v>
      </c>
      <c r="E134" s="623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86</v>
      </c>
      <c r="Q135" s="620"/>
      <c r="R135" s="620"/>
      <c r="S135" s="620"/>
      <c r="T135" s="620"/>
      <c r="U135" s="620"/>
      <c r="V135" s="621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86</v>
      </c>
      <c r="Q136" s="620"/>
      <c r="R136" s="620"/>
      <c r="S136" s="620"/>
      <c r="T136" s="620"/>
      <c r="U136" s="620"/>
      <c r="V136" s="621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4" t="s">
        <v>148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22">
        <v>4680115883444</v>
      </c>
      <c r="E138" s="62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22">
        <v>4680115883444</v>
      </c>
      <c r="E139" s="623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86</v>
      </c>
      <c r="Q140" s="620"/>
      <c r="R140" s="620"/>
      <c r="S140" s="620"/>
      <c r="T140" s="620"/>
      <c r="U140" s="620"/>
      <c r="V140" s="621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86</v>
      </c>
      <c r="Q141" s="620"/>
      <c r="R141" s="620"/>
      <c r="S141" s="620"/>
      <c r="T141" s="620"/>
      <c r="U141" s="620"/>
      <c r="V141" s="621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4" t="s">
        <v>64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22">
        <v>4680115882584</v>
      </c>
      <c r="E143" s="62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22">
        <v>4680115882584</v>
      </c>
      <c r="E144" s="623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86</v>
      </c>
      <c r="Q145" s="620"/>
      <c r="R145" s="620"/>
      <c r="S145" s="620"/>
      <c r="T145" s="620"/>
      <c r="U145" s="620"/>
      <c r="V145" s="621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86</v>
      </c>
      <c r="Q146" s="620"/>
      <c r="R146" s="620"/>
      <c r="S146" s="620"/>
      <c r="T146" s="620"/>
      <c r="U146" s="620"/>
      <c r="V146" s="621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5" t="s">
        <v>94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2"/>
      <c r="AB147" s="62"/>
      <c r="AC147" s="62"/>
    </row>
    <row r="148" spans="1:68" ht="14.25" customHeight="1" x14ac:dyDescent="0.25">
      <c r="A148" s="634" t="s">
        <v>96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22">
        <v>4607091384604</v>
      </c>
      <c r="E149" s="623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86</v>
      </c>
      <c r="Q150" s="620"/>
      <c r="R150" s="620"/>
      <c r="S150" s="620"/>
      <c r="T150" s="620"/>
      <c r="U150" s="620"/>
      <c r="V150" s="621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86</v>
      </c>
      <c r="Q151" s="620"/>
      <c r="R151" s="620"/>
      <c r="S151" s="620"/>
      <c r="T151" s="620"/>
      <c r="U151" s="620"/>
      <c r="V151" s="621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4" t="s">
        <v>148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22">
        <v>4607091387667</v>
      </c>
      <c r="E153" s="623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22">
        <v>4607091387636</v>
      </c>
      <c r="E154" s="623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22">
        <v>4607091382426</v>
      </c>
      <c r="E155" s="623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86</v>
      </c>
      <c r="Q156" s="620"/>
      <c r="R156" s="620"/>
      <c r="S156" s="620"/>
      <c r="T156" s="620"/>
      <c r="U156" s="620"/>
      <c r="V156" s="621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86</v>
      </c>
      <c r="Q157" s="620"/>
      <c r="R157" s="620"/>
      <c r="S157" s="620"/>
      <c r="T157" s="620"/>
      <c r="U157" s="620"/>
      <c r="V157" s="621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4" t="s">
        <v>64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22">
        <v>4607091386264</v>
      </c>
      <c r="E159" s="623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86</v>
      </c>
      <c r="Q160" s="620"/>
      <c r="R160" s="620"/>
      <c r="S160" s="620"/>
      <c r="T160" s="620"/>
      <c r="U160" s="620"/>
      <c r="V160" s="621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86</v>
      </c>
      <c r="Q161" s="620"/>
      <c r="R161" s="620"/>
      <c r="S161" s="620"/>
      <c r="T161" s="620"/>
      <c r="U161" s="620"/>
      <c r="V161" s="621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5" t="s">
        <v>275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2"/>
      <c r="AB163" s="62"/>
      <c r="AC163" s="62"/>
    </row>
    <row r="164" spans="1:68" ht="14.25" customHeight="1" x14ac:dyDescent="0.25">
      <c r="A164" s="634" t="s">
        <v>137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22">
        <v>4680115886223</v>
      </c>
      <c r="E165" s="623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86</v>
      </c>
      <c r="Q166" s="620"/>
      <c r="R166" s="620"/>
      <c r="S166" s="620"/>
      <c r="T166" s="620"/>
      <c r="U166" s="620"/>
      <c r="V166" s="621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86</v>
      </c>
      <c r="Q167" s="620"/>
      <c r="R167" s="620"/>
      <c r="S167" s="620"/>
      <c r="T167" s="620"/>
      <c r="U167" s="620"/>
      <c r="V167" s="621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4" t="s">
        <v>148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22">
        <v>4680115880993</v>
      </c>
      <c r="E169" s="623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22">
        <v>4680115881761</v>
      </c>
      <c r="E170" s="623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22">
        <v>4680115881563</v>
      </c>
      <c r="E171" s="623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22">
        <v>4680115880986</v>
      </c>
      <c r="E172" s="623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22">
        <v>4680115881785</v>
      </c>
      <c r="E173" s="623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22">
        <v>4680115886537</v>
      </c>
      <c r="E174" s="623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22">
        <v>4680115881679</v>
      </c>
      <c r="E175" s="623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22">
        <v>4680115880191</v>
      </c>
      <c r="E176" s="623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22">
        <v>4680115883963</v>
      </c>
      <c r="E177" s="623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86</v>
      </c>
      <c r="Q178" s="620"/>
      <c r="R178" s="620"/>
      <c r="S178" s="620"/>
      <c r="T178" s="620"/>
      <c r="U178" s="620"/>
      <c r="V178" s="621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86</v>
      </c>
      <c r="Q179" s="620"/>
      <c r="R179" s="620"/>
      <c r="S179" s="620"/>
      <c r="T179" s="620"/>
      <c r="U179" s="620"/>
      <c r="V179" s="621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4" t="s">
        <v>88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22">
        <v>4680115886780</v>
      </c>
      <c r="E181" s="623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682" t="s">
        <v>306</v>
      </c>
      <c r="Q181" s="625"/>
      <c r="R181" s="625"/>
      <c r="S181" s="625"/>
      <c r="T181" s="626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22">
        <v>4680115886742</v>
      </c>
      <c r="E182" s="62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866" t="s">
        <v>310</v>
      </c>
      <c r="Q182" s="625"/>
      <c r="R182" s="625"/>
      <c r="S182" s="625"/>
      <c r="T182" s="62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22">
        <v>4680115886766</v>
      </c>
      <c r="E183" s="623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712" t="s">
        <v>314</v>
      </c>
      <c r="Q183" s="625"/>
      <c r="R183" s="625"/>
      <c r="S183" s="625"/>
      <c r="T183" s="626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86</v>
      </c>
      <c r="Q184" s="620"/>
      <c r="R184" s="620"/>
      <c r="S184" s="620"/>
      <c r="T184" s="620"/>
      <c r="U184" s="620"/>
      <c r="V184" s="621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86</v>
      </c>
      <c r="Q185" s="620"/>
      <c r="R185" s="620"/>
      <c r="S185" s="620"/>
      <c r="T185" s="620"/>
      <c r="U185" s="620"/>
      <c r="V185" s="621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4" t="s">
        <v>315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22">
        <v>4680115886797</v>
      </c>
      <c r="E187" s="623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966" t="s">
        <v>318</v>
      </c>
      <c r="Q187" s="625"/>
      <c r="R187" s="625"/>
      <c r="S187" s="625"/>
      <c r="T187" s="62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86</v>
      </c>
      <c r="Q188" s="620"/>
      <c r="R188" s="620"/>
      <c r="S188" s="620"/>
      <c r="T188" s="620"/>
      <c r="U188" s="620"/>
      <c r="V188" s="621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86</v>
      </c>
      <c r="Q189" s="620"/>
      <c r="R189" s="620"/>
      <c r="S189" s="620"/>
      <c r="T189" s="620"/>
      <c r="U189" s="620"/>
      <c r="V189" s="621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5" t="s">
        <v>319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2"/>
      <c r="AB190" s="62"/>
      <c r="AC190" s="62"/>
    </row>
    <row r="191" spans="1:68" ht="14.25" customHeight="1" x14ac:dyDescent="0.25">
      <c r="A191" s="634" t="s">
        <v>96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22">
        <v>4680115881402</v>
      </c>
      <c r="E192" s="62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22">
        <v>4680115881396</v>
      </c>
      <c r="E193" s="623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86</v>
      </c>
      <c r="Q194" s="620"/>
      <c r="R194" s="620"/>
      <c r="S194" s="620"/>
      <c r="T194" s="620"/>
      <c r="U194" s="620"/>
      <c r="V194" s="621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86</v>
      </c>
      <c r="Q195" s="620"/>
      <c r="R195" s="620"/>
      <c r="S195" s="620"/>
      <c r="T195" s="620"/>
      <c r="U195" s="620"/>
      <c r="V195" s="621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4" t="s">
        <v>137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22">
        <v>4680115882935</v>
      </c>
      <c r="E197" s="623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22">
        <v>4680115880764</v>
      </c>
      <c r="E198" s="623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86</v>
      </c>
      <c r="Q199" s="620"/>
      <c r="R199" s="620"/>
      <c r="S199" s="620"/>
      <c r="T199" s="620"/>
      <c r="U199" s="620"/>
      <c r="V199" s="621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86</v>
      </c>
      <c r="Q200" s="620"/>
      <c r="R200" s="620"/>
      <c r="S200" s="620"/>
      <c r="T200" s="620"/>
      <c r="U200" s="620"/>
      <c r="V200" s="621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4" t="s">
        <v>148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22">
        <v>4680115882683</v>
      </c>
      <c r="E202" s="623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22">
        <v>4680115882690</v>
      </c>
      <c r="E203" s="623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22">
        <v>4680115882669</v>
      </c>
      <c r="E204" s="623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22">
        <v>4680115882676</v>
      </c>
      <c r="E205" s="623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22">
        <v>4680115884014</v>
      </c>
      <c r="E206" s="623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22">
        <v>4680115884007</v>
      </c>
      <c r="E207" s="623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22">
        <v>4680115884038</v>
      </c>
      <c r="E208" s="623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22">
        <v>4680115884021</v>
      </c>
      <c r="E209" s="623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86</v>
      </c>
      <c r="Q210" s="620"/>
      <c r="R210" s="620"/>
      <c r="S210" s="620"/>
      <c r="T210" s="620"/>
      <c r="U210" s="620"/>
      <c r="V210" s="621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86</v>
      </c>
      <c r="Q211" s="620"/>
      <c r="R211" s="620"/>
      <c r="S211" s="620"/>
      <c r="T211" s="620"/>
      <c r="U211" s="620"/>
      <c r="V211" s="621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4" t="s">
        <v>64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22">
        <v>4680115881594</v>
      </c>
      <c r="E213" s="623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22">
        <v>4680115881617</v>
      </c>
      <c r="E214" s="623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22">
        <v>4680115880573</v>
      </c>
      <c r="E215" s="623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22">
        <v>4680115882195</v>
      </c>
      <c r="E216" s="623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22">
        <v>4680115882607</v>
      </c>
      <c r="E217" s="623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22">
        <v>4680115880092</v>
      </c>
      <c r="E218" s="62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22">
        <v>4680115880221</v>
      </c>
      <c r="E219" s="62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22">
        <v>4680115880504</v>
      </c>
      <c r="E220" s="62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22">
        <v>4680115882164</v>
      </c>
      <c r="E221" s="623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86</v>
      </c>
      <c r="Q222" s="620"/>
      <c r="R222" s="620"/>
      <c r="S222" s="620"/>
      <c r="T222" s="620"/>
      <c r="U222" s="620"/>
      <c r="V222" s="621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86</v>
      </c>
      <c r="Q223" s="620"/>
      <c r="R223" s="620"/>
      <c r="S223" s="620"/>
      <c r="T223" s="620"/>
      <c r="U223" s="620"/>
      <c r="V223" s="621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4" t="s">
        <v>174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22">
        <v>4680115880818</v>
      </c>
      <c r="E225" s="62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22">
        <v>4680115880801</v>
      </c>
      <c r="E226" s="62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86</v>
      </c>
      <c r="Q227" s="620"/>
      <c r="R227" s="620"/>
      <c r="S227" s="620"/>
      <c r="T227" s="620"/>
      <c r="U227" s="620"/>
      <c r="V227" s="621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86</v>
      </c>
      <c r="Q228" s="620"/>
      <c r="R228" s="620"/>
      <c r="S228" s="620"/>
      <c r="T228" s="620"/>
      <c r="U228" s="620"/>
      <c r="V228" s="621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5" t="s">
        <v>380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2"/>
      <c r="AB229" s="62"/>
      <c r="AC229" s="62"/>
    </row>
    <row r="230" spans="1:68" ht="14.25" customHeight="1" x14ac:dyDescent="0.25">
      <c r="A230" s="634" t="s">
        <v>96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22">
        <v>4680115884137</v>
      </c>
      <c r="E231" s="623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22">
        <v>4680115884137</v>
      </c>
      <c r="E232" s="623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22">
        <v>4680115884236</v>
      </c>
      <c r="E233" s="623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22">
        <v>4680115884175</v>
      </c>
      <c r="E234" s="623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22">
        <v>4680115884175</v>
      </c>
      <c r="E235" s="623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22">
        <v>4680115884144</v>
      </c>
      <c r="E236" s="623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22">
        <v>4680115884182</v>
      </c>
      <c r="E237" s="623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22">
        <v>4680115884205</v>
      </c>
      <c r="E238" s="623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86</v>
      </c>
      <c r="Q239" s="620"/>
      <c r="R239" s="620"/>
      <c r="S239" s="620"/>
      <c r="T239" s="620"/>
      <c r="U239" s="620"/>
      <c r="V239" s="621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86</v>
      </c>
      <c r="Q240" s="620"/>
      <c r="R240" s="620"/>
      <c r="S240" s="620"/>
      <c r="T240" s="620"/>
      <c r="U240" s="620"/>
      <c r="V240" s="621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4" t="s">
        <v>137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22">
        <v>4680115885981</v>
      </c>
      <c r="E242" s="623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22">
        <v>4680115885721</v>
      </c>
      <c r="E243" s="623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86</v>
      </c>
      <c r="Q244" s="620"/>
      <c r="R244" s="620"/>
      <c r="S244" s="620"/>
      <c r="T244" s="620"/>
      <c r="U244" s="620"/>
      <c r="V244" s="621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86</v>
      </c>
      <c r="Q245" s="620"/>
      <c r="R245" s="620"/>
      <c r="S245" s="620"/>
      <c r="T245" s="620"/>
      <c r="U245" s="620"/>
      <c r="V245" s="621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4" t="s">
        <v>404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22">
        <v>4680115886803</v>
      </c>
      <c r="E247" s="623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724" t="s">
        <v>407</v>
      </c>
      <c r="Q247" s="625"/>
      <c r="R247" s="625"/>
      <c r="S247" s="625"/>
      <c r="T247" s="626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86</v>
      </c>
      <c r="Q248" s="620"/>
      <c r="R248" s="620"/>
      <c r="S248" s="620"/>
      <c r="T248" s="620"/>
      <c r="U248" s="620"/>
      <c r="V248" s="621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86</v>
      </c>
      <c r="Q249" s="620"/>
      <c r="R249" s="620"/>
      <c r="S249" s="620"/>
      <c r="T249" s="620"/>
      <c r="U249" s="620"/>
      <c r="V249" s="621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4" t="s">
        <v>409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22">
        <v>4680115886704</v>
      </c>
      <c r="E251" s="62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780" t="s">
        <v>412</v>
      </c>
      <c r="Q251" s="625"/>
      <c r="R251" s="625"/>
      <c r="S251" s="625"/>
      <c r="T251" s="626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22">
        <v>4680115886681</v>
      </c>
      <c r="E252" s="623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942" t="s">
        <v>416</v>
      </c>
      <c r="Q252" s="625"/>
      <c r="R252" s="625"/>
      <c r="S252" s="625"/>
      <c r="T252" s="626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22">
        <v>4680115886735</v>
      </c>
      <c r="E253" s="623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694" t="s">
        <v>419</v>
      </c>
      <c r="Q253" s="625"/>
      <c r="R253" s="625"/>
      <c r="S253" s="625"/>
      <c r="T253" s="626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22">
        <v>4680115886728</v>
      </c>
      <c r="E254" s="623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779" t="s">
        <v>422</v>
      </c>
      <c r="Q254" s="625"/>
      <c r="R254" s="625"/>
      <c r="S254" s="625"/>
      <c r="T254" s="626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22">
        <v>4680115886711</v>
      </c>
      <c r="E255" s="623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896" t="s">
        <v>425</v>
      </c>
      <c r="Q255" s="625"/>
      <c r="R255" s="625"/>
      <c r="S255" s="625"/>
      <c r="T255" s="626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86</v>
      </c>
      <c r="Q256" s="620"/>
      <c r="R256" s="620"/>
      <c r="S256" s="620"/>
      <c r="T256" s="620"/>
      <c r="U256" s="620"/>
      <c r="V256" s="621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86</v>
      </c>
      <c r="Q257" s="620"/>
      <c r="R257" s="620"/>
      <c r="S257" s="620"/>
      <c r="T257" s="620"/>
      <c r="U257" s="620"/>
      <c r="V257" s="621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5" t="s">
        <v>426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2"/>
      <c r="AB258" s="62"/>
      <c r="AC258" s="62"/>
    </row>
    <row r="259" spans="1:68" ht="14.25" customHeight="1" x14ac:dyDescent="0.25">
      <c r="A259" s="634" t="s">
        <v>96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22">
        <v>4680115885837</v>
      </c>
      <c r="E260" s="623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22">
        <v>4680115885806</v>
      </c>
      <c r="E261" s="623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22">
        <v>4680115885806</v>
      </c>
      <c r="E262" s="62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22">
        <v>4680115885851</v>
      </c>
      <c r="E263" s="623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22">
        <v>4680115885844</v>
      </c>
      <c r="E264" s="62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22">
        <v>4680115885820</v>
      </c>
      <c r="E265" s="623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86</v>
      </c>
      <c r="Q266" s="620"/>
      <c r="R266" s="620"/>
      <c r="S266" s="620"/>
      <c r="T266" s="620"/>
      <c r="U266" s="620"/>
      <c r="V266" s="621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86</v>
      </c>
      <c r="Q267" s="620"/>
      <c r="R267" s="620"/>
      <c r="S267" s="620"/>
      <c r="T267" s="620"/>
      <c r="U267" s="620"/>
      <c r="V267" s="621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5" t="s">
        <v>444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2"/>
      <c r="AB268" s="62"/>
      <c r="AC268" s="62"/>
    </row>
    <row r="269" spans="1:68" ht="14.25" customHeight="1" x14ac:dyDescent="0.25">
      <c r="A269" s="634" t="s">
        <v>96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22">
        <v>4607091383423</v>
      </c>
      <c r="E270" s="623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22">
        <v>4680115885691</v>
      </c>
      <c r="E271" s="623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22">
        <v>4680115885660</v>
      </c>
      <c r="E272" s="62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22">
        <v>4680115886773</v>
      </c>
      <c r="E273" s="623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900" t="s">
        <v>455</v>
      </c>
      <c r="Q273" s="625"/>
      <c r="R273" s="625"/>
      <c r="S273" s="625"/>
      <c r="T273" s="62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86</v>
      </c>
      <c r="Q274" s="620"/>
      <c r="R274" s="620"/>
      <c r="S274" s="620"/>
      <c r="T274" s="620"/>
      <c r="U274" s="620"/>
      <c r="V274" s="621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86</v>
      </c>
      <c r="Q275" s="620"/>
      <c r="R275" s="620"/>
      <c r="S275" s="620"/>
      <c r="T275" s="620"/>
      <c r="U275" s="620"/>
      <c r="V275" s="621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5" t="s">
        <v>457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2"/>
      <c r="AB276" s="62"/>
      <c r="AC276" s="62"/>
    </row>
    <row r="277" spans="1:68" ht="14.25" customHeight="1" x14ac:dyDescent="0.25">
      <c r="A277" s="634" t="s">
        <v>64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22">
        <v>4680115886186</v>
      </c>
      <c r="E278" s="623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22">
        <v>4680115881228</v>
      </c>
      <c r="E279" s="623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22">
        <v>4680115881211</v>
      </c>
      <c r="E280" s="623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22">
        <v>4680115881020</v>
      </c>
      <c r="E281" s="623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86</v>
      </c>
      <c r="Q282" s="620"/>
      <c r="R282" s="620"/>
      <c r="S282" s="620"/>
      <c r="T282" s="620"/>
      <c r="U282" s="620"/>
      <c r="V282" s="621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86</v>
      </c>
      <c r="Q283" s="620"/>
      <c r="R283" s="620"/>
      <c r="S283" s="620"/>
      <c r="T283" s="620"/>
      <c r="U283" s="620"/>
      <c r="V283" s="621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5" t="s">
        <v>469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2"/>
      <c r="AB284" s="62"/>
      <c r="AC284" s="62"/>
    </row>
    <row r="285" spans="1:68" ht="14.25" customHeight="1" x14ac:dyDescent="0.25">
      <c r="A285" s="634" t="s">
        <v>148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22">
        <v>4680115880344</v>
      </c>
      <c r="E286" s="623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86</v>
      </c>
      <c r="Q287" s="620"/>
      <c r="R287" s="620"/>
      <c r="S287" s="620"/>
      <c r="T287" s="620"/>
      <c r="U287" s="620"/>
      <c r="V287" s="621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86</v>
      </c>
      <c r="Q288" s="620"/>
      <c r="R288" s="620"/>
      <c r="S288" s="620"/>
      <c r="T288" s="620"/>
      <c r="U288" s="620"/>
      <c r="V288" s="621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4" t="s">
        <v>64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22">
        <v>4680115884618</v>
      </c>
      <c r="E290" s="623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86</v>
      </c>
      <c r="Q291" s="620"/>
      <c r="R291" s="620"/>
      <c r="S291" s="620"/>
      <c r="T291" s="620"/>
      <c r="U291" s="620"/>
      <c r="V291" s="621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86</v>
      </c>
      <c r="Q292" s="620"/>
      <c r="R292" s="620"/>
      <c r="S292" s="620"/>
      <c r="T292" s="620"/>
      <c r="U292" s="620"/>
      <c r="V292" s="621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5" t="s">
        <v>476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2"/>
      <c r="AB293" s="62"/>
      <c r="AC293" s="62"/>
    </row>
    <row r="294" spans="1:68" ht="14.25" customHeight="1" x14ac:dyDescent="0.25">
      <c r="A294" s="634" t="s">
        <v>64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22">
        <v>4680115880511</v>
      </c>
      <c r="E295" s="623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86</v>
      </c>
      <c r="Q296" s="620"/>
      <c r="R296" s="620"/>
      <c r="S296" s="620"/>
      <c r="T296" s="620"/>
      <c r="U296" s="620"/>
      <c r="V296" s="621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86</v>
      </c>
      <c r="Q297" s="620"/>
      <c r="R297" s="620"/>
      <c r="S297" s="620"/>
      <c r="T297" s="620"/>
      <c r="U297" s="620"/>
      <c r="V297" s="621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5" t="s">
        <v>480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2"/>
      <c r="AB298" s="62"/>
      <c r="AC298" s="62"/>
    </row>
    <row r="299" spans="1:68" ht="14.25" customHeight="1" x14ac:dyDescent="0.25">
      <c r="A299" s="634" t="s">
        <v>148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22">
        <v>4607091389845</v>
      </c>
      <c r="E300" s="623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22">
        <v>4680115882881</v>
      </c>
      <c r="E301" s="623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86</v>
      </c>
      <c r="Q302" s="620"/>
      <c r="R302" s="620"/>
      <c r="S302" s="620"/>
      <c r="T302" s="620"/>
      <c r="U302" s="620"/>
      <c r="V302" s="621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86</v>
      </c>
      <c r="Q303" s="620"/>
      <c r="R303" s="620"/>
      <c r="S303" s="620"/>
      <c r="T303" s="620"/>
      <c r="U303" s="620"/>
      <c r="V303" s="621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5" t="s">
        <v>486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2"/>
      <c r="AB304" s="62"/>
      <c r="AC304" s="62"/>
    </row>
    <row r="305" spans="1:68" ht="14.25" customHeight="1" x14ac:dyDescent="0.25">
      <c r="A305" s="634" t="s">
        <v>96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22">
        <v>4680115883703</v>
      </c>
      <c r="E306" s="623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86</v>
      </c>
      <c r="Q307" s="620"/>
      <c r="R307" s="620"/>
      <c r="S307" s="620"/>
      <c r="T307" s="620"/>
      <c r="U307" s="620"/>
      <c r="V307" s="621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86</v>
      </c>
      <c r="Q308" s="620"/>
      <c r="R308" s="620"/>
      <c r="S308" s="620"/>
      <c r="T308" s="620"/>
      <c r="U308" s="620"/>
      <c r="V308" s="621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5" t="s">
        <v>491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2"/>
      <c r="AB309" s="62"/>
      <c r="AC309" s="62"/>
    </row>
    <row r="310" spans="1:68" ht="14.25" customHeight="1" x14ac:dyDescent="0.25">
      <c r="A310" s="634" t="s">
        <v>96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22">
        <v>4680115885615</v>
      </c>
      <c r="E311" s="623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22">
        <v>4680115885554</v>
      </c>
      <c r="E312" s="623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22">
        <v>4680115885554</v>
      </c>
      <c r="E313" s="623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7"/>
      <c r="V313" s="37"/>
      <c r="W313" s="38" t="s">
        <v>69</v>
      </c>
      <c r="X313" s="56">
        <v>30</v>
      </c>
      <c r="Y313" s="53">
        <f t="shared" si="52"/>
        <v>32.400000000000006</v>
      </c>
      <c r="Z313" s="39">
        <f>IFERROR(IF(Y313=0,"",ROUNDUP(Y313/H313,0)*0.01898),"")</f>
        <v>5.6940000000000004E-2</v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31.208333333333329</v>
      </c>
      <c r="BN313" s="75">
        <f t="shared" si="54"/>
        <v>33.705000000000005</v>
      </c>
      <c r="BO313" s="75">
        <f t="shared" si="55"/>
        <v>4.3402777777777776E-2</v>
      </c>
      <c r="BP313" s="75">
        <f t="shared" si="56"/>
        <v>4.6875000000000007E-2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22">
        <v>4680115885646</v>
      </c>
      <c r="E314" s="623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22">
        <v>4680115885622</v>
      </c>
      <c r="E315" s="62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22">
        <v>4680115885608</v>
      </c>
      <c r="E316" s="623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86</v>
      </c>
      <c r="Q317" s="620"/>
      <c r="R317" s="620"/>
      <c r="S317" s="620"/>
      <c r="T317" s="620"/>
      <c r="U317" s="620"/>
      <c r="V317" s="621"/>
      <c r="W317" s="40" t="s">
        <v>87</v>
      </c>
      <c r="X317" s="41">
        <f>IFERROR(X311/H311,"0")+IFERROR(X312/H312,"0")+IFERROR(X313/H313,"0")+IFERROR(X314/H314,"0")+IFERROR(X315/H315,"0")+IFERROR(X316/H316,"0")</f>
        <v>2.7777777777777777</v>
      </c>
      <c r="Y317" s="41">
        <f>IFERROR(Y311/H311,"0")+IFERROR(Y312/H312,"0")+IFERROR(Y313/H313,"0")+IFERROR(Y314/H314,"0")+IFERROR(Y315/H315,"0")+IFERROR(Y316/H316,"0")</f>
        <v>3.0000000000000004</v>
      </c>
      <c r="Z317" s="41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4"/>
      <c r="AB317" s="64"/>
      <c r="AC317" s="64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86</v>
      </c>
      <c r="Q318" s="620"/>
      <c r="R318" s="620"/>
      <c r="S318" s="620"/>
      <c r="T318" s="620"/>
      <c r="U318" s="620"/>
      <c r="V318" s="621"/>
      <c r="W318" s="40" t="s">
        <v>69</v>
      </c>
      <c r="X318" s="41">
        <f>IFERROR(SUM(X311:X316),"0")</f>
        <v>30</v>
      </c>
      <c r="Y318" s="41">
        <f>IFERROR(SUM(Y311:Y316),"0")</f>
        <v>32.400000000000006</v>
      </c>
      <c r="Z318" s="40"/>
      <c r="AA318" s="64"/>
      <c r="AB318" s="64"/>
      <c r="AC318" s="64"/>
    </row>
    <row r="319" spans="1:68" ht="14.25" customHeight="1" x14ac:dyDescent="0.25">
      <c r="A319" s="634" t="s">
        <v>148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22">
        <v>4607091387193</v>
      </c>
      <c r="E320" s="623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7"/>
      <c r="V320" s="37"/>
      <c r="W320" s="38" t="s">
        <v>69</v>
      </c>
      <c r="X320" s="56">
        <v>110</v>
      </c>
      <c r="Y320" s="53">
        <f>IFERROR(IF(X320="",0,CEILING((X320/$H320),1)*$H320),"")</f>
        <v>113.4</v>
      </c>
      <c r="Z320" s="39">
        <f>IFERROR(IF(Y320=0,"",ROUNDUP(Y320/H320,0)*0.00902),"")</f>
        <v>0.24354000000000001</v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117.07142857142857</v>
      </c>
      <c r="BN320" s="75">
        <f>IFERROR(Y320*I320/H320,"0")</f>
        <v>120.69</v>
      </c>
      <c r="BO320" s="75">
        <f>IFERROR(1/J320*(X320/H320),"0")</f>
        <v>0.1984126984126984</v>
      </c>
      <c r="BP320" s="75">
        <f>IFERROR(1/J320*(Y320/H320),"0")</f>
        <v>0.20454545454545456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22">
        <v>4607091387230</v>
      </c>
      <c r="E321" s="623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7"/>
      <c r="V321" s="37"/>
      <c r="W321" s="38" t="s">
        <v>69</v>
      </c>
      <c r="X321" s="56">
        <v>150</v>
      </c>
      <c r="Y321" s="53">
        <f>IFERROR(IF(X321="",0,CEILING((X321/$H321),1)*$H321),"")</f>
        <v>151.20000000000002</v>
      </c>
      <c r="Z321" s="39">
        <f>IFERROR(IF(Y321=0,"",ROUNDUP(Y321/H321,0)*0.00902),"")</f>
        <v>0.32472000000000001</v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159.64285714285714</v>
      </c>
      <c r="BN321" s="75">
        <f>IFERROR(Y321*I321/H321,"0")</f>
        <v>160.91999999999999</v>
      </c>
      <c r="BO321" s="75">
        <f>IFERROR(1/J321*(X321/H321),"0")</f>
        <v>0.27056277056277056</v>
      </c>
      <c r="BP321" s="75">
        <f>IFERROR(1/J321*(Y321/H321),"0")</f>
        <v>0.27272727272727271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22">
        <v>4607091387292</v>
      </c>
      <c r="E322" s="623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22">
        <v>4607091387285</v>
      </c>
      <c r="E323" s="623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86</v>
      </c>
      <c r="Q324" s="620"/>
      <c r="R324" s="620"/>
      <c r="S324" s="620"/>
      <c r="T324" s="620"/>
      <c r="U324" s="620"/>
      <c r="V324" s="621"/>
      <c r="W324" s="40" t="s">
        <v>87</v>
      </c>
      <c r="X324" s="41">
        <f>IFERROR(X320/H320,"0")+IFERROR(X321/H321,"0")+IFERROR(X322/H322,"0")+IFERROR(X323/H323,"0")</f>
        <v>61.904761904761905</v>
      </c>
      <c r="Y324" s="41">
        <f>IFERROR(Y320/H320,"0")+IFERROR(Y321/H321,"0")+IFERROR(Y322/H322,"0")+IFERROR(Y323/H323,"0")</f>
        <v>63</v>
      </c>
      <c r="Z324" s="41">
        <f>IFERROR(IF(Z320="",0,Z320),"0")+IFERROR(IF(Z321="",0,Z321),"0")+IFERROR(IF(Z322="",0,Z322),"0")+IFERROR(IF(Z323="",0,Z323),"0")</f>
        <v>0.56825999999999999</v>
      </c>
      <c r="AA324" s="64"/>
      <c r="AB324" s="64"/>
      <c r="AC324" s="64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86</v>
      </c>
      <c r="Q325" s="620"/>
      <c r="R325" s="620"/>
      <c r="S325" s="620"/>
      <c r="T325" s="620"/>
      <c r="U325" s="620"/>
      <c r="V325" s="621"/>
      <c r="W325" s="40" t="s">
        <v>69</v>
      </c>
      <c r="X325" s="41">
        <f>IFERROR(SUM(X320:X323),"0")</f>
        <v>260</v>
      </c>
      <c r="Y325" s="41">
        <f>IFERROR(SUM(Y320:Y323),"0")</f>
        <v>264.60000000000002</v>
      </c>
      <c r="Z325" s="40"/>
      <c r="AA325" s="64"/>
      <c r="AB325" s="64"/>
      <c r="AC325" s="64"/>
    </row>
    <row r="326" spans="1:68" ht="14.25" customHeight="1" x14ac:dyDescent="0.25">
      <c r="A326" s="634" t="s">
        <v>64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22">
        <v>4607091387766</v>
      </c>
      <c r="E327" s="623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7"/>
      <c r="V327" s="37"/>
      <c r="W327" s="38" t="s">
        <v>69</v>
      </c>
      <c r="X327" s="56">
        <v>880</v>
      </c>
      <c r="Y327" s="53">
        <f>IFERROR(IF(X327="",0,CEILING((X327/$H327),1)*$H327),"")</f>
        <v>881.4</v>
      </c>
      <c r="Z327" s="39">
        <f>IFERROR(IF(Y327=0,"",ROUNDUP(Y327/H327,0)*0.01898),"")</f>
        <v>2.1447400000000001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937.87692307692316</v>
      </c>
      <c r="BN327" s="75">
        <f>IFERROR(Y327*I327/H327,"0")</f>
        <v>939.36900000000003</v>
      </c>
      <c r="BO327" s="75">
        <f>IFERROR(1/J327*(X327/H327),"0")</f>
        <v>1.7628205128205128</v>
      </c>
      <c r="BP327" s="75">
        <f>IFERROR(1/J327*(Y327/H327),"0")</f>
        <v>1.765625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22">
        <v>4607091387957</v>
      </c>
      <c r="E328" s="623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22">
        <v>4607091387964</v>
      </c>
      <c r="E329" s="623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22">
        <v>4680115884588</v>
      </c>
      <c r="E330" s="623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22">
        <v>4607091387513</v>
      </c>
      <c r="E331" s="623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86</v>
      </c>
      <c r="Q332" s="620"/>
      <c r="R332" s="620"/>
      <c r="S332" s="620"/>
      <c r="T332" s="620"/>
      <c r="U332" s="620"/>
      <c r="V332" s="621"/>
      <c r="W332" s="40" t="s">
        <v>87</v>
      </c>
      <c r="X332" s="41">
        <f>IFERROR(X327/H327,"0")+IFERROR(X328/H328,"0")+IFERROR(X329/H329,"0")+IFERROR(X330/H330,"0")+IFERROR(X331/H331,"0")</f>
        <v>112.82051282051282</v>
      </c>
      <c r="Y332" s="41">
        <f>IFERROR(Y327/H327,"0")+IFERROR(Y328/H328,"0")+IFERROR(Y329/H329,"0")+IFERROR(Y330/H330,"0")+IFERROR(Y331/H331,"0")</f>
        <v>113</v>
      </c>
      <c r="Z332" s="41">
        <f>IFERROR(IF(Z327="",0,Z327),"0")+IFERROR(IF(Z328="",0,Z328),"0")+IFERROR(IF(Z329="",0,Z329),"0")+IFERROR(IF(Z330="",0,Z330),"0")+IFERROR(IF(Z331="",0,Z331),"0")</f>
        <v>2.1447400000000001</v>
      </c>
      <c r="AA332" s="64"/>
      <c r="AB332" s="64"/>
      <c r="AC332" s="64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86</v>
      </c>
      <c r="Q333" s="620"/>
      <c r="R333" s="620"/>
      <c r="S333" s="620"/>
      <c r="T333" s="620"/>
      <c r="U333" s="620"/>
      <c r="V333" s="621"/>
      <c r="W333" s="40" t="s">
        <v>69</v>
      </c>
      <c r="X333" s="41">
        <f>IFERROR(SUM(X327:X331),"0")</f>
        <v>880</v>
      </c>
      <c r="Y333" s="41">
        <f>IFERROR(SUM(Y327:Y331),"0")</f>
        <v>881.4</v>
      </c>
      <c r="Z333" s="40"/>
      <c r="AA333" s="64"/>
      <c r="AB333" s="64"/>
      <c r="AC333" s="64"/>
    </row>
    <row r="334" spans="1:68" ht="14.25" customHeight="1" x14ac:dyDescent="0.25">
      <c r="A334" s="634" t="s">
        <v>174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22">
        <v>4607091380880</v>
      </c>
      <c r="E335" s="623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22">
        <v>4607091384482</v>
      </c>
      <c r="E336" s="623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22">
        <v>4607091380897</v>
      </c>
      <c r="E337" s="623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86</v>
      </c>
      <c r="Q338" s="620"/>
      <c r="R338" s="620"/>
      <c r="S338" s="620"/>
      <c r="T338" s="620"/>
      <c r="U338" s="620"/>
      <c r="V338" s="621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86</v>
      </c>
      <c r="Q339" s="620"/>
      <c r="R339" s="620"/>
      <c r="S339" s="620"/>
      <c r="T339" s="620"/>
      <c r="U339" s="620"/>
      <c r="V339" s="621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4" t="s">
        <v>88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22">
        <v>4680115886476</v>
      </c>
      <c r="E341" s="623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730" t="s">
        <v>545</v>
      </c>
      <c r="Q341" s="625"/>
      <c r="R341" s="625"/>
      <c r="S341" s="625"/>
      <c r="T341" s="626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22">
        <v>4607091388374</v>
      </c>
      <c r="E342" s="623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680" t="s">
        <v>549</v>
      </c>
      <c r="Q342" s="625"/>
      <c r="R342" s="625"/>
      <c r="S342" s="625"/>
      <c r="T342" s="626"/>
      <c r="U342" s="37"/>
      <c r="V342" s="37"/>
      <c r="W342" s="38" t="s">
        <v>69</v>
      </c>
      <c r="X342" s="56">
        <v>6</v>
      </c>
      <c r="Y342" s="53">
        <f>IFERROR(IF(X342="",0,CEILING((X342/$H342),1)*$H342),"")</f>
        <v>6.08</v>
      </c>
      <c r="Z342" s="39">
        <f>IFERROR(IF(Y342=0,"",ROUNDUP(Y342/H342,0)*0.00902),"")</f>
        <v>1.804E-2</v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6.4934210526315796</v>
      </c>
      <c r="BN342" s="75">
        <f>IFERROR(Y342*I342/H342,"0")</f>
        <v>6.58</v>
      </c>
      <c r="BO342" s="75">
        <f>IFERROR(1/J342*(X342/H342),"0")</f>
        <v>1.4952153110047847E-2</v>
      </c>
      <c r="BP342" s="75">
        <f>IFERROR(1/J342*(Y342/H342),"0")</f>
        <v>1.5151515151515152E-2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22">
        <v>4607091383102</v>
      </c>
      <c r="E343" s="623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22">
        <v>4607091388404</v>
      </c>
      <c r="E344" s="623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86</v>
      </c>
      <c r="Q345" s="620"/>
      <c r="R345" s="620"/>
      <c r="S345" s="620"/>
      <c r="T345" s="620"/>
      <c r="U345" s="620"/>
      <c r="V345" s="621"/>
      <c r="W345" s="40" t="s">
        <v>87</v>
      </c>
      <c r="X345" s="41">
        <f>IFERROR(X341/H341,"0")+IFERROR(X342/H342,"0")+IFERROR(X343/H343,"0")+IFERROR(X344/H344,"0")</f>
        <v>1.9736842105263157</v>
      </c>
      <c r="Y345" s="41">
        <f>IFERROR(Y341/H341,"0")+IFERROR(Y342/H342,"0")+IFERROR(Y343/H343,"0")+IFERROR(Y344/H344,"0")</f>
        <v>2</v>
      </c>
      <c r="Z345" s="41">
        <f>IFERROR(IF(Z341="",0,Z341),"0")+IFERROR(IF(Z342="",0,Z342),"0")+IFERROR(IF(Z343="",0,Z343),"0")+IFERROR(IF(Z344="",0,Z344),"0")</f>
        <v>1.804E-2</v>
      </c>
      <c r="AA345" s="64"/>
      <c r="AB345" s="64"/>
      <c r="AC345" s="64"/>
    </row>
    <row r="346" spans="1:68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86</v>
      </c>
      <c r="Q346" s="620"/>
      <c r="R346" s="620"/>
      <c r="S346" s="620"/>
      <c r="T346" s="620"/>
      <c r="U346" s="620"/>
      <c r="V346" s="621"/>
      <c r="W346" s="40" t="s">
        <v>69</v>
      </c>
      <c r="X346" s="41">
        <f>IFERROR(SUM(X341:X344),"0")</f>
        <v>6</v>
      </c>
      <c r="Y346" s="41">
        <f>IFERROR(SUM(Y341:Y344),"0")</f>
        <v>6.08</v>
      </c>
      <c r="Z346" s="40"/>
      <c r="AA346" s="64"/>
      <c r="AB346" s="64"/>
      <c r="AC346" s="64"/>
    </row>
    <row r="347" spans="1:68" ht="14.25" customHeight="1" x14ac:dyDescent="0.25">
      <c r="A347" s="634" t="s">
        <v>556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22">
        <v>4680115881808</v>
      </c>
      <c r="E348" s="623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22">
        <v>4680115881822</v>
      </c>
      <c r="E349" s="623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22">
        <v>4680115880016</v>
      </c>
      <c r="E350" s="623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86</v>
      </c>
      <c r="Q351" s="620"/>
      <c r="R351" s="620"/>
      <c r="S351" s="620"/>
      <c r="T351" s="620"/>
      <c r="U351" s="620"/>
      <c r="V351" s="621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86</v>
      </c>
      <c r="Q352" s="620"/>
      <c r="R352" s="620"/>
      <c r="S352" s="620"/>
      <c r="T352" s="620"/>
      <c r="U352" s="620"/>
      <c r="V352" s="621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5" t="s">
        <v>565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2"/>
      <c r="AB353" s="62"/>
      <c r="AC353" s="62"/>
    </row>
    <row r="354" spans="1:68" ht="14.25" customHeight="1" x14ac:dyDescent="0.25">
      <c r="A354" s="634" t="s">
        <v>148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22">
        <v>4607091383836</v>
      </c>
      <c r="E355" s="623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86</v>
      </c>
      <c r="Q356" s="620"/>
      <c r="R356" s="620"/>
      <c r="S356" s="620"/>
      <c r="T356" s="620"/>
      <c r="U356" s="620"/>
      <c r="V356" s="621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86</v>
      </c>
      <c r="Q357" s="620"/>
      <c r="R357" s="620"/>
      <c r="S357" s="620"/>
      <c r="T357" s="620"/>
      <c r="U357" s="620"/>
      <c r="V357" s="621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4" t="s">
        <v>64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22">
        <v>4607091387919</v>
      </c>
      <c r="E359" s="623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7"/>
      <c r="V359" s="37"/>
      <c r="W359" s="38" t="s">
        <v>69</v>
      </c>
      <c r="X359" s="56">
        <v>60</v>
      </c>
      <c r="Y359" s="53">
        <f>IFERROR(IF(X359="",0,CEILING((X359/$H359),1)*$H359),"")</f>
        <v>64.8</v>
      </c>
      <c r="Z359" s="39">
        <f>IFERROR(IF(Y359=0,"",ROUNDUP(Y359/H359,0)*0.01898),"")</f>
        <v>0.15184</v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63.844444444444449</v>
      </c>
      <c r="BN359" s="75">
        <f>IFERROR(Y359*I359/H359,"0")</f>
        <v>68.951999999999998</v>
      </c>
      <c r="BO359" s="75">
        <f>IFERROR(1/J359*(X359/H359),"0")</f>
        <v>0.11574074074074074</v>
      </c>
      <c r="BP359" s="75">
        <f>IFERROR(1/J359*(Y359/H359),"0")</f>
        <v>0.125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22">
        <v>4680115883604</v>
      </c>
      <c r="E360" s="623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22">
        <v>4680115883567</v>
      </c>
      <c r="E361" s="623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86</v>
      </c>
      <c r="Q362" s="620"/>
      <c r="R362" s="620"/>
      <c r="S362" s="620"/>
      <c r="T362" s="620"/>
      <c r="U362" s="620"/>
      <c r="V362" s="621"/>
      <c r="W362" s="40" t="s">
        <v>87</v>
      </c>
      <c r="X362" s="41">
        <f>IFERROR(X359/H359,"0")+IFERROR(X360/H360,"0")+IFERROR(X361/H361,"0")</f>
        <v>7.4074074074074074</v>
      </c>
      <c r="Y362" s="41">
        <f>IFERROR(Y359/H359,"0")+IFERROR(Y360/H360,"0")+IFERROR(Y361/H361,"0")</f>
        <v>8</v>
      </c>
      <c r="Z362" s="41">
        <f>IFERROR(IF(Z359="",0,Z359),"0")+IFERROR(IF(Z360="",0,Z360),"0")+IFERROR(IF(Z361="",0,Z361),"0")</f>
        <v>0.15184</v>
      </c>
      <c r="AA362" s="64"/>
      <c r="AB362" s="64"/>
      <c r="AC362" s="64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86</v>
      </c>
      <c r="Q363" s="620"/>
      <c r="R363" s="620"/>
      <c r="S363" s="620"/>
      <c r="T363" s="620"/>
      <c r="U363" s="620"/>
      <c r="V363" s="621"/>
      <c r="W363" s="40" t="s">
        <v>69</v>
      </c>
      <c r="X363" s="41">
        <f>IFERROR(SUM(X359:X361),"0")</f>
        <v>60</v>
      </c>
      <c r="Y363" s="41">
        <f>IFERROR(SUM(Y359:Y361),"0")</f>
        <v>64.8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5" t="s">
        <v>579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2"/>
      <c r="AB365" s="62"/>
      <c r="AC365" s="62"/>
    </row>
    <row r="366" spans="1:68" ht="14.25" customHeight="1" x14ac:dyDescent="0.25">
      <c r="A366" s="634" t="s">
        <v>96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22">
        <v>4680115884847</v>
      </c>
      <c r="E367" s="623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22">
        <v>4680115884854</v>
      </c>
      <c r="E368" s="623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22">
        <v>4680115884830</v>
      </c>
      <c r="E369" s="623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22">
        <v>4607091383997</v>
      </c>
      <c r="E370" s="623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7"/>
      <c r="V370" s="37"/>
      <c r="W370" s="38" t="s">
        <v>69</v>
      </c>
      <c r="X370" s="56">
        <v>200</v>
      </c>
      <c r="Y370" s="53">
        <f t="shared" si="57"/>
        <v>210</v>
      </c>
      <c r="Z370" s="39">
        <f>IFERROR(IF(Y370=0,"",ROUNDUP(Y370/H370,0)*0.02175),"")</f>
        <v>0.30449999999999999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206.4</v>
      </c>
      <c r="BN370" s="75">
        <f t="shared" si="59"/>
        <v>216.72</v>
      </c>
      <c r="BO370" s="75">
        <f t="shared" si="60"/>
        <v>0.27777777777777779</v>
      </c>
      <c r="BP370" s="75">
        <f t="shared" si="61"/>
        <v>0.29166666666666663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22">
        <v>4680115882638</v>
      </c>
      <c r="E371" s="623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22">
        <v>4680115884922</v>
      </c>
      <c r="E372" s="623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22">
        <v>4680115884861</v>
      </c>
      <c r="E373" s="623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86</v>
      </c>
      <c r="Q374" s="620"/>
      <c r="R374" s="620"/>
      <c r="S374" s="620"/>
      <c r="T374" s="620"/>
      <c r="U374" s="620"/>
      <c r="V374" s="621"/>
      <c r="W374" s="40" t="s">
        <v>87</v>
      </c>
      <c r="X374" s="41">
        <f>IFERROR(X367/H367,"0")+IFERROR(X368/H368,"0")+IFERROR(X369/H369,"0")+IFERROR(X370/H370,"0")+IFERROR(X371/H371,"0")+IFERROR(X372/H372,"0")+IFERROR(X373/H373,"0")</f>
        <v>13.333333333333334</v>
      </c>
      <c r="Y374" s="41">
        <f>IFERROR(Y367/H367,"0")+IFERROR(Y368/H368,"0")+IFERROR(Y369/H369,"0")+IFERROR(Y370/H370,"0")+IFERROR(Y371/H371,"0")+IFERROR(Y372/H372,"0")+IFERROR(Y373/H373,"0")</f>
        <v>14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0.30449999999999999</v>
      </c>
      <c r="AA374" s="64"/>
      <c r="AB374" s="64"/>
      <c r="AC374" s="64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86</v>
      </c>
      <c r="Q375" s="620"/>
      <c r="R375" s="620"/>
      <c r="S375" s="620"/>
      <c r="T375" s="620"/>
      <c r="U375" s="620"/>
      <c r="V375" s="621"/>
      <c r="W375" s="40" t="s">
        <v>69</v>
      </c>
      <c r="X375" s="41">
        <f>IFERROR(SUM(X367:X373),"0")</f>
        <v>200</v>
      </c>
      <c r="Y375" s="41">
        <f>IFERROR(SUM(Y367:Y373),"0")</f>
        <v>210</v>
      </c>
      <c r="Z375" s="40"/>
      <c r="AA375" s="64"/>
      <c r="AB375" s="64"/>
      <c r="AC375" s="64"/>
    </row>
    <row r="376" spans="1:68" ht="14.25" customHeight="1" x14ac:dyDescent="0.25">
      <c r="A376" s="634" t="s">
        <v>137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22">
        <v>4607091383980</v>
      </c>
      <c r="E377" s="623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7"/>
      <c r="V377" s="37"/>
      <c r="W377" s="38" t="s">
        <v>69</v>
      </c>
      <c r="X377" s="56">
        <v>400</v>
      </c>
      <c r="Y377" s="53">
        <f>IFERROR(IF(X377="",0,CEILING((X377/$H377),1)*$H377),"")</f>
        <v>405</v>
      </c>
      <c r="Z377" s="39">
        <f>IFERROR(IF(Y377=0,"",ROUNDUP(Y377/H377,0)*0.02175),"")</f>
        <v>0.58724999999999994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412.8</v>
      </c>
      <c r="BN377" s="75">
        <f>IFERROR(Y377*I377/H377,"0")</f>
        <v>417.96000000000004</v>
      </c>
      <c r="BO377" s="75">
        <f>IFERROR(1/J377*(X377/H377),"0")</f>
        <v>0.55555555555555558</v>
      </c>
      <c r="BP377" s="75">
        <f>IFERROR(1/J377*(Y377/H377),"0")</f>
        <v>0.5625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22">
        <v>4607091384178</v>
      </c>
      <c r="E378" s="62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86</v>
      </c>
      <c r="Q379" s="620"/>
      <c r="R379" s="620"/>
      <c r="S379" s="620"/>
      <c r="T379" s="620"/>
      <c r="U379" s="620"/>
      <c r="V379" s="621"/>
      <c r="W379" s="40" t="s">
        <v>87</v>
      </c>
      <c r="X379" s="41">
        <f>IFERROR(X377/H377,"0")+IFERROR(X378/H378,"0")</f>
        <v>26.666666666666668</v>
      </c>
      <c r="Y379" s="41">
        <f>IFERROR(Y377/H377,"0")+IFERROR(Y378/H378,"0")</f>
        <v>27</v>
      </c>
      <c r="Z379" s="41">
        <f>IFERROR(IF(Z377="",0,Z377),"0")+IFERROR(IF(Z378="",0,Z378),"0")</f>
        <v>0.58724999999999994</v>
      </c>
      <c r="AA379" s="64"/>
      <c r="AB379" s="64"/>
      <c r="AC379" s="64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86</v>
      </c>
      <c r="Q380" s="620"/>
      <c r="R380" s="620"/>
      <c r="S380" s="620"/>
      <c r="T380" s="620"/>
      <c r="U380" s="620"/>
      <c r="V380" s="621"/>
      <c r="W380" s="40" t="s">
        <v>69</v>
      </c>
      <c r="X380" s="41">
        <f>IFERROR(SUM(X377:X378),"0")</f>
        <v>400</v>
      </c>
      <c r="Y380" s="41">
        <f>IFERROR(SUM(Y377:Y378),"0")</f>
        <v>405</v>
      </c>
      <c r="Z380" s="40"/>
      <c r="AA380" s="64"/>
      <c r="AB380" s="64"/>
      <c r="AC380" s="64"/>
    </row>
    <row r="381" spans="1:68" ht="14.25" customHeight="1" x14ac:dyDescent="0.25">
      <c r="A381" s="634" t="s">
        <v>64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22">
        <v>4607091383928</v>
      </c>
      <c r="E382" s="623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22">
        <v>4607091384260</v>
      </c>
      <c r="E383" s="623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86</v>
      </c>
      <c r="Q384" s="620"/>
      <c r="R384" s="620"/>
      <c r="S384" s="620"/>
      <c r="T384" s="620"/>
      <c r="U384" s="620"/>
      <c r="V384" s="621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86</v>
      </c>
      <c r="Q385" s="620"/>
      <c r="R385" s="620"/>
      <c r="S385" s="620"/>
      <c r="T385" s="620"/>
      <c r="U385" s="620"/>
      <c r="V385" s="621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4" t="s">
        <v>174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22">
        <v>4607091384673</v>
      </c>
      <c r="E387" s="623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86</v>
      </c>
      <c r="Q388" s="620"/>
      <c r="R388" s="620"/>
      <c r="S388" s="620"/>
      <c r="T388" s="620"/>
      <c r="U388" s="620"/>
      <c r="V388" s="621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86</v>
      </c>
      <c r="Q389" s="620"/>
      <c r="R389" s="620"/>
      <c r="S389" s="620"/>
      <c r="T389" s="620"/>
      <c r="U389" s="620"/>
      <c r="V389" s="621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5" t="s">
        <v>613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2"/>
      <c r="AB390" s="62"/>
      <c r="AC390" s="62"/>
    </row>
    <row r="391" spans="1:68" ht="14.25" customHeight="1" x14ac:dyDescent="0.25">
      <c r="A391" s="634" t="s">
        <v>96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22">
        <v>4680115881907</v>
      </c>
      <c r="E392" s="623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22">
        <v>4680115881907</v>
      </c>
      <c r="E393" s="623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22">
        <v>4680115884892</v>
      </c>
      <c r="E394" s="623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22">
        <v>4680115884885</v>
      </c>
      <c r="E395" s="623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22">
        <v>4680115884908</v>
      </c>
      <c r="E396" s="623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86</v>
      </c>
      <c r="Q397" s="620"/>
      <c r="R397" s="620"/>
      <c r="S397" s="620"/>
      <c r="T397" s="620"/>
      <c r="U397" s="620"/>
      <c r="V397" s="621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86</v>
      </c>
      <c r="Q398" s="620"/>
      <c r="R398" s="620"/>
      <c r="S398" s="620"/>
      <c r="T398" s="620"/>
      <c r="U398" s="620"/>
      <c r="V398" s="621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4" t="s">
        <v>148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22">
        <v>4607091384802</v>
      </c>
      <c r="E400" s="623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86</v>
      </c>
      <c r="Q401" s="620"/>
      <c r="R401" s="620"/>
      <c r="S401" s="620"/>
      <c r="T401" s="620"/>
      <c r="U401" s="620"/>
      <c r="V401" s="621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86</v>
      </c>
      <c r="Q402" s="620"/>
      <c r="R402" s="620"/>
      <c r="S402" s="620"/>
      <c r="T402" s="620"/>
      <c r="U402" s="620"/>
      <c r="V402" s="621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4" t="s">
        <v>64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22">
        <v>4607091384246</v>
      </c>
      <c r="E404" s="623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7"/>
      <c r="V404" s="37"/>
      <c r="W404" s="38" t="s">
        <v>69</v>
      </c>
      <c r="X404" s="56">
        <v>90</v>
      </c>
      <c r="Y404" s="53">
        <f>IFERROR(IF(X404="",0,CEILING((X404/$H404),1)*$H404),"")</f>
        <v>90</v>
      </c>
      <c r="Z404" s="39">
        <f>IFERROR(IF(Y404=0,"",ROUNDUP(Y404/H404,0)*0.01898),"")</f>
        <v>0.1898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95.19</v>
      </c>
      <c r="BN404" s="75">
        <f>IFERROR(Y404*I404/H404,"0")</f>
        <v>95.19</v>
      </c>
      <c r="BO404" s="75">
        <f>IFERROR(1/J404*(X404/H404),"0")</f>
        <v>0.15625</v>
      </c>
      <c r="BP404" s="75">
        <f>IFERROR(1/J404*(Y404/H404),"0")</f>
        <v>0.15625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22">
        <v>4680115881976</v>
      </c>
      <c r="E405" s="623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22">
        <v>4607091384253</v>
      </c>
      <c r="E406" s="623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22">
        <v>4680115881969</v>
      </c>
      <c r="E407" s="623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86</v>
      </c>
      <c r="Q408" s="620"/>
      <c r="R408" s="620"/>
      <c r="S408" s="620"/>
      <c r="T408" s="620"/>
      <c r="U408" s="620"/>
      <c r="V408" s="621"/>
      <c r="W408" s="40" t="s">
        <v>87</v>
      </c>
      <c r="X408" s="41">
        <f>IFERROR(X404/H404,"0")+IFERROR(X405/H405,"0")+IFERROR(X406/H406,"0")+IFERROR(X407/H407,"0")</f>
        <v>10</v>
      </c>
      <c r="Y408" s="41">
        <f>IFERROR(Y404/H404,"0")+IFERROR(Y405/H405,"0")+IFERROR(Y406/H406,"0")+IFERROR(Y407/H407,"0")</f>
        <v>10</v>
      </c>
      <c r="Z408" s="41">
        <f>IFERROR(IF(Z404="",0,Z404),"0")+IFERROR(IF(Z405="",0,Z405),"0")+IFERROR(IF(Z406="",0,Z406),"0")+IFERROR(IF(Z407="",0,Z407),"0")</f>
        <v>0.1898</v>
      </c>
      <c r="AA408" s="64"/>
      <c r="AB408" s="64"/>
      <c r="AC408" s="64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86</v>
      </c>
      <c r="Q409" s="620"/>
      <c r="R409" s="620"/>
      <c r="S409" s="620"/>
      <c r="T409" s="620"/>
      <c r="U409" s="620"/>
      <c r="V409" s="621"/>
      <c r="W409" s="40" t="s">
        <v>69</v>
      </c>
      <c r="X409" s="41">
        <f>IFERROR(SUM(X404:X407),"0")</f>
        <v>90</v>
      </c>
      <c r="Y409" s="41">
        <f>IFERROR(SUM(Y404:Y407),"0")</f>
        <v>90</v>
      </c>
      <c r="Z409" s="40"/>
      <c r="AA409" s="64"/>
      <c r="AB409" s="64"/>
      <c r="AC409" s="64"/>
    </row>
    <row r="410" spans="1:68" ht="14.25" customHeight="1" x14ac:dyDescent="0.25">
      <c r="A410" s="634" t="s">
        <v>174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22">
        <v>4607091389357</v>
      </c>
      <c r="E411" s="623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86</v>
      </c>
      <c r="Q412" s="620"/>
      <c r="R412" s="620"/>
      <c r="S412" s="620"/>
      <c r="T412" s="620"/>
      <c r="U412" s="620"/>
      <c r="V412" s="621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86</v>
      </c>
      <c r="Q413" s="620"/>
      <c r="R413" s="620"/>
      <c r="S413" s="620"/>
      <c r="T413" s="620"/>
      <c r="U413" s="620"/>
      <c r="V413" s="621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5" t="s">
        <v>644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2"/>
      <c r="AB415" s="62"/>
      <c r="AC415" s="62"/>
    </row>
    <row r="416" spans="1:68" ht="14.25" customHeight="1" x14ac:dyDescent="0.25">
      <c r="A416" s="634" t="s">
        <v>148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22">
        <v>4680115886100</v>
      </c>
      <c r="E417" s="623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22">
        <v>4680115886117</v>
      </c>
      <c r="E418" s="623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22">
        <v>4680115886117</v>
      </c>
      <c r="E419" s="623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22">
        <v>4680115886124</v>
      </c>
      <c r="E420" s="623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22">
        <v>4680115883147</v>
      </c>
      <c r="E421" s="623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22">
        <v>4607091384338</v>
      </c>
      <c r="E422" s="62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22">
        <v>4607091389524</v>
      </c>
      <c r="E423" s="623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22">
        <v>4680115883161</v>
      </c>
      <c r="E424" s="623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22">
        <v>4607091389531</v>
      </c>
      <c r="E425" s="623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22">
        <v>4607091384345</v>
      </c>
      <c r="E426" s="623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86</v>
      </c>
      <c r="Q427" s="620"/>
      <c r="R427" s="620"/>
      <c r="S427" s="620"/>
      <c r="T427" s="620"/>
      <c r="U427" s="620"/>
      <c r="V427" s="621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86</v>
      </c>
      <c r="Q428" s="620"/>
      <c r="R428" s="620"/>
      <c r="S428" s="620"/>
      <c r="T428" s="620"/>
      <c r="U428" s="620"/>
      <c r="V428" s="621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4" t="s">
        <v>64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22">
        <v>4607091384352</v>
      </c>
      <c r="E430" s="623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22">
        <v>4607091389654</v>
      </c>
      <c r="E431" s="623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86</v>
      </c>
      <c r="Q432" s="620"/>
      <c r="R432" s="620"/>
      <c r="S432" s="620"/>
      <c r="T432" s="620"/>
      <c r="U432" s="620"/>
      <c r="V432" s="621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86</v>
      </c>
      <c r="Q433" s="620"/>
      <c r="R433" s="620"/>
      <c r="S433" s="620"/>
      <c r="T433" s="620"/>
      <c r="U433" s="620"/>
      <c r="V433" s="621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5" t="s">
        <v>676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2"/>
      <c r="AB434" s="62"/>
      <c r="AC434" s="62"/>
    </row>
    <row r="435" spans="1:68" ht="14.25" customHeight="1" x14ac:dyDescent="0.25">
      <c r="A435" s="634" t="s">
        <v>137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22">
        <v>4680115885240</v>
      </c>
      <c r="E436" s="623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6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22">
        <v>4607091389364</v>
      </c>
      <c r="E437" s="623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86</v>
      </c>
      <c r="Q438" s="620"/>
      <c r="R438" s="620"/>
      <c r="S438" s="620"/>
      <c r="T438" s="620"/>
      <c r="U438" s="620"/>
      <c r="V438" s="621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86</v>
      </c>
      <c r="Q439" s="620"/>
      <c r="R439" s="620"/>
      <c r="S439" s="620"/>
      <c r="T439" s="620"/>
      <c r="U439" s="620"/>
      <c r="V439" s="621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4" t="s">
        <v>148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22">
        <v>4680115886094</v>
      </c>
      <c r="E441" s="623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7"/>
      <c r="V441" s="37"/>
      <c r="W441" s="38" t="s">
        <v>69</v>
      </c>
      <c r="X441" s="56">
        <v>40</v>
      </c>
      <c r="Y441" s="53">
        <f>IFERROR(IF(X441="",0,CEILING((X441/$H441),1)*$H441),"")</f>
        <v>43.2</v>
      </c>
      <c r="Z441" s="39">
        <f>IFERROR(IF(Y441=0,"",ROUNDUP(Y441/H441,0)*0.00902),"")</f>
        <v>7.2160000000000002E-2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41.555555555555557</v>
      </c>
      <c r="BN441" s="75">
        <f>IFERROR(Y441*I441/H441,"0")</f>
        <v>44.88</v>
      </c>
      <c r="BO441" s="75">
        <f>IFERROR(1/J441*(X441/H441),"0")</f>
        <v>5.6116722783389444E-2</v>
      </c>
      <c r="BP441" s="75">
        <f>IFERROR(1/J441*(Y441/H441),"0")</f>
        <v>6.0606060606060608E-2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22">
        <v>4607091389425</v>
      </c>
      <c r="E442" s="623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22">
        <v>4680115880771</v>
      </c>
      <c r="E443" s="623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22">
        <v>4607091389500</v>
      </c>
      <c r="E444" s="623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86</v>
      </c>
      <c r="Q445" s="620"/>
      <c r="R445" s="620"/>
      <c r="S445" s="620"/>
      <c r="T445" s="620"/>
      <c r="U445" s="620"/>
      <c r="V445" s="621"/>
      <c r="W445" s="40" t="s">
        <v>87</v>
      </c>
      <c r="X445" s="41">
        <f>IFERROR(X441/H441,"0")+IFERROR(X442/H442,"0")+IFERROR(X443/H443,"0")+IFERROR(X444/H444,"0")</f>
        <v>7.4074074074074066</v>
      </c>
      <c r="Y445" s="41">
        <f>IFERROR(Y441/H441,"0")+IFERROR(Y442/H442,"0")+IFERROR(Y443/H443,"0")+IFERROR(Y444/H444,"0")</f>
        <v>8</v>
      </c>
      <c r="Z445" s="41">
        <f>IFERROR(IF(Z441="",0,Z441),"0")+IFERROR(IF(Z442="",0,Z442),"0")+IFERROR(IF(Z443="",0,Z443),"0")+IFERROR(IF(Z444="",0,Z444),"0")</f>
        <v>7.2160000000000002E-2</v>
      </c>
      <c r="AA445" s="64"/>
      <c r="AB445" s="64"/>
      <c r="AC445" s="64"/>
    </row>
    <row r="446" spans="1:68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86</v>
      </c>
      <c r="Q446" s="620"/>
      <c r="R446" s="620"/>
      <c r="S446" s="620"/>
      <c r="T446" s="620"/>
      <c r="U446" s="620"/>
      <c r="V446" s="621"/>
      <c r="W446" s="40" t="s">
        <v>69</v>
      </c>
      <c r="X446" s="41">
        <f>IFERROR(SUM(X441:X444),"0")</f>
        <v>40</v>
      </c>
      <c r="Y446" s="41">
        <f>IFERROR(SUM(Y441:Y444),"0")</f>
        <v>43.2</v>
      </c>
      <c r="Z446" s="40"/>
      <c r="AA446" s="64"/>
      <c r="AB446" s="64"/>
      <c r="AC446" s="64"/>
    </row>
    <row r="447" spans="1:68" ht="16.5" customHeight="1" x14ac:dyDescent="0.25">
      <c r="A447" s="635" t="s">
        <v>694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2"/>
      <c r="AB447" s="62"/>
      <c r="AC447" s="62"/>
    </row>
    <row r="448" spans="1:68" ht="14.25" customHeight="1" x14ac:dyDescent="0.25">
      <c r="A448" s="634" t="s">
        <v>148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22">
        <v>4680115885189</v>
      </c>
      <c r="E449" s="623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22">
        <v>4680115885110</v>
      </c>
      <c r="E450" s="623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86</v>
      </c>
      <c r="Q451" s="620"/>
      <c r="R451" s="620"/>
      <c r="S451" s="620"/>
      <c r="T451" s="620"/>
      <c r="U451" s="620"/>
      <c r="V451" s="621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86</v>
      </c>
      <c r="Q452" s="620"/>
      <c r="R452" s="620"/>
      <c r="S452" s="620"/>
      <c r="T452" s="620"/>
      <c r="U452" s="620"/>
      <c r="V452" s="621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5" t="s">
        <v>701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2"/>
      <c r="AB453" s="62"/>
      <c r="AC453" s="62"/>
    </row>
    <row r="454" spans="1:68" ht="14.25" customHeight="1" x14ac:dyDescent="0.25">
      <c r="A454" s="634" t="s">
        <v>148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22">
        <v>4680115885103</v>
      </c>
      <c r="E455" s="623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86</v>
      </c>
      <c r="Q456" s="620"/>
      <c r="R456" s="620"/>
      <c r="S456" s="620"/>
      <c r="T456" s="620"/>
      <c r="U456" s="620"/>
      <c r="V456" s="621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86</v>
      </c>
      <c r="Q457" s="620"/>
      <c r="R457" s="620"/>
      <c r="S457" s="620"/>
      <c r="T457" s="620"/>
      <c r="U457" s="620"/>
      <c r="V457" s="621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4" t="s">
        <v>174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22">
        <v>4680115885509</v>
      </c>
      <c r="E459" s="623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86</v>
      </c>
      <c r="Q460" s="620"/>
      <c r="R460" s="620"/>
      <c r="S460" s="620"/>
      <c r="T460" s="620"/>
      <c r="U460" s="620"/>
      <c r="V460" s="621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86</v>
      </c>
      <c r="Q461" s="620"/>
      <c r="R461" s="620"/>
      <c r="S461" s="620"/>
      <c r="T461" s="620"/>
      <c r="U461" s="620"/>
      <c r="V461" s="621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5" t="s">
        <v>708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2"/>
      <c r="AB463" s="62"/>
      <c r="AC463" s="62"/>
    </row>
    <row r="464" spans="1:68" ht="14.25" customHeight="1" x14ac:dyDescent="0.25">
      <c r="A464" s="634" t="s">
        <v>96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22">
        <v>4607091389067</v>
      </c>
      <c r="E465" s="623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22">
        <v>4680115885271</v>
      </c>
      <c r="E466" s="623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22">
        <v>4680115885226</v>
      </c>
      <c r="E467" s="623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22">
        <v>4680115884502</v>
      </c>
      <c r="E468" s="623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22">
        <v>4607091389104</v>
      </c>
      <c r="E469" s="623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7"/>
      <c r="V469" s="37"/>
      <c r="W469" s="38" t="s">
        <v>69</v>
      </c>
      <c r="X469" s="56">
        <v>40</v>
      </c>
      <c r="Y469" s="53">
        <f t="shared" si="68"/>
        <v>42.24</v>
      </c>
      <c r="Z469" s="39">
        <f t="shared" si="69"/>
        <v>9.5680000000000001E-2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42.727272727272727</v>
      </c>
      <c r="BN469" s="75">
        <f t="shared" si="71"/>
        <v>45.12</v>
      </c>
      <c r="BO469" s="75">
        <f t="shared" si="72"/>
        <v>7.2843822843822847E-2</v>
      </c>
      <c r="BP469" s="75">
        <f t="shared" si="73"/>
        <v>7.6923076923076927E-2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22">
        <v>4680115884519</v>
      </c>
      <c r="E470" s="623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22">
        <v>4680115886391</v>
      </c>
      <c r="E471" s="623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22">
        <v>4680115880603</v>
      </c>
      <c r="E472" s="623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22">
        <v>4680115880603</v>
      </c>
      <c r="E473" s="623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22">
        <v>4680115882782</v>
      </c>
      <c r="E474" s="623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22">
        <v>4680115886469</v>
      </c>
      <c r="E475" s="623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22">
        <v>4680115886483</v>
      </c>
      <c r="E476" s="623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22">
        <v>4680115885479</v>
      </c>
      <c r="E477" s="623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22">
        <v>4607091389982</v>
      </c>
      <c r="E478" s="623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22">
        <v>4607091389982</v>
      </c>
      <c r="E479" s="623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22">
        <v>4680115886490</v>
      </c>
      <c r="E480" s="623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86</v>
      </c>
      <c r="Q481" s="620"/>
      <c r="R481" s="620"/>
      <c r="S481" s="620"/>
      <c r="T481" s="620"/>
      <c r="U481" s="620"/>
      <c r="V481" s="621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7.5757575757575752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9.5680000000000001E-2</v>
      </c>
      <c r="AA481" s="64"/>
      <c r="AB481" s="64"/>
      <c r="AC481" s="64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86</v>
      </c>
      <c r="Q482" s="620"/>
      <c r="R482" s="620"/>
      <c r="S482" s="620"/>
      <c r="T482" s="620"/>
      <c r="U482" s="620"/>
      <c r="V482" s="621"/>
      <c r="W482" s="40" t="s">
        <v>69</v>
      </c>
      <c r="X482" s="41">
        <f>IFERROR(SUM(X465:X480),"0")</f>
        <v>40</v>
      </c>
      <c r="Y482" s="41">
        <f>IFERROR(SUM(Y465:Y480),"0")</f>
        <v>42.24</v>
      </c>
      <c r="Z482" s="40"/>
      <c r="AA482" s="64"/>
      <c r="AB482" s="64"/>
      <c r="AC482" s="64"/>
    </row>
    <row r="483" spans="1:68" ht="14.25" customHeight="1" x14ac:dyDescent="0.25">
      <c r="A483" s="634" t="s">
        <v>137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22">
        <v>4607091388930</v>
      </c>
      <c r="E484" s="623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7"/>
      <c r="V484" s="37"/>
      <c r="W484" s="38" t="s">
        <v>69</v>
      </c>
      <c r="X484" s="56">
        <v>150</v>
      </c>
      <c r="Y484" s="53">
        <f>IFERROR(IF(X484="",0,CEILING((X484/$H484),1)*$H484),"")</f>
        <v>153.12</v>
      </c>
      <c r="Z484" s="39">
        <f>IFERROR(IF(Y484=0,"",ROUNDUP(Y484/H484,0)*0.01196),"")</f>
        <v>0.34683999999999998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160.22727272727272</v>
      </c>
      <c r="BN484" s="75">
        <f>IFERROR(Y484*I484/H484,"0")</f>
        <v>163.56</v>
      </c>
      <c r="BO484" s="75">
        <f>IFERROR(1/J484*(X484/H484),"0")</f>
        <v>0.27316433566433568</v>
      </c>
      <c r="BP484" s="75">
        <f>IFERROR(1/J484*(Y484/H484),"0")</f>
        <v>0.27884615384615385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22">
        <v>4680115886407</v>
      </c>
      <c r="E485" s="623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22">
        <v>4680115880054</v>
      </c>
      <c r="E486" s="623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86</v>
      </c>
      <c r="Q487" s="620"/>
      <c r="R487" s="620"/>
      <c r="S487" s="620"/>
      <c r="T487" s="620"/>
      <c r="U487" s="620"/>
      <c r="V487" s="621"/>
      <c r="W487" s="40" t="s">
        <v>87</v>
      </c>
      <c r="X487" s="41">
        <f>IFERROR(X484/H484,"0")+IFERROR(X485/H485,"0")+IFERROR(X486/H486,"0")</f>
        <v>28.409090909090907</v>
      </c>
      <c r="Y487" s="41">
        <f>IFERROR(Y484/H484,"0")+IFERROR(Y485/H485,"0")+IFERROR(Y486/H486,"0")</f>
        <v>29</v>
      </c>
      <c r="Z487" s="41">
        <f>IFERROR(IF(Z484="",0,Z484),"0")+IFERROR(IF(Z485="",0,Z485),"0")+IFERROR(IF(Z486="",0,Z486),"0")</f>
        <v>0.34683999999999998</v>
      </c>
      <c r="AA487" s="64"/>
      <c r="AB487" s="64"/>
      <c r="AC487" s="64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86</v>
      </c>
      <c r="Q488" s="620"/>
      <c r="R488" s="620"/>
      <c r="S488" s="620"/>
      <c r="T488" s="620"/>
      <c r="U488" s="620"/>
      <c r="V488" s="621"/>
      <c r="W488" s="40" t="s">
        <v>69</v>
      </c>
      <c r="X488" s="41">
        <f>IFERROR(SUM(X484:X486),"0")</f>
        <v>150</v>
      </c>
      <c r="Y488" s="41">
        <f>IFERROR(SUM(Y484:Y486),"0")</f>
        <v>153.12</v>
      </c>
      <c r="Z488" s="40"/>
      <c r="AA488" s="64"/>
      <c r="AB488" s="64"/>
      <c r="AC488" s="64"/>
    </row>
    <row r="489" spans="1:68" ht="14.25" customHeight="1" x14ac:dyDescent="0.25">
      <c r="A489" s="634" t="s">
        <v>148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22">
        <v>4680115883116</v>
      </c>
      <c r="E490" s="623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7"/>
      <c r="V490" s="37"/>
      <c r="W490" s="38" t="s">
        <v>69</v>
      </c>
      <c r="X490" s="56">
        <v>60</v>
      </c>
      <c r="Y490" s="53">
        <f t="shared" ref="Y490:Y498" si="74">IFERROR(IF(X490="",0,CEILING((X490/$H490),1)*$H490),"")</f>
        <v>63.36</v>
      </c>
      <c r="Z490" s="39">
        <f>IFERROR(IF(Y490=0,"",ROUNDUP(Y490/H490,0)*0.01196),"")</f>
        <v>0.14352000000000001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64.090909090909079</v>
      </c>
      <c r="BN490" s="75">
        <f t="shared" ref="BN490:BN498" si="76">IFERROR(Y490*I490/H490,"0")</f>
        <v>67.679999999999993</v>
      </c>
      <c r="BO490" s="75">
        <f t="shared" ref="BO490:BO498" si="77">IFERROR(1/J490*(X490/H490),"0")</f>
        <v>0.10926573426573427</v>
      </c>
      <c r="BP490" s="75">
        <f t="shared" ref="BP490:BP498" si="78">IFERROR(1/J490*(Y490/H490),"0")</f>
        <v>0.11538461538461539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22">
        <v>4680115883093</v>
      </c>
      <c r="E491" s="623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22">
        <v>4680115883109</v>
      </c>
      <c r="E492" s="623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7"/>
      <c r="V492" s="37"/>
      <c r="W492" s="38" t="s">
        <v>69</v>
      </c>
      <c r="X492" s="56">
        <v>40</v>
      </c>
      <c r="Y492" s="53">
        <f t="shared" si="74"/>
        <v>42.24</v>
      </c>
      <c r="Z492" s="39">
        <f>IFERROR(IF(Y492=0,"",ROUNDUP(Y492/H492,0)*0.01196),"")</f>
        <v>9.5680000000000001E-2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42.727272727272727</v>
      </c>
      <c r="BN492" s="75">
        <f t="shared" si="76"/>
        <v>45.12</v>
      </c>
      <c r="BO492" s="75">
        <f t="shared" si="77"/>
        <v>7.2843822843822847E-2</v>
      </c>
      <c r="BP492" s="75">
        <f t="shared" si="78"/>
        <v>7.6923076923076927E-2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22">
        <v>4680115886438</v>
      </c>
      <c r="E493" s="623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22">
        <v>4680115882072</v>
      </c>
      <c r="E494" s="623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22">
        <v>4680115882072</v>
      </c>
      <c r="E495" s="623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22">
        <v>4680115882102</v>
      </c>
      <c r="E496" s="623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22">
        <v>4680115882096</v>
      </c>
      <c r="E497" s="623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6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22">
        <v>4680115882096</v>
      </c>
      <c r="E498" s="623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86</v>
      </c>
      <c r="Q499" s="620"/>
      <c r="R499" s="620"/>
      <c r="S499" s="620"/>
      <c r="T499" s="620"/>
      <c r="U499" s="620"/>
      <c r="V499" s="621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18.939393939393938</v>
      </c>
      <c r="Y499" s="41">
        <f>IFERROR(Y490/H490,"0")+IFERROR(Y491/H491,"0")+IFERROR(Y492/H492,"0")+IFERROR(Y493/H493,"0")+IFERROR(Y494/H494,"0")+IFERROR(Y495/H495,"0")+IFERROR(Y496/H496,"0")+IFERROR(Y497/H497,"0")+IFERROR(Y498/H498,"0")</f>
        <v>20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0.23920000000000002</v>
      </c>
      <c r="AA499" s="64"/>
      <c r="AB499" s="64"/>
      <c r="AC499" s="64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86</v>
      </c>
      <c r="Q500" s="620"/>
      <c r="R500" s="620"/>
      <c r="S500" s="620"/>
      <c r="T500" s="620"/>
      <c r="U500" s="620"/>
      <c r="V500" s="621"/>
      <c r="W500" s="40" t="s">
        <v>69</v>
      </c>
      <c r="X500" s="41">
        <f>IFERROR(SUM(X490:X498),"0")</f>
        <v>100</v>
      </c>
      <c r="Y500" s="41">
        <f>IFERROR(SUM(Y490:Y498),"0")</f>
        <v>105.6</v>
      </c>
      <c r="Z500" s="40"/>
      <c r="AA500" s="64"/>
      <c r="AB500" s="64"/>
      <c r="AC500" s="64"/>
    </row>
    <row r="501" spans="1:68" ht="14.25" customHeight="1" x14ac:dyDescent="0.25">
      <c r="A501" s="634" t="s">
        <v>64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22">
        <v>4607091383409</v>
      </c>
      <c r="E502" s="623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22">
        <v>4607091383416</v>
      </c>
      <c r="E503" s="623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22">
        <v>4680115883536</v>
      </c>
      <c r="E504" s="623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86</v>
      </c>
      <c r="Q505" s="620"/>
      <c r="R505" s="620"/>
      <c r="S505" s="620"/>
      <c r="T505" s="620"/>
      <c r="U505" s="620"/>
      <c r="V505" s="621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86</v>
      </c>
      <c r="Q506" s="620"/>
      <c r="R506" s="620"/>
      <c r="S506" s="620"/>
      <c r="T506" s="620"/>
      <c r="U506" s="620"/>
      <c r="V506" s="621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4" t="s">
        <v>174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22">
        <v>4680115885035</v>
      </c>
      <c r="E508" s="623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22">
        <v>4680115885936</v>
      </c>
      <c r="E509" s="623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86</v>
      </c>
      <c r="Q510" s="620"/>
      <c r="R510" s="620"/>
      <c r="S510" s="620"/>
      <c r="T510" s="620"/>
      <c r="U510" s="620"/>
      <c r="V510" s="621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86</v>
      </c>
      <c r="Q511" s="620"/>
      <c r="R511" s="620"/>
      <c r="S511" s="620"/>
      <c r="T511" s="620"/>
      <c r="U511" s="620"/>
      <c r="V511" s="621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5" t="s">
        <v>785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2"/>
      <c r="AB513" s="62"/>
      <c r="AC513" s="62"/>
    </row>
    <row r="514" spans="1:68" ht="14.25" customHeight="1" x14ac:dyDescent="0.25">
      <c r="A514" s="634" t="s">
        <v>96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22">
        <v>4640242181011</v>
      </c>
      <c r="E515" s="623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683" t="s">
        <v>788</v>
      </c>
      <c r="Q515" s="625"/>
      <c r="R515" s="625"/>
      <c r="S515" s="625"/>
      <c r="T515" s="626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22">
        <v>4640242180441</v>
      </c>
      <c r="E516" s="623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46" t="s">
        <v>792</v>
      </c>
      <c r="Q516" s="625"/>
      <c r="R516" s="625"/>
      <c r="S516" s="625"/>
      <c r="T516" s="626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22">
        <v>4640242180564</v>
      </c>
      <c r="E517" s="623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792" t="s">
        <v>796</v>
      </c>
      <c r="Q517" s="625"/>
      <c r="R517" s="625"/>
      <c r="S517" s="625"/>
      <c r="T517" s="626"/>
      <c r="U517" s="37"/>
      <c r="V517" s="37"/>
      <c r="W517" s="38" t="s">
        <v>69</v>
      </c>
      <c r="X517" s="56">
        <v>70</v>
      </c>
      <c r="Y517" s="53">
        <f>IFERROR(IF(X517="",0,CEILING((X517/$H517),1)*$H517),"")</f>
        <v>72</v>
      </c>
      <c r="Z517" s="39">
        <f>IFERROR(IF(Y517=0,"",ROUNDUP(Y517/H517,0)*0.01898),"")</f>
        <v>0.11388000000000001</v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72.537500000000009</v>
      </c>
      <c r="BN517" s="75">
        <f>IFERROR(Y517*I517/H517,"0")</f>
        <v>74.61</v>
      </c>
      <c r="BO517" s="75">
        <f>IFERROR(1/J517*(X517/H517),"0")</f>
        <v>9.1145833333333329E-2</v>
      </c>
      <c r="BP517" s="75">
        <f>IFERROR(1/J517*(Y517/H517),"0")</f>
        <v>9.375E-2</v>
      </c>
    </row>
    <row r="518" spans="1:68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86</v>
      </c>
      <c r="Q518" s="620"/>
      <c r="R518" s="620"/>
      <c r="S518" s="620"/>
      <c r="T518" s="620"/>
      <c r="U518" s="620"/>
      <c r="V518" s="621"/>
      <c r="W518" s="40" t="s">
        <v>87</v>
      </c>
      <c r="X518" s="41">
        <f>IFERROR(X515/H515,"0")+IFERROR(X516/H516,"0")+IFERROR(X517/H517,"0")</f>
        <v>5.833333333333333</v>
      </c>
      <c r="Y518" s="41">
        <f>IFERROR(Y515/H515,"0")+IFERROR(Y516/H516,"0")+IFERROR(Y517/H517,"0")</f>
        <v>6</v>
      </c>
      <c r="Z518" s="41">
        <f>IFERROR(IF(Z515="",0,Z515),"0")+IFERROR(IF(Z516="",0,Z516),"0")+IFERROR(IF(Z517="",0,Z517),"0")</f>
        <v>0.11388000000000001</v>
      </c>
      <c r="AA518" s="64"/>
      <c r="AB518" s="64"/>
      <c r="AC518" s="64"/>
    </row>
    <row r="519" spans="1:68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86</v>
      </c>
      <c r="Q519" s="620"/>
      <c r="R519" s="620"/>
      <c r="S519" s="620"/>
      <c r="T519" s="620"/>
      <c r="U519" s="620"/>
      <c r="V519" s="621"/>
      <c r="W519" s="40" t="s">
        <v>69</v>
      </c>
      <c r="X519" s="41">
        <f>IFERROR(SUM(X515:X517),"0")</f>
        <v>70</v>
      </c>
      <c r="Y519" s="41">
        <f>IFERROR(SUM(Y515:Y517),"0")</f>
        <v>72</v>
      </c>
      <c r="Z519" s="40"/>
      <c r="AA519" s="64"/>
      <c r="AB519" s="64"/>
      <c r="AC519" s="64"/>
    </row>
    <row r="520" spans="1:68" ht="14.25" customHeight="1" x14ac:dyDescent="0.25">
      <c r="A520" s="634" t="s">
        <v>137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22">
        <v>4640242180519</v>
      </c>
      <c r="E521" s="623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922" t="s">
        <v>800</v>
      </c>
      <c r="Q521" s="625"/>
      <c r="R521" s="625"/>
      <c r="S521" s="625"/>
      <c r="T521" s="626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22">
        <v>4640242180519</v>
      </c>
      <c r="E522" s="623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938" t="s">
        <v>803</v>
      </c>
      <c r="Q522" s="625"/>
      <c r="R522" s="625"/>
      <c r="S522" s="625"/>
      <c r="T522" s="626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22">
        <v>4640242180526</v>
      </c>
      <c r="E523" s="623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885" t="s">
        <v>807</v>
      </c>
      <c r="Q523" s="625"/>
      <c r="R523" s="625"/>
      <c r="S523" s="625"/>
      <c r="T523" s="626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22">
        <v>4640242181363</v>
      </c>
      <c r="E524" s="623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848" t="s">
        <v>810</v>
      </c>
      <c r="Q524" s="625"/>
      <c r="R524" s="625"/>
      <c r="S524" s="625"/>
      <c r="T524" s="626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86</v>
      </c>
      <c r="Q525" s="620"/>
      <c r="R525" s="620"/>
      <c r="S525" s="620"/>
      <c r="T525" s="620"/>
      <c r="U525" s="620"/>
      <c r="V525" s="621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86</v>
      </c>
      <c r="Q526" s="620"/>
      <c r="R526" s="620"/>
      <c r="S526" s="620"/>
      <c r="T526" s="620"/>
      <c r="U526" s="620"/>
      <c r="V526" s="621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4" t="s">
        <v>148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22">
        <v>4640242180816</v>
      </c>
      <c r="E528" s="623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669" t="s">
        <v>814</v>
      </c>
      <c r="Q528" s="625"/>
      <c r="R528" s="625"/>
      <c r="S528" s="625"/>
      <c r="T528" s="626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22">
        <v>4640242180595</v>
      </c>
      <c r="E529" s="623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859" t="s">
        <v>818</v>
      </c>
      <c r="Q529" s="625"/>
      <c r="R529" s="625"/>
      <c r="S529" s="625"/>
      <c r="T529" s="626"/>
      <c r="U529" s="37"/>
      <c r="V529" s="37"/>
      <c r="W529" s="38" t="s">
        <v>69</v>
      </c>
      <c r="X529" s="56">
        <v>30</v>
      </c>
      <c r="Y529" s="53">
        <f>IFERROR(IF(X529="",0,CEILING((X529/$H529),1)*$H529),"")</f>
        <v>33.6</v>
      </c>
      <c r="Z529" s="39">
        <f>IFERROR(IF(Y529=0,"",ROUNDUP(Y529/H529,0)*0.00902),"")</f>
        <v>7.2160000000000002E-2</v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31.928571428571427</v>
      </c>
      <c r="BN529" s="75">
        <f>IFERROR(Y529*I529/H529,"0")</f>
        <v>35.76</v>
      </c>
      <c r="BO529" s="75">
        <f>IFERROR(1/J529*(X529/H529),"0")</f>
        <v>5.4112554112554112E-2</v>
      </c>
      <c r="BP529" s="75">
        <f>IFERROR(1/J529*(Y529/H529),"0")</f>
        <v>6.0606060606060608E-2</v>
      </c>
    </row>
    <row r="530" spans="1:68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86</v>
      </c>
      <c r="Q530" s="620"/>
      <c r="R530" s="620"/>
      <c r="S530" s="620"/>
      <c r="T530" s="620"/>
      <c r="U530" s="620"/>
      <c r="V530" s="621"/>
      <c r="W530" s="40" t="s">
        <v>87</v>
      </c>
      <c r="X530" s="41">
        <f>IFERROR(X528/H528,"0")+IFERROR(X529/H529,"0")</f>
        <v>7.1428571428571423</v>
      </c>
      <c r="Y530" s="41">
        <f>IFERROR(Y528/H528,"0")+IFERROR(Y529/H529,"0")</f>
        <v>8</v>
      </c>
      <c r="Z530" s="41">
        <f>IFERROR(IF(Z528="",0,Z528),"0")+IFERROR(IF(Z529="",0,Z529),"0")</f>
        <v>7.2160000000000002E-2</v>
      </c>
      <c r="AA530" s="64"/>
      <c r="AB530" s="64"/>
      <c r="AC530" s="64"/>
    </row>
    <row r="531" spans="1:68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86</v>
      </c>
      <c r="Q531" s="620"/>
      <c r="R531" s="620"/>
      <c r="S531" s="620"/>
      <c r="T531" s="620"/>
      <c r="U531" s="620"/>
      <c r="V531" s="621"/>
      <c r="W531" s="40" t="s">
        <v>69</v>
      </c>
      <c r="X531" s="41">
        <f>IFERROR(SUM(X528:X529),"0")</f>
        <v>30</v>
      </c>
      <c r="Y531" s="41">
        <f>IFERROR(SUM(Y528:Y529),"0")</f>
        <v>33.6</v>
      </c>
      <c r="Z531" s="40"/>
      <c r="AA531" s="64"/>
      <c r="AB531" s="64"/>
      <c r="AC531" s="64"/>
    </row>
    <row r="532" spans="1:68" ht="14.25" customHeight="1" x14ac:dyDescent="0.25">
      <c r="A532" s="634" t="s">
        <v>64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22">
        <v>4640242180533</v>
      </c>
      <c r="E533" s="623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14" t="s">
        <v>822</v>
      </c>
      <c r="Q533" s="625"/>
      <c r="R533" s="625"/>
      <c r="S533" s="625"/>
      <c r="T533" s="626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22">
        <v>4640242180533</v>
      </c>
      <c r="E534" s="623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648" t="s">
        <v>822</v>
      </c>
      <c r="Q534" s="625"/>
      <c r="R534" s="625"/>
      <c r="S534" s="625"/>
      <c r="T534" s="626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86</v>
      </c>
      <c r="Q535" s="620"/>
      <c r="R535" s="620"/>
      <c r="S535" s="620"/>
      <c r="T535" s="620"/>
      <c r="U535" s="620"/>
      <c r="V535" s="621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86</v>
      </c>
      <c r="Q536" s="620"/>
      <c r="R536" s="620"/>
      <c r="S536" s="620"/>
      <c r="T536" s="620"/>
      <c r="U536" s="620"/>
      <c r="V536" s="621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4" t="s">
        <v>174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22">
        <v>4640242180120</v>
      </c>
      <c r="E538" s="623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799" t="s">
        <v>827</v>
      </c>
      <c r="Q538" s="625"/>
      <c r="R538" s="625"/>
      <c r="S538" s="625"/>
      <c r="T538" s="626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22">
        <v>4640242180120</v>
      </c>
      <c r="E539" s="623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964" t="s">
        <v>830</v>
      </c>
      <c r="Q539" s="625"/>
      <c r="R539" s="625"/>
      <c r="S539" s="625"/>
      <c r="T539" s="626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22">
        <v>4640242180137</v>
      </c>
      <c r="E540" s="623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05" t="s">
        <v>833</v>
      </c>
      <c r="Q540" s="625"/>
      <c r="R540" s="625"/>
      <c r="S540" s="625"/>
      <c r="T540" s="626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22">
        <v>4640242180137</v>
      </c>
      <c r="E541" s="623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765" t="s">
        <v>836</v>
      </c>
      <c r="Q541" s="625"/>
      <c r="R541" s="625"/>
      <c r="S541" s="625"/>
      <c r="T541" s="626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86</v>
      </c>
      <c r="Q542" s="620"/>
      <c r="R542" s="620"/>
      <c r="S542" s="620"/>
      <c r="T542" s="620"/>
      <c r="U542" s="620"/>
      <c r="V542" s="621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86</v>
      </c>
      <c r="Q543" s="620"/>
      <c r="R543" s="620"/>
      <c r="S543" s="620"/>
      <c r="T543" s="620"/>
      <c r="U543" s="620"/>
      <c r="V543" s="621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5" t="s">
        <v>837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2"/>
      <c r="AB544" s="62"/>
      <c r="AC544" s="62"/>
    </row>
    <row r="545" spans="1:68" ht="14.25" customHeight="1" x14ac:dyDescent="0.25">
      <c r="A545" s="634" t="s">
        <v>96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22">
        <v>4640242180045</v>
      </c>
      <c r="E546" s="623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882" t="s">
        <v>840</v>
      </c>
      <c r="Q546" s="625"/>
      <c r="R546" s="625"/>
      <c r="S546" s="625"/>
      <c r="T546" s="626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86</v>
      </c>
      <c r="Q547" s="620"/>
      <c r="R547" s="620"/>
      <c r="S547" s="620"/>
      <c r="T547" s="620"/>
      <c r="U547" s="620"/>
      <c r="V547" s="621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86</v>
      </c>
      <c r="Q548" s="620"/>
      <c r="R548" s="620"/>
      <c r="S548" s="620"/>
      <c r="T548" s="620"/>
      <c r="U548" s="620"/>
      <c r="V548" s="621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4" t="s">
        <v>137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22">
        <v>4640242180090</v>
      </c>
      <c r="E550" s="623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934" t="s">
        <v>844</v>
      </c>
      <c r="Q550" s="625"/>
      <c r="R550" s="625"/>
      <c r="S550" s="625"/>
      <c r="T550" s="626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86</v>
      </c>
      <c r="Q551" s="620"/>
      <c r="R551" s="620"/>
      <c r="S551" s="620"/>
      <c r="T551" s="620"/>
      <c r="U551" s="620"/>
      <c r="V551" s="621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86</v>
      </c>
      <c r="Q552" s="620"/>
      <c r="R552" s="620"/>
      <c r="S552" s="620"/>
      <c r="T552" s="620"/>
      <c r="U552" s="620"/>
      <c r="V552" s="621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4" t="s">
        <v>148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22">
        <v>4640242180076</v>
      </c>
      <c r="E554" s="623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763" t="s">
        <v>848</v>
      </c>
      <c r="Q554" s="625"/>
      <c r="R554" s="625"/>
      <c r="S554" s="625"/>
      <c r="T554" s="626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86</v>
      </c>
      <c r="Q555" s="620"/>
      <c r="R555" s="620"/>
      <c r="S555" s="620"/>
      <c r="T555" s="620"/>
      <c r="U555" s="620"/>
      <c r="V555" s="621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86</v>
      </c>
      <c r="Q556" s="620"/>
      <c r="R556" s="620"/>
      <c r="S556" s="620"/>
      <c r="T556" s="620"/>
      <c r="U556" s="620"/>
      <c r="V556" s="621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850</v>
      </c>
      <c r="Q557" s="795"/>
      <c r="R557" s="795"/>
      <c r="S557" s="795"/>
      <c r="T557" s="795"/>
      <c r="U557" s="795"/>
      <c r="V557" s="643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2886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2962.0399999999991</v>
      </c>
      <c r="Z557" s="40"/>
      <c r="AA557" s="64"/>
      <c r="AB557" s="64"/>
      <c r="AC557" s="64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851</v>
      </c>
      <c r="Q558" s="795"/>
      <c r="R558" s="795"/>
      <c r="S558" s="795"/>
      <c r="T558" s="795"/>
      <c r="U558" s="795"/>
      <c r="V558" s="643"/>
      <c r="W558" s="40" t="s">
        <v>69</v>
      </c>
      <c r="X558" s="41">
        <f>IFERROR(SUM(BM22:BM554),"0")</f>
        <v>3041.7054920372025</v>
      </c>
      <c r="Y558" s="41">
        <f>IFERROR(SUM(BN22:BN554),"0")</f>
        <v>3121.5729999999999</v>
      </c>
      <c r="Z558" s="40"/>
      <c r="AA558" s="64"/>
      <c r="AB558" s="64"/>
      <c r="AC558" s="64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852</v>
      </c>
      <c r="Q559" s="795"/>
      <c r="R559" s="795"/>
      <c r="S559" s="795"/>
      <c r="T559" s="795"/>
      <c r="U559" s="795"/>
      <c r="V559" s="643"/>
      <c r="W559" s="40" t="s">
        <v>853</v>
      </c>
      <c r="X559" s="42">
        <f>ROUNDUP(SUM(BO22:BO554),0)</f>
        <v>5</v>
      </c>
      <c r="Y559" s="42">
        <f>ROUNDUP(SUM(BP22:BP554),0)</f>
        <v>6</v>
      </c>
      <c r="Z559" s="40"/>
      <c r="AA559" s="64"/>
      <c r="AB559" s="64"/>
      <c r="AC559" s="64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854</v>
      </c>
      <c r="Q560" s="795"/>
      <c r="R560" s="795"/>
      <c r="S560" s="795"/>
      <c r="T560" s="795"/>
      <c r="U560" s="795"/>
      <c r="V560" s="643"/>
      <c r="W560" s="40" t="s">
        <v>69</v>
      </c>
      <c r="X560" s="41">
        <f>GrossWeightTotal+PalletQtyTotal*25</f>
        <v>3166.7054920372025</v>
      </c>
      <c r="Y560" s="41">
        <f>GrossWeightTotalR+PalletQtyTotalR*25</f>
        <v>3271.5729999999999</v>
      </c>
      <c r="Z560" s="40"/>
      <c r="AA560" s="64"/>
      <c r="AB560" s="64"/>
      <c r="AC560" s="64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855</v>
      </c>
      <c r="Q561" s="795"/>
      <c r="R561" s="795"/>
      <c r="S561" s="795"/>
      <c r="T561" s="795"/>
      <c r="U561" s="795"/>
      <c r="V561" s="643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366.29251352935563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376</v>
      </c>
      <c r="Z561" s="40"/>
      <c r="AA561" s="64"/>
      <c r="AB561" s="64"/>
      <c r="AC561" s="64"/>
    </row>
    <row r="562" spans="1:32" ht="14.25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856</v>
      </c>
      <c r="Q562" s="795"/>
      <c r="R562" s="795"/>
      <c r="S562" s="795"/>
      <c r="T562" s="795"/>
      <c r="U562" s="795"/>
      <c r="V562" s="643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6.0431500000000007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37" t="s">
        <v>94</v>
      </c>
      <c r="D564" s="796"/>
      <c r="E564" s="796"/>
      <c r="F564" s="796"/>
      <c r="G564" s="796"/>
      <c r="H564" s="715"/>
      <c r="I564" s="637" t="s">
        <v>274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578</v>
      </c>
      <c r="W564" s="715"/>
      <c r="X564" s="637" t="s">
        <v>643</v>
      </c>
      <c r="Y564" s="796"/>
      <c r="Z564" s="796"/>
      <c r="AA564" s="715"/>
      <c r="AB564" s="80" t="s">
        <v>708</v>
      </c>
      <c r="AC564" s="637" t="s">
        <v>785</v>
      </c>
      <c r="AD564" s="715"/>
      <c r="AF564" s="1"/>
    </row>
    <row r="565" spans="1:32" ht="14.25" customHeight="1" thickTop="1" x14ac:dyDescent="0.2">
      <c r="A565" s="649" t="s">
        <v>859</v>
      </c>
      <c r="B565" s="637" t="s">
        <v>63</v>
      </c>
      <c r="C565" s="637" t="s">
        <v>95</v>
      </c>
      <c r="D565" s="637" t="s">
        <v>116</v>
      </c>
      <c r="E565" s="637" t="s">
        <v>181</v>
      </c>
      <c r="F565" s="637" t="s">
        <v>208</v>
      </c>
      <c r="G565" s="637" t="s">
        <v>247</v>
      </c>
      <c r="H565" s="637" t="s">
        <v>94</v>
      </c>
      <c r="I565" s="637" t="s">
        <v>275</v>
      </c>
      <c r="J565" s="637" t="s">
        <v>319</v>
      </c>
      <c r="K565" s="637" t="s">
        <v>380</v>
      </c>
      <c r="L565" s="637" t="s">
        <v>426</v>
      </c>
      <c r="M565" s="637" t="s">
        <v>444</v>
      </c>
      <c r="N565" s="1"/>
      <c r="O565" s="637" t="s">
        <v>457</v>
      </c>
      <c r="P565" s="637" t="s">
        <v>469</v>
      </c>
      <c r="Q565" s="637" t="s">
        <v>476</v>
      </c>
      <c r="R565" s="637" t="s">
        <v>480</v>
      </c>
      <c r="S565" s="637" t="s">
        <v>486</v>
      </c>
      <c r="T565" s="637" t="s">
        <v>491</v>
      </c>
      <c r="U565" s="637" t="s">
        <v>565</v>
      </c>
      <c r="V565" s="637" t="s">
        <v>579</v>
      </c>
      <c r="W565" s="637" t="s">
        <v>613</v>
      </c>
      <c r="X565" s="637" t="s">
        <v>644</v>
      </c>
      <c r="Y565" s="637" t="s">
        <v>676</v>
      </c>
      <c r="Z565" s="637" t="s">
        <v>694</v>
      </c>
      <c r="AA565" s="637" t="s">
        <v>701</v>
      </c>
      <c r="AB565" s="637" t="s">
        <v>708</v>
      </c>
      <c r="AC565" s="637" t="s">
        <v>785</v>
      </c>
      <c r="AD565" s="637" t="s">
        <v>837</v>
      </c>
      <c r="AF565" s="1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1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248.4</v>
      </c>
      <c r="E567" s="50">
        <f>IFERROR(Y86*1,"0")+IFERROR(Y87*1,"0")+IFERROR(Y88*1,"0")+IFERROR(Y92*1,"0")+IFERROR(Y93*1,"0")+IFERROR(Y94*1,"0")+IFERROR(Y95*1,"0")+IFERROR(Y96*1,"0")+IFERROR(Y97*1,"0")+IFERROR(Y98*1,"0")+IFERROR(Y99*1,"0")</f>
        <v>234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75.600000000000009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1184.48</v>
      </c>
      <c r="U567" s="50">
        <f>IFERROR(Y355*1,"0")+IFERROR(Y359*1,"0")+IFERROR(Y360*1,"0")+IFERROR(Y361*1,"0")</f>
        <v>64.8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615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90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43.2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300.96000000000004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105.6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