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"/>
    </mc:Choice>
  </mc:AlternateContent>
  <xr:revisionPtr revIDLastSave="0" documentId="13_ncr:1_{8DF215A1-2047-4922-ADBD-049CECD1FB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Лист1!$A$17:$AF$206</definedName>
    <definedName name="DeliveryAddress">Лист1!$D$6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Лист1!$X$202:$X$202</definedName>
    <definedName name="GrossWeightTotalR">Лист1!$Y$202:$Y$202</definedName>
    <definedName name="NumProxySet">[1]Setting!$B$9:$B$10</definedName>
    <definedName name="PalletQtyTotal">Лист1!$X$203:$X$203</definedName>
    <definedName name="PalletQtyTotalR">Лист1!$Y$203:$Y$203</definedName>
    <definedName name="Table">[1]Setting!$B$6:$D$6</definedName>
    <definedName name="TypeProxy">'[1]Бланк заказа'!$D$9</definedName>
    <definedName name="UnloadAdressList0001">[1]Setting!$B$8:$B$8</definedName>
  </definedNames>
  <calcPr calcId="191029"/>
</workbook>
</file>

<file path=xl/calcChain.xml><?xml version="1.0" encoding="utf-8"?>
<calcChain xmlns="http://schemas.openxmlformats.org/spreadsheetml/2006/main">
  <c r="AD113" i="1" l="1"/>
  <c r="AD114" i="1"/>
  <c r="AD115" i="1"/>
  <c r="X116" i="1"/>
  <c r="AD116" i="1" s="1"/>
  <c r="Y116" i="1"/>
  <c r="Z116" i="1"/>
  <c r="X117" i="1"/>
  <c r="AD117" i="1" s="1"/>
  <c r="Y117" i="1"/>
  <c r="AD118" i="1"/>
  <c r="AD119" i="1"/>
  <c r="X120" i="1"/>
  <c r="AD120" i="1" s="1"/>
  <c r="Y120" i="1"/>
  <c r="Z120" i="1"/>
  <c r="X121" i="1"/>
  <c r="AD121" i="1" s="1"/>
  <c r="Y121" i="1"/>
  <c r="AD122" i="1"/>
  <c r="X123" i="1"/>
  <c r="AD123" i="1" s="1"/>
  <c r="Y123" i="1"/>
  <c r="Z123" i="1"/>
  <c r="X124" i="1"/>
  <c r="AD124" i="1" s="1"/>
  <c r="Y124" i="1"/>
  <c r="AD125" i="1"/>
  <c r="AD126" i="1"/>
  <c r="AD127" i="1"/>
  <c r="X128" i="1"/>
  <c r="AD128" i="1" s="1"/>
  <c r="Y128" i="1"/>
  <c r="Z128" i="1"/>
  <c r="X129" i="1"/>
  <c r="AD129" i="1" s="1"/>
  <c r="Y129" i="1"/>
  <c r="AD130" i="1"/>
  <c r="X131" i="1"/>
  <c r="AD131" i="1" s="1"/>
  <c r="Y131" i="1"/>
  <c r="Z131" i="1"/>
  <c r="X132" i="1"/>
  <c r="AD132" i="1" s="1"/>
  <c r="Y132" i="1"/>
  <c r="AD133" i="1"/>
  <c r="AD134" i="1"/>
  <c r="AD135" i="1"/>
  <c r="X136" i="1"/>
  <c r="AD136" i="1" s="1"/>
  <c r="Y136" i="1"/>
  <c r="Z136" i="1"/>
  <c r="X137" i="1"/>
  <c r="AD137" i="1" s="1"/>
  <c r="Y137" i="1"/>
  <c r="AD138" i="1"/>
  <c r="AD139" i="1"/>
  <c r="X140" i="1"/>
  <c r="AD140" i="1" s="1"/>
  <c r="Y140" i="1"/>
  <c r="Z140" i="1"/>
  <c r="X141" i="1"/>
  <c r="AD141" i="1" s="1"/>
  <c r="Y141" i="1"/>
  <c r="AD142" i="1"/>
  <c r="AD143" i="1"/>
  <c r="X144" i="1"/>
  <c r="AD144" i="1" s="1"/>
  <c r="Y144" i="1"/>
  <c r="Z144" i="1"/>
  <c r="X145" i="1"/>
  <c r="AD145" i="1" s="1"/>
  <c r="Y145" i="1"/>
  <c r="AD146" i="1"/>
  <c r="AD147" i="1"/>
  <c r="X148" i="1"/>
  <c r="AD148" i="1" s="1"/>
  <c r="Y148" i="1"/>
  <c r="Z148" i="1"/>
  <c r="X149" i="1"/>
  <c r="AD149" i="1" s="1"/>
  <c r="Y149" i="1"/>
  <c r="AD150" i="1"/>
  <c r="AD151" i="1"/>
  <c r="X152" i="1"/>
  <c r="Y152" i="1"/>
  <c r="Z152" i="1"/>
  <c r="AD152" i="1"/>
  <c r="X153" i="1"/>
  <c r="AD153" i="1" s="1"/>
  <c r="Y153" i="1"/>
  <c r="AD154" i="1"/>
  <c r="AD155" i="1"/>
  <c r="X156" i="1"/>
  <c r="Y156" i="1"/>
  <c r="Z156" i="1"/>
  <c r="AD156" i="1"/>
  <c r="X157" i="1"/>
  <c r="Y157" i="1"/>
  <c r="AD157" i="1"/>
  <c r="AD158" i="1"/>
  <c r="AD159" i="1"/>
  <c r="X160" i="1"/>
  <c r="AD160" i="1" s="1"/>
  <c r="Y160" i="1"/>
  <c r="Z160" i="1"/>
  <c r="X161" i="1"/>
  <c r="Y161" i="1"/>
  <c r="AD161" i="1"/>
  <c r="AD162" i="1"/>
  <c r="AD163" i="1"/>
  <c r="AD164" i="1"/>
  <c r="X165" i="1"/>
  <c r="AD165" i="1" s="1"/>
  <c r="Y165" i="1"/>
  <c r="Z165" i="1"/>
  <c r="X166" i="1"/>
  <c r="AD166" i="1" s="1"/>
  <c r="Y166" i="1"/>
  <c r="AD167" i="1"/>
  <c r="AD168" i="1"/>
  <c r="AD169" i="1"/>
  <c r="X170" i="1"/>
  <c r="Y170" i="1"/>
  <c r="Z170" i="1"/>
  <c r="AD170" i="1"/>
  <c r="X171" i="1"/>
  <c r="Y171" i="1"/>
  <c r="AD171" i="1"/>
  <c r="AD172" i="1"/>
  <c r="AD173" i="1"/>
  <c r="X174" i="1"/>
  <c r="Y174" i="1"/>
  <c r="Z174" i="1"/>
  <c r="AD174" i="1"/>
  <c r="X175" i="1"/>
  <c r="Y175" i="1"/>
  <c r="AD175" i="1"/>
  <c r="AD176" i="1"/>
  <c r="AD177" i="1"/>
  <c r="AD178" i="1"/>
  <c r="X179" i="1"/>
  <c r="AD179" i="1" s="1"/>
  <c r="Y179" i="1"/>
  <c r="Z179" i="1"/>
  <c r="X180" i="1"/>
  <c r="AD180" i="1" s="1"/>
  <c r="Y180" i="1"/>
  <c r="AD181" i="1"/>
  <c r="X182" i="1"/>
  <c r="Y182" i="1"/>
  <c r="Z182" i="1"/>
  <c r="AD182" i="1"/>
  <c r="X183" i="1"/>
  <c r="AD183" i="1" s="1"/>
  <c r="Y183" i="1"/>
  <c r="AD184" i="1"/>
  <c r="AD185" i="1"/>
  <c r="AD186" i="1"/>
  <c r="X187" i="1"/>
  <c r="AD187" i="1" s="1"/>
  <c r="Y187" i="1"/>
  <c r="Z187" i="1"/>
  <c r="X188" i="1"/>
  <c r="Y188" i="1"/>
  <c r="AD188" i="1"/>
  <c r="AD189" i="1"/>
  <c r="X190" i="1"/>
  <c r="Y190" i="1"/>
  <c r="Z190" i="1"/>
  <c r="AD190" i="1"/>
  <c r="X191" i="1"/>
  <c r="Y191" i="1"/>
  <c r="AD191" i="1"/>
  <c r="AD192" i="1"/>
  <c r="X193" i="1"/>
  <c r="AD193" i="1" s="1"/>
  <c r="Y193" i="1"/>
  <c r="Z193" i="1"/>
  <c r="X194" i="1"/>
  <c r="AD194" i="1" s="1"/>
  <c r="Y194" i="1"/>
  <c r="AD195" i="1"/>
  <c r="X196" i="1"/>
  <c r="AD196" i="1" s="1"/>
  <c r="Y196" i="1"/>
  <c r="Z196" i="1"/>
  <c r="X197" i="1"/>
  <c r="AD197" i="1" s="1"/>
  <c r="Y197" i="1"/>
  <c r="AD198" i="1"/>
  <c r="AD206" i="1"/>
  <c r="Y203" i="1"/>
  <c r="X203" i="1"/>
  <c r="AD203" i="1" s="1"/>
  <c r="Y202" i="1"/>
  <c r="Y204" i="1" s="1"/>
  <c r="X202" i="1"/>
  <c r="Y200" i="1"/>
  <c r="X200" i="1"/>
  <c r="AD200" i="1" s="1"/>
  <c r="Z199" i="1"/>
  <c r="Y199" i="1"/>
  <c r="X199" i="1"/>
  <c r="AD199" i="1" s="1"/>
  <c r="Y112" i="1"/>
  <c r="X112" i="1"/>
  <c r="AD112" i="1" s="1"/>
  <c r="X111" i="1"/>
  <c r="AD111" i="1" s="1"/>
  <c r="AD110" i="1"/>
  <c r="AE110" i="1" s="1"/>
  <c r="Z110" i="1"/>
  <c r="Z111" i="1" s="1"/>
  <c r="Y110" i="1"/>
  <c r="Y111" i="1" s="1"/>
  <c r="P110" i="1"/>
  <c r="AD109" i="1"/>
  <c r="AD108" i="1"/>
  <c r="X107" i="1"/>
  <c r="AD107" i="1" s="1"/>
  <c r="X106" i="1"/>
  <c r="AD106" i="1" s="1"/>
  <c r="AD105" i="1"/>
  <c r="AE105" i="1" s="1"/>
  <c r="Z105" i="1"/>
  <c r="Z106" i="1" s="1"/>
  <c r="Y105" i="1"/>
  <c r="Y107" i="1" s="1"/>
  <c r="P105" i="1"/>
  <c r="AD104" i="1"/>
  <c r="AD103" i="1"/>
  <c r="Y102" i="1"/>
  <c r="X102" i="1"/>
  <c r="AD102" i="1" s="1"/>
  <c r="Z101" i="1"/>
  <c r="Y101" i="1"/>
  <c r="X101" i="1"/>
  <c r="AD101" i="1" s="1"/>
  <c r="AD100" i="1"/>
  <c r="AD99" i="1"/>
  <c r="Y98" i="1"/>
  <c r="X98" i="1"/>
  <c r="AD98" i="1" s="1"/>
  <c r="Z97" i="1"/>
  <c r="Y97" i="1"/>
  <c r="X97" i="1"/>
  <c r="AD97" i="1" s="1"/>
  <c r="AD96" i="1"/>
  <c r="AD95" i="1"/>
  <c r="Y94" i="1"/>
  <c r="X94" i="1"/>
  <c r="AD94" i="1" s="1"/>
  <c r="AD93" i="1"/>
  <c r="X93" i="1"/>
  <c r="AD92" i="1"/>
  <c r="AE92" i="1" s="1"/>
  <c r="Z92" i="1"/>
  <c r="Z93" i="1" s="1"/>
  <c r="Y92" i="1"/>
  <c r="Y93" i="1" s="1"/>
  <c r="P92" i="1"/>
  <c r="AD91" i="1"/>
  <c r="AD90" i="1"/>
  <c r="X89" i="1"/>
  <c r="AD89" i="1" s="1"/>
  <c r="X88" i="1"/>
  <c r="AD88" i="1" s="1"/>
  <c r="AD87" i="1"/>
  <c r="AE87" i="1" s="1"/>
  <c r="Z87" i="1"/>
  <c r="Y87" i="1"/>
  <c r="P87" i="1"/>
  <c r="AD86" i="1"/>
  <c r="AE86" i="1" s="1"/>
  <c r="Z86" i="1"/>
  <c r="Y86" i="1"/>
  <c r="P86" i="1"/>
  <c r="AD85" i="1"/>
  <c r="AD84" i="1"/>
  <c r="X83" i="1"/>
  <c r="AD83" i="1" s="1"/>
  <c r="X82" i="1"/>
  <c r="AD82" i="1" s="1"/>
  <c r="AD81" i="1"/>
  <c r="AE81" i="1" s="1"/>
  <c r="Z81" i="1"/>
  <c r="Y81" i="1"/>
  <c r="P81" i="1"/>
  <c r="AE80" i="1"/>
  <c r="AD80" i="1"/>
  <c r="Z80" i="1"/>
  <c r="Y80" i="1"/>
  <c r="P80" i="1"/>
  <c r="AD79" i="1"/>
  <c r="AD78" i="1"/>
  <c r="X77" i="1"/>
  <c r="AD77" i="1" s="1"/>
  <c r="X76" i="1"/>
  <c r="AD76" i="1" s="1"/>
  <c r="AD75" i="1"/>
  <c r="AE75" i="1" s="1"/>
  <c r="Z75" i="1"/>
  <c r="Z76" i="1" s="1"/>
  <c r="Y75" i="1"/>
  <c r="Y76" i="1" s="1"/>
  <c r="P75" i="1"/>
  <c r="AD74" i="1"/>
  <c r="AD73" i="1"/>
  <c r="Y72" i="1"/>
  <c r="X72" i="1"/>
  <c r="AD72" i="1" s="1"/>
  <c r="Z71" i="1"/>
  <c r="Y71" i="1"/>
  <c r="X71" i="1"/>
  <c r="AD71" i="1" s="1"/>
  <c r="AD70" i="1"/>
  <c r="AD69" i="1"/>
  <c r="Y68" i="1"/>
  <c r="X68" i="1"/>
  <c r="AD68" i="1" s="1"/>
  <c r="Z67" i="1"/>
  <c r="Y67" i="1"/>
  <c r="X67" i="1"/>
  <c r="AD67" i="1" s="1"/>
  <c r="AD66" i="1"/>
  <c r="AD65" i="1"/>
  <c r="Y64" i="1"/>
  <c r="X64" i="1"/>
  <c r="AD64" i="1" s="1"/>
  <c r="Z63" i="1"/>
  <c r="Y63" i="1"/>
  <c r="X63" i="1"/>
  <c r="AD63" i="1" s="1"/>
  <c r="AD62" i="1"/>
  <c r="AD61" i="1"/>
  <c r="X60" i="1"/>
  <c r="AD60" i="1" s="1"/>
  <c r="X59" i="1"/>
  <c r="AD59" i="1" s="1"/>
  <c r="AD58" i="1"/>
  <c r="AE58" i="1" s="1"/>
  <c r="Z58" i="1"/>
  <c r="Y58" i="1"/>
  <c r="Y60" i="1" s="1"/>
  <c r="P58" i="1"/>
  <c r="AD57" i="1"/>
  <c r="AE57" i="1" s="1"/>
  <c r="Z57" i="1"/>
  <c r="Y57" i="1"/>
  <c r="P57" i="1"/>
  <c r="AD56" i="1"/>
  <c r="AD55" i="1"/>
  <c r="Y54" i="1"/>
  <c r="X54" i="1"/>
  <c r="AD54" i="1" s="1"/>
  <c r="Z53" i="1"/>
  <c r="Y53" i="1"/>
  <c r="X53" i="1"/>
  <c r="AD53" i="1" s="1"/>
  <c r="AD52" i="1"/>
  <c r="AD51" i="1"/>
  <c r="Y50" i="1"/>
  <c r="X50" i="1"/>
  <c r="AD50" i="1" s="1"/>
  <c r="AD49" i="1"/>
  <c r="Z49" i="1"/>
  <c r="Y49" i="1"/>
  <c r="X49" i="1"/>
  <c r="AD48" i="1"/>
  <c r="AD47" i="1"/>
  <c r="AD44" i="1"/>
  <c r="AE44" i="1" s="1"/>
  <c r="Z44" i="1"/>
  <c r="Y44" i="1"/>
  <c r="P44" i="1"/>
  <c r="X43" i="1"/>
  <c r="AD43" i="1" s="1"/>
  <c r="AE43" i="1" s="1"/>
  <c r="P43" i="1"/>
  <c r="AD42" i="1"/>
  <c r="AE42" i="1" s="1"/>
  <c r="Z42" i="1"/>
  <c r="Y42" i="1"/>
  <c r="P42" i="1"/>
  <c r="AD41" i="1"/>
  <c r="AD40" i="1"/>
  <c r="Y39" i="1"/>
  <c r="X39" i="1"/>
  <c r="AD39" i="1" s="1"/>
  <c r="Z38" i="1"/>
  <c r="Y38" i="1"/>
  <c r="X38" i="1"/>
  <c r="AD38" i="1" s="1"/>
  <c r="AD37" i="1"/>
  <c r="AD36" i="1"/>
  <c r="Y35" i="1"/>
  <c r="X35" i="1"/>
  <c r="AD35" i="1" s="1"/>
  <c r="Z34" i="1"/>
  <c r="Y34" i="1"/>
  <c r="X34" i="1"/>
  <c r="AD34" i="1" s="1"/>
  <c r="AD33" i="1"/>
  <c r="AD32" i="1"/>
  <c r="X31" i="1"/>
  <c r="AD31" i="1" s="1"/>
  <c r="X30" i="1"/>
  <c r="AD30" i="1" s="1"/>
  <c r="AD29" i="1"/>
  <c r="AE29" i="1" s="1"/>
  <c r="Z29" i="1"/>
  <c r="Y29" i="1"/>
  <c r="P29" i="1"/>
  <c r="AD28" i="1"/>
  <c r="AE28" i="1" s="1"/>
  <c r="Z28" i="1"/>
  <c r="Y28" i="1"/>
  <c r="AD27" i="1"/>
  <c r="AE27" i="1" s="1"/>
  <c r="Z27" i="1"/>
  <c r="P27" i="1"/>
  <c r="Y23" i="1"/>
  <c r="X23" i="1"/>
  <c r="Z22" i="1"/>
  <c r="Y22" i="1"/>
  <c r="X22" i="1"/>
  <c r="D7" i="1"/>
  <c r="Q6" i="1"/>
  <c r="Y30" i="1" l="1"/>
  <c r="Y89" i="1"/>
  <c r="Z82" i="1"/>
  <c r="Y43" i="1"/>
  <c r="Y46" i="1" s="1"/>
  <c r="Z43" i="1"/>
  <c r="Z45" i="1"/>
  <c r="X204" i="1"/>
  <c r="AD204" i="1" s="1"/>
  <c r="X45" i="1"/>
  <c r="AD45" i="1" s="1"/>
  <c r="X46" i="1"/>
  <c r="AD46" i="1" s="1"/>
  <c r="Z88" i="1"/>
  <c r="Y88" i="1"/>
  <c r="Z30" i="1"/>
  <c r="Z59" i="1"/>
  <c r="Y83" i="1"/>
  <c r="AE24" i="1"/>
  <c r="Y77" i="1"/>
  <c r="Y106" i="1"/>
  <c r="Y45" i="1"/>
  <c r="Y31" i="1"/>
  <c r="AD202" i="1"/>
  <c r="Y82" i="1"/>
  <c r="Y59" i="1"/>
  <c r="Y201" i="1" l="1"/>
  <c r="Y205" i="1"/>
  <c r="X201" i="1"/>
  <c r="AD201" i="1" s="1"/>
  <c r="X205" i="1"/>
  <c r="AD205" i="1" s="1"/>
</calcChain>
</file>

<file path=xl/sharedStrings.xml><?xml version="1.0" encoding="utf-8"?>
<sst xmlns="http://schemas.openxmlformats.org/spreadsheetml/2006/main" count="540" uniqueCount="185">
  <si>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</si>
  <si>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</si>
  <si>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</si>
  <si>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</si>
  <si>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</si>
  <si>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</si>
  <si>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</si>
  <si>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</si>
  <si>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</si>
  <si>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</si>
  <si>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</si>
  <si>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</si>
  <si>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</si>
  <si>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</si>
  <si>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</si>
  <si>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</si>
  <si>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</si>
  <si>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</si>
  <si>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</si>
  <si>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</si>
  <si>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</si>
  <si>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</si>
  <si>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</si>
  <si>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</si>
  <si>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</si>
  <si>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</si>
  <si>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</si>
  <si>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</si>
  <si>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</si>
  <si>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</si>
  <si>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</si>
  <si>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</si>
  <si>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</si>
  <si>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</si>
  <si>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</si>
  <si>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</si>
  <si>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</si>
  <si>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</si>
  <si>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</si>
  <si>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</si>
  <si>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</si>
  <si>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</si>
  <si>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</si>
  <si>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</si>
  <si>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</si>
  <si>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</si>
  <si>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</si>
  <si>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</si>
  <si>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</si>
  <si>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</si>
  <si>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</si>
  <si>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</si>
  <si>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</si>
  <si>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</si>
  <si>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</si>
  <si>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</si>
  <si>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</si>
  <si>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</si>
  <si>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</si>
  <si>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</si>
  <si>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</si>
  <si>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</si>
  <si>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</si>
  <si>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</si>
  <si>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Итого</t>
  </si>
  <si>
    <t>кор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</si>
  <si>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</si>
  <si>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</si>
  <si>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</si>
  <si>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</si>
  <si>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</si>
  <si>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</si>
  <si>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</si>
  <si>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</si>
  <si>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МГ</t>
  </si>
  <si>
    <t>ЕАЭС N RU Д-RU.РА10.В.22386/23</t>
  </si>
  <si>
    <t>Слой</t>
  </si>
  <si>
    <t>ПГП</t>
  </si>
  <si>
    <t>SU003599</t>
  </si>
  <si>
    <t>P004603</t>
  </si>
  <si>
    <t>Короб, мин. 1</t>
  </si>
  <si>
    <t>Наггетсы «Нагетосы Сочная курочка в хрустящей панировке» Фикс.вес 0,25 ТМ «Горячая штучка»</t>
  </si>
  <si>
    <t>Короб</t>
  </si>
  <si>
    <t>SU002760</t>
  </si>
  <si>
    <t>P004105</t>
  </si>
  <si>
    <t>Grandmeni</t>
  </si>
  <si>
    <t>Чебупай</t>
  </si>
  <si>
    <t>Изделия хлебобулочные</t>
  </si>
  <si>
    <t>Бигбули ГШ</t>
  </si>
  <si>
    <t>SU002708</t>
  </si>
  <si>
    <t>P003682</t>
  </si>
  <si>
    <t>12</t>
  </si>
  <si>
    <t>ЕАЭС N RU Д-RU.РА06.В.58287/22</t>
  </si>
  <si>
    <t>SU002838</t>
  </si>
  <si>
    <t>P003681</t>
  </si>
  <si>
    <t>ЕАЭС N RU Д-RU.РА04.В.26948/22</t>
  </si>
  <si>
    <t>SU002624</t>
  </si>
  <si>
    <t>P003678</t>
  </si>
  <si>
    <t>Бульмени вес ГШ</t>
  </si>
  <si>
    <t>Бельмеши</t>
  </si>
  <si>
    <t>Снеки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</si>
  <si>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</si>
  <si>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</si>
  <si>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</si>
  <si>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</si>
  <si>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</si>
  <si>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</si>
  <si>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</si>
  <si>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</si>
  <si>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</si>
  <si>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Хрустипай</t>
  </si>
  <si>
    <t>Чебуреки ГШ</t>
  </si>
  <si>
    <t>Чебуреки</t>
  </si>
  <si>
    <t>Бульмени ГШ</t>
  </si>
  <si>
    <t>SU002627</t>
  </si>
  <si>
    <t>P003686</t>
  </si>
  <si>
    <t>Палетта, мин. 1</t>
  </si>
  <si>
    <t>ЕАЭС N RU Д-RU.РА02.В.13673/23</t>
  </si>
  <si>
    <t>Палетта</t>
  </si>
  <si>
    <t>Чебупицца</t>
  </si>
  <si>
    <t>SU003578</t>
  </si>
  <si>
    <t>P004484</t>
  </si>
  <si>
    <t>ЕАЭС N RU Д-RU.РА10.В.33475/23</t>
  </si>
  <si>
    <t>SU003580</t>
  </si>
  <si>
    <t>P004486</t>
  </si>
  <si>
    <t>ЕАЭС N RU Д-RU.РА02.В.49579/23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</si>
  <si>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</si>
  <si>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</si>
  <si>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</si>
  <si>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</si>
  <si>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</si>
  <si>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</si>
  <si>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</si>
  <si>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</si>
  <si>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SU000195</t>
  </si>
  <si>
    <t>P004097</t>
  </si>
  <si>
    <t>Пекерсы</t>
  </si>
  <si>
    <t>Хот-Догстер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</si>
  <si>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</si>
  <si>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</si>
  <si>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</si>
  <si>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</si>
  <si>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</si>
  <si>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</si>
  <si>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</si>
  <si>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</si>
  <si>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</si>
  <si>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</si>
  <si>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</si>
  <si>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</si>
  <si>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No Name ЗПФ</t>
  </si>
  <si>
    <t>Вареники</t>
  </si>
  <si>
    <t>Вязанка</t>
  </si>
  <si>
    <t>Сливушка</t>
  </si>
  <si>
    <t>Сосиски замороженные</t>
  </si>
  <si>
    <t>Стародворье</t>
  </si>
  <si>
    <t>Стародворье ПГП</t>
  </si>
  <si>
    <t>Мясорубская</t>
  </si>
  <si>
    <t>Медвежьи ушки</t>
  </si>
  <si>
    <t>Медвежье ушко</t>
  </si>
  <si>
    <t>Царедворская EDLP/EDPP</t>
  </si>
  <si>
    <t>Бордо</t>
  </si>
  <si>
    <t>Сочные</t>
  </si>
  <si>
    <t>Колбасный стандарт</t>
  </si>
  <si>
    <t>Владимирский Стандарт ЗПФ</t>
  </si>
  <si>
    <t>Особый рецепт</t>
  </si>
  <si>
    <t>Любимая ложка</t>
  </si>
  <si>
    <t>Особая Без свинины</t>
  </si>
  <si>
    <t>Владимирский стандарт</t>
  </si>
  <si>
    <t>Владимирский Стандарт ПГП</t>
  </si>
  <si>
    <t>Печеные пельмени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</si>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</sst>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0.000"/>
    <numFmt numFmtId="166" formatCode="#,##0.00_ ;[Red]\-#,##0.00\ "/>
    <numFmt numFmtId="167" formatCode="#,##0_ ;[Red]\-#,##0\ "/>
    <numFmt numFmtId="168" formatCode="dd/mm/yy;@"/>
  </numFmts>
  <fonts count="45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u/>
      <sz val="16"/>
      <color rgb="FFFF0000"/>
      <name val="Calibri"/>
      <family val="2"/>
      <charset val="204"/>
      <scheme val="minor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  <scheme val="minor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vertAlign val="superscript"/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2">
    <xf numFmtId="0" fontId="0" fillId="0" borderId="0"/>
    <xf numFmtId="0" fontId="1" fillId="0" borderId="0"/>
  </cellStyleXfs>
  <cellXfs count="186">
    <xf numFmtId="0" fontId="0" fillId="0" borderId="0" xfId="0"/>
    <xf numFmtId="0" fontId="2" fillId="2" borderId="0" xfId="1" applyFont="1" applyFill="1" applyAlignment="1">
      <alignment vertical="center" wrapText="1"/>
    </xf>
    <xf numFmtId="0" fontId="2" fillId="2" borderId="0" xfId="1" applyFont="1" applyFill="1" applyAlignment="1">
      <alignment horizontal="center" vertical="center"/>
    </xf>
    <xf numFmtId="14" fontId="2" fillId="2" borderId="0" xfId="1" applyNumberFormat="1" applyFont="1" applyFill="1" applyAlignment="1">
      <alignment vertical="center" wrapText="1"/>
    </xf>
    <xf numFmtId="14" fontId="2" fillId="2" borderId="0" xfId="1" applyNumberFormat="1" applyFont="1" applyFill="1" applyAlignment="1">
      <alignment horizontal="center" vertical="center" wrapText="1"/>
    </xf>
    <xf numFmtId="0" fontId="3" fillId="0" borderId="0" xfId="0" applyFont="1" applyProtection="1">
      <protection hidden="1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Protection="1">
      <protection locked="0"/>
    </xf>
    <xf numFmtId="49" fontId="8" fillId="3" borderId="1" xfId="1" applyNumberFormat="1" applyFont="1" applyFill="1" applyBorder="1" applyAlignment="1" applyProtection="1">
      <alignment horizontal="center" vertical="center"/>
      <protection locked="0"/>
    </xf>
    <xf numFmtId="49" fontId="9" fillId="0" borderId="2" xfId="1" applyNumberFormat="1" applyFont="1" applyBorder="1" applyAlignment="1">
      <alignment horizontal="left" vertical="center"/>
    </xf>
    <xf numFmtId="49" fontId="9" fillId="0" borderId="0" xfId="1" applyNumberFormat="1" applyFont="1" applyAlignment="1">
      <alignment horizontal="left" vertical="center"/>
    </xf>
    <xf numFmtId="49" fontId="8" fillId="0" borderId="1" xfId="1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 applyProtection="1">
      <alignment horizontal="right"/>
      <protection hidden="1"/>
    </xf>
    <xf numFmtId="0" fontId="13" fillId="0" borderId="0" xfId="0" applyFont="1" applyAlignment="1">
      <alignment horizontal="right"/>
    </xf>
    <xf numFmtId="2" fontId="14" fillId="0" borderId="0" xfId="0" applyNumberFormat="1" applyFont="1" applyAlignment="1" applyProtection="1">
      <alignment horizontal="left" vertical="center" wrapText="1"/>
      <protection locked="0" hidden="1"/>
    </xf>
    <xf numFmtId="0" fontId="15" fillId="0" borderId="0" xfId="0" applyFont="1" applyAlignment="1" applyProtection="1">
      <alignment horizontal="right" vertical="center"/>
      <protection hidden="1"/>
    </xf>
    <xf numFmtId="0" fontId="16" fillId="0" borderId="0" xfId="0" applyFont="1" applyAlignment="1" applyProtection="1">
      <alignment horizontal="left" vertical="top" wrapText="1"/>
      <protection locked="0"/>
    </xf>
    <xf numFmtId="2" fontId="14" fillId="2" borderId="6" xfId="0" applyNumberFormat="1" applyFont="1" applyFill="1" applyBorder="1" applyAlignment="1" applyProtection="1">
      <alignment vertical="center" wrapText="1"/>
      <protection hidden="1"/>
    </xf>
    <xf numFmtId="0" fontId="16" fillId="0" borderId="0" xfId="0" applyFont="1" applyAlignment="1" applyProtection="1">
      <alignment horizontal="center" vertical="top" wrapText="1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2" fontId="16" fillId="0" borderId="0" xfId="0" applyNumberFormat="1" applyFont="1" applyAlignment="1" applyProtection="1">
      <alignment horizontal="left" vertical="center" wrapText="1"/>
      <protection locked="0" hidden="1"/>
    </xf>
    <xf numFmtId="0" fontId="18" fillId="4" borderId="0" xfId="0" applyFont="1" applyFill="1" applyAlignment="1" applyProtection="1">
      <alignment horizontal="left" vertical="center" wrapText="1"/>
      <protection locked="0" hidden="1"/>
    </xf>
    <xf numFmtId="0" fontId="15" fillId="0" borderId="0" xfId="0" applyFont="1" applyAlignment="1">
      <alignment horizontal="right" vertical="center"/>
    </xf>
    <xf numFmtId="49" fontId="17" fillId="0" borderId="0" xfId="0" applyNumberFormat="1" applyFont="1" applyAlignment="1">
      <alignment horizontal="center" vertical="center" wrapText="1"/>
    </xf>
    <xf numFmtId="2" fontId="16" fillId="4" borderId="0" xfId="0" applyNumberFormat="1" applyFont="1" applyFill="1" applyAlignment="1" applyProtection="1">
      <alignment horizontal="left" vertical="center" wrapText="1"/>
      <protection hidden="1"/>
    </xf>
    <xf numFmtId="49" fontId="8" fillId="0" borderId="0" xfId="0" applyNumberFormat="1" applyFont="1" applyAlignment="1">
      <alignment horizontal="center" vertical="center"/>
    </xf>
    <xf numFmtId="0" fontId="1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4" fontId="8" fillId="0" borderId="0" xfId="0" applyNumberFormat="1" applyFont="1" applyAlignment="1" applyProtection="1">
      <alignment horizontal="center" vertical="center"/>
      <protection locked="0"/>
    </xf>
    <xf numFmtId="2" fontId="14" fillId="0" borderId="0" xfId="0" applyNumberFormat="1" applyFont="1" applyAlignment="1" applyProtection="1">
      <alignment horizontal="left" vertical="center" wrapText="1"/>
      <protection hidden="1"/>
    </xf>
    <xf numFmtId="2" fontId="16" fillId="0" borderId="0" xfId="0" applyNumberFormat="1" applyFont="1" applyAlignment="1" applyProtection="1">
      <alignment horizontal="center" vertical="center" wrapText="1"/>
      <protection hidden="1"/>
    </xf>
    <xf numFmtId="0" fontId="14" fillId="0" borderId="0" xfId="0" applyFont="1" applyAlignment="1" applyProtection="1">
      <alignment horizontal="center" vertical="center" wrapText="1"/>
      <protection hidden="1"/>
    </xf>
    <xf numFmtId="4" fontId="19" fillId="0" borderId="0" xfId="1" applyNumberFormat="1" applyFont="1" applyAlignment="1" applyProtection="1">
      <alignment horizontal="center" vertical="center"/>
      <protection hidden="1"/>
    </xf>
    <xf numFmtId="2" fontId="20" fillId="0" borderId="0" xfId="0" applyNumberFormat="1" applyFont="1" applyAlignment="1" applyProtection="1">
      <alignment horizontal="left" vertical="center" wrapText="1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22" fillId="0" borderId="0" xfId="0" applyFont="1" applyAlignment="1" applyProtection="1">
      <alignment horizontal="center"/>
      <protection hidden="1"/>
    </xf>
    <xf numFmtId="0" fontId="23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Protection="1">
      <protection locked="0"/>
    </xf>
    <xf numFmtId="0" fontId="26" fillId="0" borderId="15" xfId="0" applyFont="1" applyBorder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25" fillId="2" borderId="1" xfId="0" applyFont="1" applyFill="1" applyBorder="1" applyAlignment="1" applyProtection="1">
      <alignment horizontal="center" vertical="center" wrapText="1"/>
      <protection hidden="1"/>
    </xf>
    <xf numFmtId="2" fontId="27" fillId="0" borderId="0" xfId="0" applyNumberFormat="1" applyFont="1" applyAlignment="1">
      <alignment horizontal="center" vertical="center"/>
    </xf>
    <xf numFmtId="0" fontId="28" fillId="5" borderId="0" xfId="0" applyFont="1" applyFill="1" applyAlignment="1" applyProtection="1">
      <alignment horizontal="center"/>
      <protection hidden="1"/>
    </xf>
    <xf numFmtId="2" fontId="29" fillId="5" borderId="0" xfId="0" applyNumberFormat="1" applyFont="1" applyFill="1" applyAlignment="1" applyProtection="1">
      <alignment horizontal="center"/>
      <protection hidden="1"/>
    </xf>
    <xf numFmtId="1" fontId="30" fillId="0" borderId="4" xfId="0" applyNumberFormat="1" applyFont="1" applyBorder="1" applyAlignment="1">
      <alignment horizontal="center" vertical="center"/>
    </xf>
    <xf numFmtId="1" fontId="30" fillId="0" borderId="1" xfId="1" applyNumberFormat="1" applyFont="1" applyBorder="1" applyAlignment="1">
      <alignment horizontal="center" vertical="center"/>
    </xf>
    <xf numFmtId="165" fontId="22" fillId="0" borderId="1" xfId="0" applyNumberFormat="1" applyFont="1" applyBorder="1" applyAlignment="1" applyProtection="1">
      <alignment horizontal="center" vertical="center"/>
      <protection hidden="1"/>
    </xf>
    <xf numFmtId="0" fontId="22" fillId="0" borderId="1" xfId="0" applyFont="1" applyBorder="1" applyAlignment="1" applyProtection="1">
      <alignment horizontal="center" vertical="center"/>
      <protection hidden="1"/>
    </xf>
    <xf numFmtId="1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32" fillId="0" borderId="1" xfId="0" applyFont="1" applyBorder="1" applyAlignment="1" applyProtection="1">
      <alignment horizontal="center"/>
      <protection hidden="1"/>
    </xf>
    <xf numFmtId="166" fontId="33" fillId="3" borderId="1" xfId="0" applyNumberFormat="1" applyFont="1" applyFill="1" applyBorder="1" applyAlignment="1" applyProtection="1">
      <alignment horizontal="right"/>
      <protection locked="0"/>
    </xf>
    <xf numFmtId="166" fontId="33" fillId="0" borderId="1" xfId="0" applyNumberFormat="1" applyFont="1" applyBorder="1" applyAlignment="1">
      <alignment horizontal="right"/>
    </xf>
    <xf numFmtId="2" fontId="34" fillId="0" borderId="1" xfId="0" applyNumberFormat="1" applyFont="1" applyBorder="1" applyAlignment="1">
      <alignment horizontal="center"/>
    </xf>
    <xf numFmtId="2" fontId="34" fillId="0" borderId="8" xfId="0" applyNumberFormat="1" applyFont="1" applyBorder="1" applyAlignment="1">
      <alignment horizontal="center" wrapText="1"/>
    </xf>
    <xf numFmtId="0" fontId="35" fillId="0" borderId="8" xfId="0" applyFont="1" applyBorder="1" applyProtection="1">
      <protection hidden="1"/>
    </xf>
    <xf numFmtId="0" fontId="36" fillId="0" borderId="8" xfId="0" applyFont="1" applyBorder="1" applyAlignment="1" applyProtection="1">
      <alignment wrapText="1"/>
      <protection hidden="1"/>
    </xf>
    <xf numFmtId="4" fontId="26" fillId="0" borderId="0" xfId="0" applyNumberFormat="1" applyFont="1" applyProtection="1">
      <protection hidden="1"/>
    </xf>
    <xf numFmtId="0" fontId="26" fillId="0" borderId="0" xfId="0" applyFont="1" applyProtection="1">
      <protection hidden="1"/>
    </xf>
    <xf numFmtId="0" fontId="37" fillId="0" borderId="0" xfId="0" applyFont="1"/>
    <xf numFmtId="0" fontId="3" fillId="2" borderId="1" xfId="0" applyFont="1" applyFill="1" applyBorder="1" applyAlignment="1" applyProtection="1">
      <alignment horizontal="center"/>
      <protection hidden="1"/>
    </xf>
    <xf numFmtId="166" fontId="15" fillId="2" borderId="1" xfId="0" applyNumberFormat="1" applyFont="1" applyFill="1" applyBorder="1" applyAlignment="1">
      <alignment horizontal="right"/>
    </xf>
    <xf numFmtId="166" fontId="15" fillId="2" borderId="0" xfId="0" applyNumberFormat="1" applyFont="1" applyFill="1" applyAlignment="1">
      <alignment horizontal="right"/>
    </xf>
    <xf numFmtId="167" fontId="15" fillId="2" borderId="1" xfId="0" applyNumberFormat="1" applyFont="1" applyFill="1" applyBorder="1" applyAlignment="1">
      <alignment horizontal="right"/>
    </xf>
    <xf numFmtId="0" fontId="38" fillId="2" borderId="1" xfId="0" applyFont="1" applyFill="1" applyBorder="1" applyAlignment="1" applyProtection="1">
      <alignment horizontal="center"/>
      <protection hidden="1"/>
    </xf>
    <xf numFmtId="167" fontId="39" fillId="0" borderId="0" xfId="0" applyNumberFormat="1" applyFont="1" applyAlignment="1" applyProtection="1">
      <alignment horizontal="center"/>
      <protection hidden="1"/>
    </xf>
    <xf numFmtId="0" fontId="39" fillId="0" borderId="0" xfId="0" applyFont="1" applyAlignment="1" applyProtection="1">
      <alignment horizontal="center"/>
      <protection hidden="1"/>
    </xf>
    <xf numFmtId="0" fontId="40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14" fillId="2" borderId="28" xfId="0" applyFont="1" applyFill="1" applyBorder="1" applyAlignment="1" applyProtection="1">
      <alignment horizontal="center" vertical="center" wrapText="1"/>
      <protection hidden="1"/>
    </xf>
    <xf numFmtId="0" fontId="41" fillId="0" borderId="29" xfId="0" applyFont="1" applyBorder="1" applyAlignment="1" applyProtection="1">
      <alignment horizontal="center" vertical="center" wrapText="1"/>
      <protection hidden="1"/>
    </xf>
    <xf numFmtId="4" fontId="42" fillId="0" borderId="32" xfId="1" applyNumberFormat="1" applyFont="1" applyBorder="1" applyAlignment="1" applyProtection="1">
      <alignment horizontal="center" vertical="center"/>
      <protection hidden="1"/>
    </xf>
    <xf numFmtId="0" fontId="43" fillId="2" borderId="8" xfId="0" applyFont="1" applyFill="1" applyBorder="1" applyAlignment="1" applyProtection="1">
      <alignment horizontal="center" vertical="center"/>
      <protection hidden="1"/>
    </xf>
    <xf numFmtId="2" fontId="0" fillId="0" borderId="8" xfId="0" applyNumberFormat="1" applyBorder="1" applyProtection="1">
      <protection hidden="1"/>
    </xf>
    <xf numFmtId="2" fontId="44" fillId="0" borderId="8" xfId="0" applyNumberFormat="1" applyFont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2" borderId="23" xfId="0" applyFill="1" applyBorder="1" applyAlignment="1" applyProtection="1">
      <alignment horizontal="center"/>
      <protection hidden="1"/>
    </xf>
    <xf numFmtId="2" fontId="27" fillId="0" borderId="7" xfId="0" applyNumberFormat="1" applyFont="1" applyBorder="1" applyAlignment="1">
      <alignment horizontal="center" vertical="center"/>
    </xf>
    <xf numFmtId="166" fontId="33" fillId="6" borderId="1" xfId="0" applyNumberFormat="1" applyFont="1" applyFill="1" applyBorder="1" applyAlignment="1" applyProtection="1">
      <alignment horizontal="right"/>
      <protection locked="0"/>
    </xf>
    <xf numFmtId="166" fontId="33" fillId="6" borderId="1" xfId="0" applyNumberFormat="1" applyFont="1" applyFill="1" applyBorder="1" applyAlignment="1">
      <alignment horizontal="right"/>
    </xf>
    <xf numFmtId="164" fontId="8" fillId="3" borderId="8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0" fontId="15" fillId="2" borderId="8" xfId="0" applyFont="1" applyFill="1" applyBorder="1" applyAlignment="1" applyProtection="1">
      <alignment horizontal="right"/>
      <protection hidden="1"/>
    </xf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24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7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0" xfId="0" applyBorder="1" applyProtection="1">
      <protection hidden="1"/>
    </xf>
    <xf numFmtId="0" fontId="41" fillId="0" borderId="29" xfId="0" applyFont="1" applyBorder="1" applyAlignment="1" applyProtection="1">
      <alignment horizontal="center" vertical="center" wrapText="1"/>
      <protection hidden="1"/>
    </xf>
    <xf numFmtId="0" fontId="0" fillId="0" borderId="36" xfId="0" applyBorder="1" applyProtection="1">
      <protection hidden="1"/>
    </xf>
    <xf numFmtId="0" fontId="0" fillId="0" borderId="35" xfId="0" applyBorder="1" applyProtection="1">
      <protection hidden="1"/>
    </xf>
    <xf numFmtId="0" fontId="18" fillId="4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5" fillId="2" borderId="1" xfId="0" applyFont="1" applyFill="1" applyBorder="1" applyAlignment="1" applyProtection="1">
      <alignment horizontal="left"/>
      <protection hidden="1"/>
    </xf>
    <xf numFmtId="0" fontId="0" fillId="0" borderId="27" xfId="0" applyBorder="1" applyProtection="1">
      <protection hidden="1"/>
    </xf>
    <xf numFmtId="0" fontId="0" fillId="0" borderId="4" xfId="0" applyBorder="1" applyProtection="1">
      <protection hidden="1"/>
    </xf>
    <xf numFmtId="2" fontId="14" fillId="2" borderId="1" xfId="0" applyNumberFormat="1" applyFont="1" applyFill="1" applyBorder="1" applyAlignment="1" applyProtection="1">
      <alignment horizontal="left" vertical="center" wrapText="1"/>
      <protection hidden="1"/>
    </xf>
    <xf numFmtId="0" fontId="28" fillId="5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1" fillId="0" borderId="34" xfId="0" applyFont="1" applyBorder="1" applyAlignment="1">
      <alignment horizontal="left" vertical="center" wrapText="1"/>
    </xf>
    <xf numFmtId="0" fontId="0" fillId="0" borderId="21" xfId="0" applyBorder="1"/>
    <xf numFmtId="0" fontId="0" fillId="0" borderId="22" xfId="0" applyBorder="1"/>
    <xf numFmtId="1" fontId="30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11" xfId="0" applyBorder="1" applyProtection="1">
      <protection hidden="1"/>
    </xf>
    <xf numFmtId="2" fontId="20" fillId="2" borderId="1" xfId="0" applyNumberFormat="1" applyFont="1" applyFill="1" applyBorder="1" applyAlignment="1" applyProtection="1">
      <alignment horizontal="left" vertical="center" wrapText="1"/>
      <protection hidden="1"/>
    </xf>
    <xf numFmtId="168" fontId="8" fillId="3" borderId="8" xfId="0" applyNumberFormat="1" applyFont="1" applyFill="1" applyBorder="1" applyAlignment="1" applyProtection="1">
      <alignment horizontal="center" vertical="center"/>
      <protection locked="0"/>
    </xf>
    <xf numFmtId="14" fontId="2" fillId="2" borderId="0" xfId="0" applyNumberFormat="1" applyFont="1" applyFill="1" applyAlignment="1">
      <alignment vertical="center" wrapText="1"/>
    </xf>
    <xf numFmtId="0" fontId="3" fillId="0" borderId="0" xfId="0" applyFont="1" applyProtection="1">
      <protection hidden="1"/>
    </xf>
    <xf numFmtId="0" fontId="36" fillId="0" borderId="34" xfId="0" applyFont="1" applyBorder="1" applyAlignment="1">
      <alignment horizontal="left" vertical="center" wrapText="1"/>
    </xf>
    <xf numFmtId="164" fontId="8" fillId="3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2" fontId="14" fillId="2" borderId="1" xfId="0" applyNumberFormat="1" applyFont="1" applyFill="1" applyBorder="1" applyAlignment="1" applyProtection="1">
      <alignment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14" fillId="4" borderId="0" xfId="0" quotePrefix="1" applyFont="1" applyFill="1" applyAlignment="1" applyProtection="1">
      <alignment horizontal="center" vertical="center" wrapText="1"/>
      <protection locked="0" hidden="1"/>
    </xf>
    <xf numFmtId="0" fontId="14" fillId="4" borderId="0" xfId="0" applyFont="1" applyFill="1" applyAlignment="1" applyProtection="1">
      <alignment vertical="center" wrapText="1"/>
      <protection hidden="1"/>
    </xf>
    <xf numFmtId="164" fontId="8" fillId="3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2" fontId="27" fillId="0" borderId="7" xfId="0" applyNumberFormat="1" applyFont="1" applyBorder="1" applyAlignment="1">
      <alignment horizontal="center" vertical="center"/>
    </xf>
    <xf numFmtId="0" fontId="0" fillId="0" borderId="7" xfId="0" applyBorder="1"/>
    <xf numFmtId="0" fontId="24" fillId="2" borderId="8" xfId="0" applyFont="1" applyFill="1" applyBorder="1" applyAlignment="1" applyProtection="1">
      <alignment horizontal="center" vertical="center" wrapText="1"/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49" fontId="8" fillId="0" borderId="6" xfId="0" applyNumberFormat="1" applyFont="1" applyBorder="1" applyAlignment="1">
      <alignment horizontal="center" vertical="center"/>
    </xf>
    <xf numFmtId="0" fontId="0" fillId="0" borderId="5" xfId="0" applyBorder="1"/>
    <xf numFmtId="2" fontId="14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23" xfId="0" applyFill="1" applyBorder="1" applyAlignment="1" applyProtection="1">
      <alignment horizontal="center"/>
      <protection hidden="1"/>
    </xf>
    <xf numFmtId="0" fontId="0" fillId="0" borderId="23" xfId="0" applyBorder="1" applyProtection="1">
      <protection hidden="1"/>
    </xf>
    <xf numFmtId="0" fontId="13" fillId="2" borderId="1" xfId="0" applyFont="1" applyFill="1" applyBorder="1" applyAlignment="1" applyProtection="1">
      <alignment horizontal="center" vertical="center" wrapText="1"/>
      <protection hidden="1"/>
    </xf>
    <xf numFmtId="2" fontId="16" fillId="4" borderId="0" xfId="0" applyNumberFormat="1" applyFont="1" applyFill="1" applyAlignment="1" applyProtection="1">
      <alignment horizontal="left" vertical="center" wrapText="1"/>
      <protection hidden="1"/>
    </xf>
    <xf numFmtId="0" fontId="0" fillId="0" borderId="17" xfId="0" applyBorder="1" applyProtection="1">
      <protection hidden="1"/>
    </xf>
    <xf numFmtId="0" fontId="16" fillId="3" borderId="6" xfId="0" applyFont="1" applyFill="1" applyBorder="1" applyAlignment="1" applyProtection="1">
      <alignment horizontal="center" vertical="top" wrapText="1"/>
      <protection locked="0"/>
    </xf>
    <xf numFmtId="0" fontId="0" fillId="0" borderId="7" xfId="0" applyBorder="1" applyProtection="1">
      <protection locked="0"/>
    </xf>
    <xf numFmtId="4" fontId="17" fillId="0" borderId="1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2" fontId="16" fillId="3" borderId="8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26" xfId="0" applyBorder="1" applyProtection="1">
      <protection locked="0" hidden="1"/>
    </xf>
    <xf numFmtId="168" fontId="8" fillId="3" borderId="1" xfId="0" applyNumberFormat="1" applyFont="1" applyFill="1" applyBorder="1" applyAlignment="1" applyProtection="1">
      <alignment horizontal="center" vertical="center"/>
      <protection locked="0"/>
    </xf>
    <xf numFmtId="0" fontId="21" fillId="0" borderId="12" xfId="0" applyFont="1" applyBorder="1" applyAlignment="1">
      <alignment horizontal="center" wrapText="1"/>
    </xf>
    <xf numFmtId="0" fontId="0" fillId="0" borderId="12" xfId="0" applyBorder="1"/>
    <xf numFmtId="0" fontId="24" fillId="2" borderId="33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  <xf numFmtId="0" fontId="2" fillId="2" borderId="0" xfId="1" applyFont="1" applyFill="1" applyAlignment="1">
      <alignment horizontal="center" vertical="center" wrapText="1"/>
    </xf>
    <xf numFmtId="2" fontId="29" fillId="5" borderId="0" xfId="0" applyNumberFormat="1" applyFont="1" applyFill="1" applyAlignment="1" applyProtection="1">
      <alignment horizontal="center"/>
      <protection hidden="1"/>
    </xf>
    <xf numFmtId="2" fontId="14" fillId="3" borderId="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7" xfId="0" applyBorder="1" applyProtection="1">
      <protection locked="0" hidden="1"/>
    </xf>
    <xf numFmtId="0" fontId="0" fillId="0" borderId="4" xfId="0" applyBorder="1" applyProtection="1">
      <protection locked="0" hidden="1"/>
    </xf>
    <xf numFmtId="49" fontId="8" fillId="0" borderId="1" xfId="0" applyNumberFormat="1" applyFont="1" applyBorder="1" applyAlignment="1">
      <alignment horizontal="center" vertical="center"/>
    </xf>
    <xf numFmtId="0" fontId="14" fillId="2" borderId="30" xfId="0" applyFont="1" applyFill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16" fillId="3" borderId="1" xfId="0" applyFont="1" applyFill="1" applyBorder="1" applyAlignment="1" applyProtection="1">
      <alignment horizontal="left" vertical="top" wrapText="1"/>
      <protection locked="0"/>
    </xf>
    <xf numFmtId="0" fontId="0" fillId="0" borderId="27" xfId="0" applyBorder="1" applyProtection="1">
      <protection locked="0"/>
    </xf>
    <xf numFmtId="0" fontId="15" fillId="0" borderId="3" xfId="0" applyFont="1" applyBorder="1" applyAlignment="1" applyProtection="1">
      <alignment horizontal="right" vertical="center" wrapText="1"/>
      <protection hidden="1"/>
    </xf>
    <xf numFmtId="0" fontId="0" fillId="0" borderId="3" xfId="0" applyBorder="1" applyProtection="1">
      <protection hidden="1"/>
    </xf>
    <xf numFmtId="49" fontId="8" fillId="3" borderId="1" xfId="0" applyNumberFormat="1" applyFont="1" applyFill="1" applyBorder="1" applyAlignment="1" applyProtection="1">
      <alignment horizontal="center" vertical="center"/>
      <protection locked="0"/>
    </xf>
    <xf numFmtId="0" fontId="25" fillId="2" borderId="1" xfId="0" applyFont="1" applyFill="1" applyBorder="1" applyAlignment="1" applyProtection="1">
      <alignment horizontal="center" vertical="center" wrapText="1"/>
      <protection hidden="1"/>
    </xf>
    <xf numFmtId="0" fontId="24" fillId="2" borderId="1" xfId="1" applyFont="1" applyFill="1" applyBorder="1" applyAlignment="1" applyProtection="1">
      <alignment horizontal="center" vertical="center" wrapText="1"/>
      <protection locked="0" hidden="1"/>
    </xf>
    <xf numFmtId="0" fontId="0" fillId="0" borderId="11" xfId="0" applyBorder="1" applyProtection="1">
      <protection locked="0" hidden="1"/>
    </xf>
    <xf numFmtId="2" fontId="14" fillId="2" borderId="8" xfId="0" applyNumberFormat="1" applyFont="1" applyFill="1" applyBorder="1" applyAlignment="1" applyProtection="1">
      <alignment vertical="center" wrapText="1"/>
      <protection hidden="1"/>
    </xf>
    <xf numFmtId="0" fontId="15" fillId="0" borderId="3" xfId="0" applyFont="1" applyBorder="1" applyAlignment="1" applyProtection="1">
      <alignment horizontal="center" vertical="center"/>
      <protection hidden="1"/>
    </xf>
    <xf numFmtId="164" fontId="8" fillId="3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0" xfId="0" applyBorder="1" applyProtection="1">
      <protection locked="0"/>
    </xf>
    <xf numFmtId="0" fontId="15" fillId="2" borderId="24" xfId="0" applyFont="1" applyFill="1" applyBorder="1" applyAlignment="1" applyProtection="1">
      <alignment horizontal="right"/>
      <protection hidden="1"/>
    </xf>
    <xf numFmtId="0" fontId="15" fillId="2" borderId="25" xfId="0" applyFont="1" applyFill="1" applyBorder="1" applyAlignment="1" applyProtection="1">
      <alignment horizontal="right"/>
      <protection hidden="1"/>
    </xf>
    <xf numFmtId="0" fontId="15" fillId="2" borderId="26" xfId="0" applyFont="1" applyFill="1" applyBorder="1" applyAlignment="1" applyProtection="1">
      <alignment horizontal="right"/>
      <protection hidden="1"/>
    </xf>
  </cellXfs>
  <cellStyles count="2">
    <cellStyle name="Обычный" xfId="0" builtinId="0"/>
    <cellStyle name="Обычный 2" xfId="1" xr:uid="{00000000-0005-0000-0000-000001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vlenko\Downloads\Telegram%20Desktop\&#1041;&#1083;&#1072;&#1085;&#1082;_&#1047;&#1055;&#1060;_&#1082;&#1083;&#1080;&#1077;&#1085;&#1090;_&#1054;&#1054;&#1054;_&#1053;&#1042;_&#1085;&#1072;_&#1086;&#1090;&#1075;&#1088;&#1091;&#1079;&#1082;&#1091;_&#1089;_09_01_2025_8_&#1084;&#1072;&#1088;&#1090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НВ, ООО 9001015535, Запорожская обл, Мелитополь г, 8 Марта ул, д. 43/1,</v>
          </cell>
          <cell r="C6" t="str">
            <v>596383_1</v>
          </cell>
          <cell r="D6" t="str">
            <v>1</v>
          </cell>
        </row>
        <row r="8">
          <cell r="B8" t="str">
            <v>272319Российская Федерация, Запорожская обл, Мелитопольский р-н, Мелитополь г, 8 Марта ул, д. 43/1,</v>
          </cell>
        </row>
        <row r="10">
          <cell r="B10" t="str">
            <v>CFR</v>
          </cell>
        </row>
        <row r="11">
          <cell r="B11" t="str">
            <v>CIF</v>
          </cell>
        </row>
        <row r="12">
          <cell r="B12" t="str">
            <v>CIP</v>
          </cell>
        </row>
        <row r="13">
          <cell r="B13" t="str">
            <v>CPT</v>
          </cell>
        </row>
        <row r="14">
          <cell r="B14" t="str">
            <v>DAP</v>
          </cell>
        </row>
        <row r="15">
          <cell r="B15" t="str">
            <v>DAT</v>
          </cell>
        </row>
        <row r="16">
          <cell r="B16" t="str">
            <v>DDP</v>
          </cell>
        </row>
        <row r="17">
          <cell r="B17" t="str">
            <v>EXW</v>
          </cell>
        </row>
        <row r="18">
          <cell r="B18" t="str">
            <v>FAS</v>
          </cell>
        </row>
        <row r="19">
          <cell r="B19" t="str">
            <v>FCA</v>
          </cell>
        </row>
        <row r="20">
          <cell r="B20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14"/>
  <sheetViews>
    <sheetView tabSelected="1" topLeftCell="A17" workbookViewId="0">
      <pane ySplit="7" topLeftCell="A188" activePane="bottomLeft" state="frozen"/>
      <selection activeCell="A17" sqref="A17"/>
      <selection pane="bottomLeft" activeCell="AD207" sqref="AD207"/>
    </sheetView>
  </sheetViews>
  <sheetFormatPr defaultColWidth="9.140625" defaultRowHeight="15" x14ac:dyDescent="0.25"/>
  <cols>
    <col min="1" max="1" width="9.140625" style="41" customWidth="1"/>
    <col min="2" max="2" width="10.85546875" style="75" customWidth="1"/>
    <col min="3" max="3" width="12.5703125" style="75" customWidth="1"/>
    <col min="4" max="4" width="6.42578125" style="75" customWidth="1"/>
    <col min="5" max="5" width="6.85546875" style="75" customWidth="1"/>
    <col min="6" max="6" width="8.42578125" style="75" customWidth="1"/>
    <col min="7" max="7" width="9.42578125" style="75" customWidth="1"/>
    <col min="8" max="8" width="11.85546875" style="75" customWidth="1"/>
    <col min="9" max="9" width="9.42578125" style="75" customWidth="1"/>
    <col min="10" max="10" width="9.140625" style="76" customWidth="1"/>
    <col min="11" max="12" width="13.85546875" style="76" customWidth="1"/>
    <col min="13" max="13" width="9.42578125" style="76" customWidth="1"/>
    <col min="14" max="14" width="15.85546875" style="76" hidden="1" customWidth="1"/>
    <col min="15" max="15" width="10.42578125" style="75" customWidth="1"/>
    <col min="16" max="16" width="7.42578125" style="77" customWidth="1"/>
    <col min="17" max="17" width="15.5703125" style="77" customWidth="1"/>
    <col min="18" max="18" width="8.140625" style="41" customWidth="1"/>
    <col min="19" max="19" width="6.140625" style="41" customWidth="1"/>
    <col min="20" max="20" width="10.85546875" style="78" customWidth="1"/>
    <col min="21" max="21" width="6" style="78" customWidth="1"/>
    <col min="22" max="22" width="9.42578125" style="78" customWidth="1"/>
    <col min="23" max="23" width="8.42578125" style="78" customWidth="1"/>
    <col min="24" max="24" width="10" style="41" customWidth="1"/>
    <col min="25" max="25" width="11" style="41" customWidth="1"/>
    <col min="26" max="26" width="10" style="41" customWidth="1"/>
    <col min="27" max="27" width="11.5703125" style="41" hidden="1" customWidth="1"/>
    <col min="28" max="28" width="10.42578125" style="41" hidden="1" customWidth="1"/>
    <col min="29" max="29" width="30" style="41" hidden="1" customWidth="1"/>
    <col min="30" max="30" width="11.42578125" style="47" bestFit="1" customWidth="1"/>
    <col min="31" max="31" width="9.140625" style="47" customWidth="1"/>
    <col min="32" max="32" width="8.85546875" style="47" customWidth="1"/>
    <col min="33" max="33" width="13.5703125" style="41" customWidth="1"/>
    <col min="34" max="34" width="9.140625" style="41" customWidth="1"/>
    <col min="35" max="16384" width="9.140625" style="41"/>
  </cols>
  <sheetData>
    <row r="1" spans="1:32" s="5" customFormat="1" ht="45" hidden="1" customHeight="1" x14ac:dyDescent="0.2">
      <c r="A1" s="1"/>
      <c r="B1" s="1"/>
      <c r="C1" s="1"/>
      <c r="D1" s="163" t="s">
        <v>0</v>
      </c>
      <c r="E1" s="122"/>
      <c r="F1" s="122"/>
      <c r="G1" s="2" t="s">
        <v>1</v>
      </c>
      <c r="H1" s="163" t="s">
        <v>2</v>
      </c>
      <c r="I1" s="122"/>
      <c r="J1" s="122"/>
      <c r="K1" s="122"/>
      <c r="L1" s="122"/>
      <c r="M1" s="122"/>
      <c r="N1" s="122"/>
      <c r="O1" s="122"/>
      <c r="P1" s="122"/>
      <c r="Q1" s="122"/>
      <c r="R1" s="121" t="s">
        <v>3</v>
      </c>
      <c r="S1" s="122"/>
      <c r="T1" s="122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s="5" customFormat="1" ht="16.5" hidden="1" customHeight="1" x14ac:dyDescent="0.2">
      <c r="A2" s="6" t="s">
        <v>4</v>
      </c>
      <c r="B2" s="7" t="s">
        <v>3</v>
      </c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27"/>
      <c r="Q2" s="112"/>
      <c r="R2" s="112"/>
      <c r="S2" s="112"/>
      <c r="T2" s="112"/>
      <c r="U2" s="112"/>
      <c r="V2" s="112"/>
      <c r="W2" s="112"/>
      <c r="X2" s="10"/>
      <c r="Y2" s="10"/>
      <c r="Z2" s="10"/>
      <c r="AA2" s="10"/>
      <c r="AB2" s="11"/>
      <c r="AC2" s="11"/>
      <c r="AD2" s="11"/>
      <c r="AE2" s="11"/>
    </row>
    <row r="3" spans="1:32" s="5" customFormat="1" ht="11.25" hidden="1" customHeight="1" x14ac:dyDescent="0.2">
      <c r="A3" s="12"/>
      <c r="B3" s="13" t="s">
        <v>5</v>
      </c>
      <c r="C3" s="14"/>
      <c r="D3" s="14"/>
      <c r="E3" s="15"/>
      <c r="F3" s="16" t="s">
        <v>6</v>
      </c>
      <c r="G3" s="9"/>
      <c r="H3" s="9"/>
      <c r="I3" s="9"/>
      <c r="J3" s="16"/>
      <c r="K3" s="16"/>
      <c r="L3" s="16"/>
      <c r="M3" s="9"/>
      <c r="N3" s="9"/>
      <c r="O3" s="9"/>
      <c r="P3" s="112"/>
      <c r="Q3" s="112"/>
      <c r="R3" s="112"/>
      <c r="S3" s="112"/>
      <c r="T3" s="112"/>
      <c r="U3" s="112"/>
      <c r="V3" s="112"/>
      <c r="W3" s="112"/>
      <c r="X3" s="10"/>
      <c r="Y3" s="10"/>
      <c r="Z3" s="10"/>
      <c r="AA3" s="10"/>
      <c r="AB3" s="11"/>
      <c r="AC3" s="11"/>
      <c r="AD3" s="11"/>
      <c r="AE3" s="11"/>
    </row>
    <row r="4" spans="1:32" s="5" customFormat="1" ht="9" hidden="1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9"/>
      <c r="W4" s="20"/>
      <c r="X4" s="20"/>
      <c r="Y4" s="20"/>
      <c r="Z4" s="20"/>
      <c r="AA4" s="20"/>
      <c r="AB4" s="11"/>
      <c r="AC4" s="11"/>
      <c r="AD4" s="11"/>
      <c r="AE4" s="11"/>
    </row>
    <row r="5" spans="1:32" s="5" customFormat="1" ht="23.45" hidden="1" customHeight="1" x14ac:dyDescent="0.25">
      <c r="A5" s="126" t="s">
        <v>7</v>
      </c>
      <c r="B5" s="108"/>
      <c r="C5" s="109"/>
      <c r="D5" s="165"/>
      <c r="E5" s="167"/>
      <c r="F5" s="142" t="s">
        <v>8</v>
      </c>
      <c r="G5" s="109"/>
      <c r="H5" s="165"/>
      <c r="I5" s="166"/>
      <c r="J5" s="166"/>
      <c r="K5" s="166"/>
      <c r="L5" s="166"/>
      <c r="M5" s="167"/>
      <c r="N5" s="21"/>
      <c r="P5" s="22" t="s">
        <v>9</v>
      </c>
      <c r="Q5" s="158">
        <v>45670</v>
      </c>
      <c r="R5" s="125"/>
      <c r="T5" s="173" t="s">
        <v>10</v>
      </c>
      <c r="U5" s="174"/>
      <c r="V5" s="175" t="s">
        <v>11</v>
      </c>
      <c r="W5" s="125"/>
      <c r="AB5" s="11"/>
      <c r="AC5" s="11"/>
      <c r="AD5" s="11"/>
      <c r="AE5" s="11"/>
    </row>
    <row r="6" spans="1:32" s="5" customFormat="1" ht="24" hidden="1" customHeight="1" x14ac:dyDescent="0.25">
      <c r="A6" s="126" t="s">
        <v>12</v>
      </c>
      <c r="B6" s="108"/>
      <c r="C6" s="109"/>
      <c r="D6" s="171" t="s">
        <v>13</v>
      </c>
      <c r="E6" s="172"/>
      <c r="F6" s="172"/>
      <c r="G6" s="172"/>
      <c r="H6" s="172"/>
      <c r="I6" s="172"/>
      <c r="J6" s="172"/>
      <c r="K6" s="172"/>
      <c r="L6" s="172"/>
      <c r="M6" s="125"/>
      <c r="N6" s="23"/>
      <c r="P6" s="22" t="s">
        <v>14</v>
      </c>
      <c r="Q6" s="168" t="str">
        <f>IF(Q5=0," ",CHOOSE(WEEKDAY(Q5,2),"Понедельник","Вторник","Среда","Четверг","Пятница","Суббота","Воскресенье"))</f>
        <v>Понедельник</v>
      </c>
      <c r="R6" s="117"/>
      <c r="T6" s="180" t="s">
        <v>15</v>
      </c>
      <c r="U6" s="174"/>
      <c r="V6" s="150" t="s">
        <v>16</v>
      </c>
      <c r="W6" s="141"/>
      <c r="AB6" s="11"/>
      <c r="AC6" s="11"/>
      <c r="AD6" s="11"/>
      <c r="AE6" s="11"/>
    </row>
    <row r="7" spans="1:32" s="5" customFormat="1" ht="21.75" hidden="1" customHeight="1" x14ac:dyDescent="0.25">
      <c r="A7" s="24"/>
      <c r="B7" s="24"/>
      <c r="C7" s="24"/>
      <c r="D7" s="148" t="str">
        <f>IFERROR(VLOOKUP(DeliveryAddress,Table,3,0),1)</f>
        <v>1</v>
      </c>
      <c r="E7" s="149"/>
      <c r="F7" s="149"/>
      <c r="G7" s="149"/>
      <c r="H7" s="149"/>
      <c r="I7" s="149"/>
      <c r="J7" s="149"/>
      <c r="K7" s="149"/>
      <c r="L7" s="149"/>
      <c r="M7" s="131"/>
      <c r="N7" s="25"/>
      <c r="P7" s="22"/>
      <c r="Q7" s="26"/>
      <c r="R7" s="26"/>
      <c r="T7" s="112"/>
      <c r="U7" s="174"/>
      <c r="V7" s="151"/>
      <c r="W7" s="152"/>
      <c r="AB7" s="11"/>
      <c r="AC7" s="11"/>
      <c r="AD7" s="11"/>
      <c r="AE7" s="11"/>
    </row>
    <row r="8" spans="1:32" s="5" customFormat="1" ht="25.5" hidden="1" customHeight="1" x14ac:dyDescent="0.25">
      <c r="A8" s="179" t="s">
        <v>17</v>
      </c>
      <c r="B8" s="94"/>
      <c r="C8" s="95"/>
      <c r="D8" s="155" t="s">
        <v>18</v>
      </c>
      <c r="E8" s="156"/>
      <c r="F8" s="156"/>
      <c r="G8" s="156"/>
      <c r="H8" s="156"/>
      <c r="I8" s="156"/>
      <c r="J8" s="156"/>
      <c r="K8" s="156"/>
      <c r="L8" s="156"/>
      <c r="M8" s="157"/>
      <c r="N8" s="27"/>
      <c r="P8" s="22" t="s">
        <v>19</v>
      </c>
      <c r="Q8" s="130">
        <v>0.41666666666666669</v>
      </c>
      <c r="R8" s="131"/>
      <c r="T8" s="112"/>
      <c r="U8" s="174"/>
      <c r="V8" s="151"/>
      <c r="W8" s="152"/>
      <c r="AB8" s="11"/>
      <c r="AC8" s="11"/>
      <c r="AD8" s="11"/>
      <c r="AE8" s="11"/>
    </row>
    <row r="9" spans="1:32" s="5" customFormat="1" ht="39.950000000000003" hidden="1" customHeight="1" x14ac:dyDescent="0.25">
      <c r="A9" s="129"/>
      <c r="B9" s="112"/>
      <c r="C9" s="112"/>
      <c r="D9" s="128"/>
      <c r="E9" s="106"/>
      <c r="F9" s="129"/>
      <c r="G9" s="112"/>
      <c r="H9" s="105"/>
      <c r="I9" s="106"/>
      <c r="J9" s="105"/>
      <c r="K9" s="106"/>
      <c r="L9" s="106"/>
      <c r="M9" s="106"/>
      <c r="N9" s="28"/>
      <c r="P9" s="29" t="s">
        <v>20</v>
      </c>
      <c r="Q9" s="120"/>
      <c r="R9" s="92"/>
      <c r="T9" s="112"/>
      <c r="U9" s="174"/>
      <c r="V9" s="153"/>
      <c r="W9" s="154"/>
      <c r="X9" s="30"/>
      <c r="Y9" s="30"/>
      <c r="Z9" s="30"/>
      <c r="AA9" s="30"/>
      <c r="AB9" s="11"/>
      <c r="AC9" s="11"/>
      <c r="AD9" s="11"/>
      <c r="AE9" s="11"/>
    </row>
    <row r="10" spans="1:32" s="5" customFormat="1" ht="26.45" hidden="1" customHeight="1" x14ac:dyDescent="0.25">
      <c r="A10" s="129"/>
      <c r="B10" s="112"/>
      <c r="C10" s="112"/>
      <c r="D10" s="128"/>
      <c r="E10" s="106"/>
      <c r="F10" s="129"/>
      <c r="G10" s="112"/>
      <c r="H10" s="146"/>
      <c r="I10" s="112"/>
      <c r="J10" s="112"/>
      <c r="K10" s="112"/>
      <c r="L10" s="112"/>
      <c r="M10" s="112"/>
      <c r="N10" s="31"/>
      <c r="P10" s="29" t="s">
        <v>21</v>
      </c>
      <c r="Q10" s="181"/>
      <c r="R10" s="182"/>
      <c r="U10" s="22" t="s">
        <v>22</v>
      </c>
      <c r="V10" s="140" t="s">
        <v>23</v>
      </c>
      <c r="W10" s="141"/>
      <c r="X10" s="32"/>
      <c r="Y10" s="32"/>
      <c r="Z10" s="32"/>
      <c r="AA10" s="32"/>
      <c r="AB10" s="11"/>
      <c r="AC10" s="11"/>
      <c r="AD10" s="11"/>
      <c r="AE10" s="11"/>
    </row>
    <row r="11" spans="1:32" s="5" customFormat="1" ht="15.95" hidden="1" customHeight="1" x14ac:dyDescent="0.25">
      <c r="A11" s="33" t="s">
        <v>24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P11" s="29" t="s">
        <v>25</v>
      </c>
      <c r="Q11" s="124"/>
      <c r="R11" s="125"/>
      <c r="U11" s="22" t="s">
        <v>26</v>
      </c>
      <c r="V11" s="91" t="s">
        <v>27</v>
      </c>
      <c r="W11" s="92"/>
      <c r="X11" s="35"/>
      <c r="Y11" s="35"/>
      <c r="Z11" s="35"/>
      <c r="AA11" s="35"/>
      <c r="AB11" s="11"/>
      <c r="AC11" s="11"/>
      <c r="AD11" s="11"/>
      <c r="AE11" s="11"/>
    </row>
    <row r="12" spans="1:32" s="5" customFormat="1" ht="18.600000000000001" hidden="1" customHeight="1" x14ac:dyDescent="0.25">
      <c r="A12" s="110" t="s">
        <v>28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9"/>
      <c r="N12" s="36"/>
      <c r="P12" s="22" t="s">
        <v>29</v>
      </c>
      <c r="Q12" s="130"/>
      <c r="R12" s="131"/>
      <c r="S12" s="37"/>
      <c r="U12" s="22"/>
      <c r="V12" s="122"/>
      <c r="W12" s="112"/>
      <c r="AB12" s="11"/>
      <c r="AC12" s="11"/>
      <c r="AD12" s="11"/>
      <c r="AE12" s="11"/>
    </row>
    <row r="13" spans="1:32" s="5" customFormat="1" ht="23.25" hidden="1" customHeight="1" x14ac:dyDescent="0.25">
      <c r="A13" s="110" t="s">
        <v>30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9"/>
      <c r="N13" s="36"/>
      <c r="O13" s="29"/>
      <c r="P13" s="29" t="s">
        <v>31</v>
      </c>
      <c r="Q13" s="91"/>
      <c r="R13" s="92"/>
      <c r="S13" s="37"/>
      <c r="X13" s="38"/>
      <c r="Y13" s="38"/>
      <c r="Z13" s="38"/>
      <c r="AA13" s="38"/>
      <c r="AB13" s="11"/>
      <c r="AC13" s="11"/>
      <c r="AD13" s="11"/>
      <c r="AE13" s="11"/>
    </row>
    <row r="14" spans="1:32" s="5" customFormat="1" ht="18.600000000000001" hidden="1" customHeight="1" x14ac:dyDescent="0.25">
      <c r="A14" s="110" t="s">
        <v>32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9"/>
      <c r="N14" s="36"/>
      <c r="X14" s="39"/>
      <c r="Y14" s="39"/>
      <c r="Z14" s="39"/>
      <c r="AA14" s="39"/>
      <c r="AB14" s="11"/>
      <c r="AC14" s="11"/>
      <c r="AD14" s="11"/>
      <c r="AE14" s="11"/>
    </row>
    <row r="15" spans="1:32" s="5" customFormat="1" ht="22.5" hidden="1" customHeight="1" x14ac:dyDescent="0.25">
      <c r="A15" s="119" t="s">
        <v>33</v>
      </c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9"/>
      <c r="N15" s="40"/>
      <c r="P15" s="159" t="s">
        <v>34</v>
      </c>
      <c r="Q15" s="122"/>
      <c r="R15" s="122"/>
      <c r="S15" s="122"/>
      <c r="T15" s="122"/>
      <c r="AB15" s="11"/>
      <c r="AC15" s="11"/>
      <c r="AD15" s="11"/>
      <c r="AE15" s="11"/>
    </row>
    <row r="16" spans="1:32" ht="18.75" hidden="1" customHeight="1" x14ac:dyDescent="0.25">
      <c r="B16" s="42"/>
      <c r="C16" s="42"/>
      <c r="D16" s="43"/>
      <c r="E16" s="43"/>
      <c r="F16" s="43"/>
      <c r="G16" s="43"/>
      <c r="H16" s="44"/>
      <c r="I16" s="44"/>
      <c r="J16" s="44"/>
      <c r="K16" s="44"/>
      <c r="L16" s="44"/>
      <c r="M16" s="44"/>
      <c r="N16" s="44"/>
      <c r="O16" s="44"/>
      <c r="P16" s="160"/>
      <c r="Q16" s="160"/>
      <c r="R16" s="160"/>
      <c r="S16" s="160"/>
      <c r="T16" s="160"/>
      <c r="U16" s="44"/>
      <c r="V16" s="44"/>
      <c r="W16" s="45"/>
      <c r="X16" s="46"/>
      <c r="Y16" s="46"/>
      <c r="Z16" s="46"/>
      <c r="AA16" s="46"/>
      <c r="AB16" s="46"/>
      <c r="AC16" s="46"/>
    </row>
    <row r="17" spans="1:68" ht="27.75" customHeight="1" x14ac:dyDescent="0.25">
      <c r="A17" s="96" t="s">
        <v>35</v>
      </c>
      <c r="B17" s="96" t="s">
        <v>36</v>
      </c>
      <c r="C17" s="145" t="s">
        <v>37</v>
      </c>
      <c r="D17" s="96" t="s">
        <v>38</v>
      </c>
      <c r="E17" s="98"/>
      <c r="F17" s="96" t="s">
        <v>39</v>
      </c>
      <c r="G17" s="96" t="s">
        <v>40</v>
      </c>
      <c r="H17" s="96" t="s">
        <v>41</v>
      </c>
      <c r="I17" s="96" t="s">
        <v>42</v>
      </c>
      <c r="J17" s="96" t="s">
        <v>43</v>
      </c>
      <c r="K17" s="96" t="s">
        <v>44</v>
      </c>
      <c r="L17" s="96" t="s">
        <v>45</v>
      </c>
      <c r="M17" s="96" t="s">
        <v>46</v>
      </c>
      <c r="N17" s="96" t="s">
        <v>47</v>
      </c>
      <c r="O17" s="96" t="s">
        <v>48</v>
      </c>
      <c r="P17" s="96" t="s">
        <v>49</v>
      </c>
      <c r="Q17" s="97"/>
      <c r="R17" s="97"/>
      <c r="S17" s="97"/>
      <c r="T17" s="98"/>
      <c r="U17" s="176" t="s">
        <v>50</v>
      </c>
      <c r="V17" s="109"/>
      <c r="W17" s="96" t="s">
        <v>51</v>
      </c>
      <c r="X17" s="96" t="s">
        <v>52</v>
      </c>
      <c r="Y17" s="177" t="s">
        <v>53</v>
      </c>
      <c r="Z17" s="161" t="s">
        <v>54</v>
      </c>
      <c r="AA17" s="134" t="s">
        <v>55</v>
      </c>
      <c r="AB17" s="134" t="s">
        <v>56</v>
      </c>
      <c r="AC17" s="134" t="s">
        <v>57</v>
      </c>
      <c r="AD17" s="134" t="s">
        <v>58</v>
      </c>
      <c r="AE17" s="135"/>
      <c r="AF17" s="136"/>
      <c r="AG17" s="48"/>
      <c r="BD17" s="49" t="s">
        <v>59</v>
      </c>
    </row>
    <row r="18" spans="1:68" ht="14.25" customHeight="1" x14ac:dyDescent="0.25">
      <c r="A18" s="118"/>
      <c r="B18" s="118"/>
      <c r="C18" s="118"/>
      <c r="D18" s="99"/>
      <c r="E18" s="101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99"/>
      <c r="Q18" s="100"/>
      <c r="R18" s="100"/>
      <c r="S18" s="100"/>
      <c r="T18" s="101"/>
      <c r="U18" s="50" t="s">
        <v>60</v>
      </c>
      <c r="V18" s="50" t="s">
        <v>61</v>
      </c>
      <c r="W18" s="118"/>
      <c r="X18" s="118"/>
      <c r="Y18" s="178"/>
      <c r="Z18" s="162"/>
      <c r="AA18" s="147"/>
      <c r="AB18" s="147"/>
      <c r="AC18" s="147"/>
      <c r="AD18" s="137"/>
      <c r="AE18" s="138"/>
      <c r="AF18" s="139"/>
      <c r="AG18" s="48"/>
      <c r="BD18" s="49"/>
    </row>
    <row r="19" spans="1:68" ht="27.75" customHeight="1" x14ac:dyDescent="0.25">
      <c r="A19" s="132" t="s">
        <v>62</v>
      </c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51"/>
      <c r="AB19" s="51"/>
      <c r="AC19" s="51"/>
    </row>
    <row r="20" spans="1:68" ht="16.5" customHeight="1" x14ac:dyDescent="0.25">
      <c r="A20" s="111" t="s">
        <v>62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52"/>
      <c r="AB20" s="52"/>
      <c r="AC20" s="52"/>
    </row>
    <row r="21" spans="1:68" ht="14.25" customHeight="1" x14ac:dyDescent="0.25">
      <c r="A21" s="164" t="s">
        <v>63</v>
      </c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53"/>
      <c r="AB21" s="53"/>
      <c r="AC21" s="53"/>
    </row>
    <row r="22" spans="1:68" x14ac:dyDescent="0.25">
      <c r="A22" s="143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44"/>
      <c r="P22" s="93" t="s">
        <v>64</v>
      </c>
      <c r="Q22" s="94"/>
      <c r="R22" s="94"/>
      <c r="S22" s="94"/>
      <c r="T22" s="94"/>
      <c r="U22" s="94"/>
      <c r="V22" s="95"/>
      <c r="W22" s="70" t="s">
        <v>65</v>
      </c>
      <c r="X22" s="71" t="str">
        <f>IFERROR(SUM(#REF!),"0")</f>
        <v>0</v>
      </c>
      <c r="Y22" s="71" t="str">
        <f>IFERROR(SUM(#REF!),"0")</f>
        <v>0</v>
      </c>
      <c r="Z22" s="71" t="str">
        <f>IFERROR(IF(#REF!="",0,#REF!),"0")</f>
        <v>0</v>
      </c>
      <c r="AA22" s="72"/>
      <c r="AB22" s="72"/>
      <c r="AC22" s="72"/>
    </row>
    <row r="23" spans="1:68" x14ac:dyDescent="0.25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44"/>
      <c r="P23" s="93" t="s">
        <v>64</v>
      </c>
      <c r="Q23" s="94"/>
      <c r="R23" s="94"/>
      <c r="S23" s="94"/>
      <c r="T23" s="94"/>
      <c r="U23" s="94"/>
      <c r="V23" s="95"/>
      <c r="W23" s="70" t="s">
        <v>66</v>
      </c>
      <c r="X23" s="71" t="str">
        <f>IFERROR(SUMPRODUCT(#REF!*#REF!),"0")</f>
        <v>0</v>
      </c>
      <c r="Y23" s="71" t="str">
        <f>IFERROR(SUMPRODUCT(#REF!*#REF!),"0")</f>
        <v>0</v>
      </c>
      <c r="Z23" s="70"/>
      <c r="AA23" s="72"/>
      <c r="AB23" s="72"/>
      <c r="AC23" s="72"/>
    </row>
    <row r="24" spans="1:68" ht="27.75" customHeight="1" x14ac:dyDescent="0.25">
      <c r="A24" s="132" t="s">
        <v>67</v>
      </c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51"/>
      <c r="AB24" s="51"/>
      <c r="AC24" s="51"/>
      <c r="AE24" s="47">
        <f>SUM(AE27:AE206)</f>
        <v>32.5</v>
      </c>
    </row>
    <row r="25" spans="1:68" ht="16.5" customHeight="1" x14ac:dyDescent="0.25">
      <c r="A25" s="111" t="s">
        <v>68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52"/>
      <c r="AB25" s="52"/>
      <c r="AC25" s="52"/>
    </row>
    <row r="26" spans="1:68" ht="14.25" customHeight="1" x14ac:dyDescent="0.25">
      <c r="A26" s="164" t="s">
        <v>69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53"/>
      <c r="AB26" s="53"/>
      <c r="AC26" s="53"/>
    </row>
    <row r="27" spans="1:68" ht="27" customHeight="1" x14ac:dyDescent="0.25">
      <c r="A27" s="54" t="s">
        <v>70</v>
      </c>
      <c r="B27" s="54" t="s">
        <v>71</v>
      </c>
      <c r="C27" s="55">
        <v>4301132095</v>
      </c>
      <c r="D27" s="116">
        <v>4607111036605</v>
      </c>
      <c r="E27" s="117"/>
      <c r="F27" s="56">
        <v>0.25</v>
      </c>
      <c r="G27" s="57">
        <v>6</v>
      </c>
      <c r="H27" s="56">
        <v>1.5</v>
      </c>
      <c r="I27" s="56">
        <v>1.9218</v>
      </c>
      <c r="J27" s="57">
        <v>140</v>
      </c>
      <c r="K27" s="57" t="s">
        <v>72</v>
      </c>
      <c r="L27" s="57" t="s">
        <v>73</v>
      </c>
      <c r="M27" s="58" t="s">
        <v>74</v>
      </c>
      <c r="N27" s="58"/>
      <c r="O27" s="57">
        <v>180</v>
      </c>
      <c r="P27" s="11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7" s="114"/>
      <c r="R27" s="114"/>
      <c r="S27" s="114"/>
      <c r="T27" s="115"/>
      <c r="U27" s="59"/>
      <c r="V27" s="59"/>
      <c r="W27" s="60" t="s">
        <v>65</v>
      </c>
      <c r="X27" s="89">
        <v>210</v>
      </c>
      <c r="Y27" s="90">
        <v>210</v>
      </c>
      <c r="Z27" s="63">
        <f>IFERROR(IF(X27="","",X27*0.00941),"")</f>
        <v>1.9761</v>
      </c>
      <c r="AA27" s="64"/>
      <c r="AB27" s="65"/>
      <c r="AC27" s="66" t="s">
        <v>75</v>
      </c>
      <c r="AD27" s="47">
        <f t="shared" ref="AD27:AD58" si="0">X27*G27</f>
        <v>1260</v>
      </c>
      <c r="AE27" s="47">
        <f>AD27/J27/G27</f>
        <v>1.5</v>
      </c>
      <c r="AG27" s="67"/>
      <c r="AJ27" s="68" t="s">
        <v>76</v>
      </c>
      <c r="AK27" s="68">
        <v>14</v>
      </c>
      <c r="BB27" s="69" t="s">
        <v>77</v>
      </c>
      <c r="BM27" s="67">
        <v>0</v>
      </c>
      <c r="BN27" s="67">
        <v>0</v>
      </c>
      <c r="BO27" s="67">
        <v>0</v>
      </c>
      <c r="BP27" s="67">
        <v>0</v>
      </c>
    </row>
    <row r="28" spans="1:68" ht="27" customHeight="1" x14ac:dyDescent="0.25">
      <c r="A28" s="54" t="s">
        <v>78</v>
      </c>
      <c r="B28" s="54" t="s">
        <v>79</v>
      </c>
      <c r="C28" s="55">
        <v>4301132186</v>
      </c>
      <c r="D28" s="116">
        <v>4607111036520</v>
      </c>
      <c r="E28" s="117"/>
      <c r="F28" s="56">
        <v>0.25</v>
      </c>
      <c r="G28" s="57">
        <v>6</v>
      </c>
      <c r="H28" s="56">
        <v>1.5</v>
      </c>
      <c r="I28" s="56">
        <v>1.9218</v>
      </c>
      <c r="J28" s="57">
        <v>140</v>
      </c>
      <c r="K28" s="57" t="s">
        <v>72</v>
      </c>
      <c r="L28" s="57" t="s">
        <v>80</v>
      </c>
      <c r="M28" s="58" t="s">
        <v>74</v>
      </c>
      <c r="N28" s="58"/>
      <c r="O28" s="57">
        <v>365</v>
      </c>
      <c r="P28" s="123" t="s">
        <v>81</v>
      </c>
      <c r="Q28" s="114"/>
      <c r="R28" s="114"/>
      <c r="S28" s="114"/>
      <c r="T28" s="115"/>
      <c r="U28" s="59"/>
      <c r="V28" s="59"/>
      <c r="W28" s="60" t="s">
        <v>65</v>
      </c>
      <c r="X28" s="61">
        <v>140</v>
      </c>
      <c r="Y28" s="62">
        <f>IFERROR(IF(X28="","",X28),"")</f>
        <v>140</v>
      </c>
      <c r="Z28" s="63">
        <f>IFERROR(IF(X28="","",X28*0.00941),"")</f>
        <v>1.3173999999999999</v>
      </c>
      <c r="AA28" s="64"/>
      <c r="AB28" s="65"/>
      <c r="AC28" s="66" t="s">
        <v>75</v>
      </c>
      <c r="AD28" s="47">
        <f t="shared" si="0"/>
        <v>840</v>
      </c>
      <c r="AE28" s="47">
        <f>AD28/J28/G28</f>
        <v>1</v>
      </c>
      <c r="AG28" s="67"/>
      <c r="AJ28" s="68" t="s">
        <v>82</v>
      </c>
      <c r="AK28" s="68">
        <v>1</v>
      </c>
      <c r="BB28" s="69" t="s">
        <v>77</v>
      </c>
      <c r="BM28" s="67">
        <v>0</v>
      </c>
      <c r="BN28" s="67">
        <v>0</v>
      </c>
      <c r="BO28" s="67">
        <v>0</v>
      </c>
      <c r="BP28" s="67">
        <v>0</v>
      </c>
    </row>
    <row r="29" spans="1:68" ht="27" customHeight="1" x14ac:dyDescent="0.25">
      <c r="A29" s="54" t="s">
        <v>83</v>
      </c>
      <c r="B29" s="54" t="s">
        <v>84</v>
      </c>
      <c r="C29" s="55">
        <v>4301132094</v>
      </c>
      <c r="D29" s="116">
        <v>4607111036599</v>
      </c>
      <c r="E29" s="117"/>
      <c r="F29" s="56">
        <v>0.25</v>
      </c>
      <c r="G29" s="57">
        <v>6</v>
      </c>
      <c r="H29" s="56">
        <v>1.5</v>
      </c>
      <c r="I29" s="56">
        <v>1.9218</v>
      </c>
      <c r="J29" s="57">
        <v>140</v>
      </c>
      <c r="K29" s="57" t="s">
        <v>72</v>
      </c>
      <c r="L29" s="57" t="s">
        <v>73</v>
      </c>
      <c r="M29" s="58" t="s">
        <v>74</v>
      </c>
      <c r="N29" s="58"/>
      <c r="O29" s="57">
        <v>180</v>
      </c>
      <c r="P29" s="11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29" s="114"/>
      <c r="R29" s="114"/>
      <c r="S29" s="114"/>
      <c r="T29" s="115"/>
      <c r="U29" s="59"/>
      <c r="V29" s="59"/>
      <c r="W29" s="60" t="s">
        <v>65</v>
      </c>
      <c r="X29" s="61">
        <v>140</v>
      </c>
      <c r="Y29" s="62">
        <f>IFERROR(IF(X29="","",X29),"")</f>
        <v>140</v>
      </c>
      <c r="Z29" s="63">
        <f>IFERROR(IF(X29="","",X29*0.00941),"")</f>
        <v>1.3173999999999999</v>
      </c>
      <c r="AA29" s="64"/>
      <c r="AB29" s="65"/>
      <c r="AC29" s="66" t="s">
        <v>75</v>
      </c>
      <c r="AD29" s="47">
        <f t="shared" si="0"/>
        <v>840</v>
      </c>
      <c r="AE29" s="47">
        <f>AD29/J29/G29</f>
        <v>1</v>
      </c>
      <c r="AG29" s="67"/>
      <c r="AJ29" s="68" t="s">
        <v>76</v>
      </c>
      <c r="AK29" s="68">
        <v>14</v>
      </c>
      <c r="BB29" s="69" t="s">
        <v>77</v>
      </c>
      <c r="BM29" s="67">
        <v>0</v>
      </c>
      <c r="BN29" s="67">
        <v>0</v>
      </c>
      <c r="BO29" s="67">
        <v>0</v>
      </c>
      <c r="BP29" s="67">
        <v>0</v>
      </c>
    </row>
    <row r="30" spans="1:68" x14ac:dyDescent="0.25">
      <c r="A30" s="143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44"/>
      <c r="P30" s="93" t="s">
        <v>64</v>
      </c>
      <c r="Q30" s="94"/>
      <c r="R30" s="94"/>
      <c r="S30" s="94"/>
      <c r="T30" s="94"/>
      <c r="U30" s="94"/>
      <c r="V30" s="95"/>
      <c r="W30" s="70" t="s">
        <v>65</v>
      </c>
      <c r="X30" s="71">
        <f>IFERROR(SUM(X27:X29),"0")</f>
        <v>490</v>
      </c>
      <c r="Y30" s="71">
        <f>IFERROR(SUM(Y27:Y29),"0")</f>
        <v>490</v>
      </c>
      <c r="Z30" s="71">
        <f>IFERROR(IF(Z27="",0,Z27),"0")+IFERROR(IF(Z28="",0,Z28),"0")+IFERROR(IF(#REF!="",0,#REF!),"0")+IFERROR(IF(Z29="",0,Z29),"0")</f>
        <v>4.6109</v>
      </c>
      <c r="AA30" s="72"/>
      <c r="AB30" s="72"/>
      <c r="AC30" s="72"/>
      <c r="AD30" s="47">
        <f t="shared" si="0"/>
        <v>0</v>
      </c>
    </row>
    <row r="31" spans="1:68" x14ac:dyDescent="0.25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44"/>
      <c r="P31" s="93" t="s">
        <v>64</v>
      </c>
      <c r="Q31" s="94"/>
      <c r="R31" s="94"/>
      <c r="S31" s="94"/>
      <c r="T31" s="94"/>
      <c r="U31" s="94"/>
      <c r="V31" s="95"/>
      <c r="W31" s="70" t="s">
        <v>66</v>
      </c>
      <c r="X31" s="71">
        <f>IFERROR(SUMPRODUCT(X27:X29*H27:H29),"0")</f>
        <v>735</v>
      </c>
      <c r="Y31" s="71">
        <f>IFERROR(SUMPRODUCT(Y27:Y29*H27:H29),"0")</f>
        <v>735</v>
      </c>
      <c r="Z31" s="70"/>
      <c r="AA31" s="72"/>
      <c r="AB31" s="72"/>
      <c r="AC31" s="72"/>
      <c r="AD31" s="47">
        <f t="shared" si="0"/>
        <v>0</v>
      </c>
    </row>
    <row r="32" spans="1:68" ht="16.5" customHeight="1" x14ac:dyDescent="0.25">
      <c r="A32" s="111" t="s">
        <v>85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52"/>
      <c r="AB32" s="52"/>
      <c r="AC32" s="52"/>
      <c r="AD32" s="47">
        <f t="shared" si="0"/>
        <v>0</v>
      </c>
    </row>
    <row r="33" spans="1:68" ht="14.25" customHeight="1" x14ac:dyDescent="0.25">
      <c r="A33" s="164" t="s">
        <v>63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53"/>
      <c r="AB33" s="53"/>
      <c r="AC33" s="53"/>
      <c r="AD33" s="47">
        <f t="shared" si="0"/>
        <v>0</v>
      </c>
    </row>
    <row r="34" spans="1:68" x14ac:dyDescent="0.25">
      <c r="A34" s="143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44"/>
      <c r="P34" s="93" t="s">
        <v>64</v>
      </c>
      <c r="Q34" s="94"/>
      <c r="R34" s="94"/>
      <c r="S34" s="94"/>
      <c r="T34" s="94"/>
      <c r="U34" s="94"/>
      <c r="V34" s="95"/>
      <c r="W34" s="70" t="s">
        <v>65</v>
      </c>
      <c r="X34" s="71" t="str">
        <f>IFERROR(SUM(#REF!),"0")</f>
        <v>0</v>
      </c>
      <c r="Y34" s="71" t="str">
        <f>IFERROR(SUM(#REF!),"0")</f>
        <v>0</v>
      </c>
      <c r="Z34" s="71" t="str">
        <f>IFERROR(IF(#REF!="",0,#REF!),"0")</f>
        <v>0</v>
      </c>
      <c r="AA34" s="72"/>
      <c r="AB34" s="72"/>
      <c r="AC34" s="72"/>
      <c r="AD34" s="47">
        <f t="shared" si="0"/>
        <v>0</v>
      </c>
    </row>
    <row r="35" spans="1:68" x14ac:dyDescent="0.25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44"/>
      <c r="P35" s="93" t="s">
        <v>64</v>
      </c>
      <c r="Q35" s="94"/>
      <c r="R35" s="94"/>
      <c r="S35" s="94"/>
      <c r="T35" s="94"/>
      <c r="U35" s="94"/>
      <c r="V35" s="95"/>
      <c r="W35" s="70" t="s">
        <v>66</v>
      </c>
      <c r="X35" s="71" t="str">
        <f>IFERROR(SUMPRODUCT(#REF!*#REF!),"0")</f>
        <v>0</v>
      </c>
      <c r="Y35" s="71" t="str">
        <f>IFERROR(SUMPRODUCT(#REF!*#REF!),"0")</f>
        <v>0</v>
      </c>
      <c r="Z35" s="70"/>
      <c r="AA35" s="72"/>
      <c r="AB35" s="72"/>
      <c r="AC35" s="72"/>
      <c r="AD35" s="47">
        <f t="shared" si="0"/>
        <v>0</v>
      </c>
    </row>
    <row r="36" spans="1:68" ht="16.5" customHeight="1" x14ac:dyDescent="0.25">
      <c r="A36" s="111" t="s">
        <v>86</v>
      </c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52"/>
      <c r="AB36" s="52"/>
      <c r="AC36" s="52"/>
      <c r="AD36" s="47">
        <f t="shared" si="0"/>
        <v>0</v>
      </c>
    </row>
    <row r="37" spans="1:68" ht="14.25" customHeight="1" x14ac:dyDescent="0.25">
      <c r="A37" s="164" t="s">
        <v>87</v>
      </c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53"/>
      <c r="AB37" s="53"/>
      <c r="AC37" s="53"/>
      <c r="AD37" s="47">
        <f t="shared" si="0"/>
        <v>0</v>
      </c>
    </row>
    <row r="38" spans="1:68" x14ac:dyDescent="0.25">
      <c r="A38" s="143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44"/>
      <c r="P38" s="93" t="s">
        <v>64</v>
      </c>
      <c r="Q38" s="94"/>
      <c r="R38" s="94"/>
      <c r="S38" s="94"/>
      <c r="T38" s="94"/>
      <c r="U38" s="94"/>
      <c r="V38" s="95"/>
      <c r="W38" s="70" t="s">
        <v>65</v>
      </c>
      <c r="X38" s="71" t="str">
        <f>IFERROR(SUM(#REF!),"0")</f>
        <v>0</v>
      </c>
      <c r="Y38" s="71" t="str">
        <f>IFERROR(SUM(#REF!),"0")</f>
        <v>0</v>
      </c>
      <c r="Z38" s="71" t="str">
        <f>IFERROR(IF(#REF!="",0,#REF!),"0")</f>
        <v>0</v>
      </c>
      <c r="AA38" s="72"/>
      <c r="AB38" s="72"/>
      <c r="AC38" s="72"/>
      <c r="AD38" s="47">
        <f t="shared" si="0"/>
        <v>0</v>
      </c>
    </row>
    <row r="39" spans="1:68" x14ac:dyDescent="0.25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44"/>
      <c r="P39" s="93" t="s">
        <v>64</v>
      </c>
      <c r="Q39" s="94"/>
      <c r="R39" s="94"/>
      <c r="S39" s="94"/>
      <c r="T39" s="94"/>
      <c r="U39" s="94"/>
      <c r="V39" s="95"/>
      <c r="W39" s="70" t="s">
        <v>66</v>
      </c>
      <c r="X39" s="71" t="str">
        <f>IFERROR(SUMPRODUCT(#REF!*#REF!),"0")</f>
        <v>0</v>
      </c>
      <c r="Y39" s="71" t="str">
        <f>IFERROR(SUMPRODUCT(#REF!*#REF!),"0")</f>
        <v>0</v>
      </c>
      <c r="Z39" s="70"/>
      <c r="AA39" s="72"/>
      <c r="AB39" s="72"/>
      <c r="AC39" s="72"/>
      <c r="AD39" s="47">
        <f t="shared" si="0"/>
        <v>0</v>
      </c>
    </row>
    <row r="40" spans="1:68" ht="16.5" customHeight="1" x14ac:dyDescent="0.25">
      <c r="A40" s="111" t="s">
        <v>88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52"/>
      <c r="AB40" s="52"/>
      <c r="AC40" s="52"/>
      <c r="AD40" s="47">
        <f t="shared" si="0"/>
        <v>0</v>
      </c>
    </row>
    <row r="41" spans="1:68" ht="14.25" customHeight="1" x14ac:dyDescent="0.25">
      <c r="A41" s="164" t="s">
        <v>63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53"/>
      <c r="AB41" s="53"/>
      <c r="AC41" s="53"/>
      <c r="AD41" s="47">
        <f t="shared" si="0"/>
        <v>0</v>
      </c>
    </row>
    <row r="42" spans="1:68" ht="27" customHeight="1" x14ac:dyDescent="0.25">
      <c r="A42" s="54" t="s">
        <v>89</v>
      </c>
      <c r="B42" s="54" t="s">
        <v>90</v>
      </c>
      <c r="C42" s="55">
        <v>4301070972</v>
      </c>
      <c r="D42" s="116">
        <v>4607111037183</v>
      </c>
      <c r="E42" s="117"/>
      <c r="F42" s="56">
        <v>0.9</v>
      </c>
      <c r="G42" s="57">
        <v>8</v>
      </c>
      <c r="H42" s="56">
        <v>7.2</v>
      </c>
      <c r="I42" s="56">
        <v>7.4859999999999998</v>
      </c>
      <c r="J42" s="57">
        <v>84</v>
      </c>
      <c r="K42" s="57" t="s">
        <v>91</v>
      </c>
      <c r="L42" s="57" t="s">
        <v>73</v>
      </c>
      <c r="M42" s="58" t="s">
        <v>74</v>
      </c>
      <c r="N42" s="58"/>
      <c r="O42" s="57">
        <v>180</v>
      </c>
      <c r="P42" s="11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114"/>
      <c r="R42" s="114"/>
      <c r="S42" s="114"/>
      <c r="T42" s="115"/>
      <c r="U42" s="59"/>
      <c r="V42" s="59"/>
      <c r="W42" s="60" t="s">
        <v>65</v>
      </c>
      <c r="X42" s="61">
        <v>84</v>
      </c>
      <c r="Y42" s="62">
        <f>IFERROR(IF(X42="","",X42),"")</f>
        <v>84</v>
      </c>
      <c r="Z42" s="63">
        <f>IFERROR(IF(X42="","",X42*0.0155),"")</f>
        <v>1.302</v>
      </c>
      <c r="AA42" s="64"/>
      <c r="AB42" s="65"/>
      <c r="AC42" s="66" t="s">
        <v>92</v>
      </c>
      <c r="AD42" s="47">
        <f t="shared" si="0"/>
        <v>672</v>
      </c>
      <c r="AE42" s="47">
        <f>AD42/J42/G42</f>
        <v>1</v>
      </c>
      <c r="AG42" s="67"/>
      <c r="AJ42" s="68" t="s">
        <v>76</v>
      </c>
      <c r="AK42" s="68">
        <v>12</v>
      </c>
      <c r="BB42" s="69" t="s">
        <v>1</v>
      </c>
      <c r="BM42" s="67">
        <v>0</v>
      </c>
      <c r="BN42" s="67">
        <v>0</v>
      </c>
      <c r="BO42" s="67">
        <v>0</v>
      </c>
      <c r="BP42" s="67">
        <v>0</v>
      </c>
    </row>
    <row r="43" spans="1:68" ht="27" customHeight="1" x14ac:dyDescent="0.25">
      <c r="A43" s="54" t="s">
        <v>93</v>
      </c>
      <c r="B43" s="54" t="s">
        <v>94</v>
      </c>
      <c r="C43" s="55">
        <v>4301070971</v>
      </c>
      <c r="D43" s="116">
        <v>4607111036902</v>
      </c>
      <c r="E43" s="117"/>
      <c r="F43" s="56">
        <v>0.9</v>
      </c>
      <c r="G43" s="57">
        <v>8</v>
      </c>
      <c r="H43" s="56">
        <v>7.2</v>
      </c>
      <c r="I43" s="56">
        <v>7.43</v>
      </c>
      <c r="J43" s="57">
        <v>84</v>
      </c>
      <c r="K43" s="57" t="s">
        <v>91</v>
      </c>
      <c r="L43" s="57" t="s">
        <v>73</v>
      </c>
      <c r="M43" s="58" t="s">
        <v>74</v>
      </c>
      <c r="N43" s="58"/>
      <c r="O43" s="57">
        <v>180</v>
      </c>
      <c r="P43" s="11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3" s="114"/>
      <c r="R43" s="114"/>
      <c r="S43" s="114"/>
      <c r="T43" s="115"/>
      <c r="U43" s="59"/>
      <c r="V43" s="59"/>
      <c r="W43" s="60" t="s">
        <v>65</v>
      </c>
      <c r="X43" s="61">
        <f>84*2</f>
        <v>168</v>
      </c>
      <c r="Y43" s="62">
        <f>IFERROR(IF(X43="","",X43),"")</f>
        <v>168</v>
      </c>
      <c r="Z43" s="63">
        <f>IFERROR(IF(X43="","",X43*0.0155),"")</f>
        <v>2.6040000000000001</v>
      </c>
      <c r="AA43" s="64"/>
      <c r="AB43" s="65"/>
      <c r="AC43" s="66" t="s">
        <v>95</v>
      </c>
      <c r="AD43" s="47">
        <f t="shared" si="0"/>
        <v>1344</v>
      </c>
      <c r="AE43" s="47">
        <f>AD43/J43/G43</f>
        <v>2</v>
      </c>
      <c r="AG43" s="67"/>
      <c r="AJ43" s="68" t="s">
        <v>76</v>
      </c>
      <c r="AK43" s="68">
        <v>12</v>
      </c>
      <c r="BB43" s="69" t="s">
        <v>1</v>
      </c>
      <c r="BM43" s="67">
        <v>0</v>
      </c>
      <c r="BN43" s="67">
        <v>0</v>
      </c>
      <c r="BO43" s="67">
        <v>0</v>
      </c>
      <c r="BP43" s="67">
        <v>0</v>
      </c>
    </row>
    <row r="44" spans="1:68" ht="27" customHeight="1" x14ac:dyDescent="0.25">
      <c r="A44" s="54" t="s">
        <v>96</v>
      </c>
      <c r="B44" s="54" t="s">
        <v>97</v>
      </c>
      <c r="C44" s="55">
        <v>4301070968</v>
      </c>
      <c r="D44" s="116">
        <v>4607111036889</v>
      </c>
      <c r="E44" s="117"/>
      <c r="F44" s="56">
        <v>0.9</v>
      </c>
      <c r="G44" s="57">
        <v>8</v>
      </c>
      <c r="H44" s="56">
        <v>7.2</v>
      </c>
      <c r="I44" s="56">
        <v>7.4859999999999998</v>
      </c>
      <c r="J44" s="57">
        <v>84</v>
      </c>
      <c r="K44" s="57" t="s">
        <v>91</v>
      </c>
      <c r="L44" s="57" t="s">
        <v>73</v>
      </c>
      <c r="M44" s="58" t="s">
        <v>74</v>
      </c>
      <c r="N44" s="58"/>
      <c r="O44" s="57">
        <v>180</v>
      </c>
      <c r="P44" s="11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4" s="114"/>
      <c r="R44" s="114"/>
      <c r="S44" s="114"/>
      <c r="T44" s="115"/>
      <c r="U44" s="59"/>
      <c r="V44" s="59"/>
      <c r="W44" s="60" t="s">
        <v>65</v>
      </c>
      <c r="X44" s="61">
        <v>84</v>
      </c>
      <c r="Y44" s="62">
        <f>IFERROR(IF(X44="","",X44),"")</f>
        <v>84</v>
      </c>
      <c r="Z44" s="63">
        <f>IFERROR(IF(X44="","",X44*0.0155),"")</f>
        <v>1.302</v>
      </c>
      <c r="AA44" s="64"/>
      <c r="AB44" s="65"/>
      <c r="AC44" s="66" t="s">
        <v>95</v>
      </c>
      <c r="AD44" s="47">
        <f t="shared" si="0"/>
        <v>672</v>
      </c>
      <c r="AE44" s="47">
        <f>AD44/J44/G44</f>
        <v>1</v>
      </c>
      <c r="AG44" s="67"/>
      <c r="AJ44" s="68" t="s">
        <v>76</v>
      </c>
      <c r="AK44" s="68">
        <v>12</v>
      </c>
      <c r="BB44" s="69" t="s">
        <v>1</v>
      </c>
      <c r="BM44" s="67">
        <v>0</v>
      </c>
      <c r="BN44" s="67">
        <v>0</v>
      </c>
      <c r="BO44" s="67">
        <v>0</v>
      </c>
      <c r="BP44" s="67">
        <v>0</v>
      </c>
    </row>
    <row r="45" spans="1:68" ht="15" customHeight="1" x14ac:dyDescent="0.25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7"/>
      <c r="P45" s="93" t="s">
        <v>64</v>
      </c>
      <c r="Q45" s="94"/>
      <c r="R45" s="94"/>
      <c r="S45" s="94"/>
      <c r="T45" s="94"/>
      <c r="U45" s="94"/>
      <c r="V45" s="95"/>
      <c r="W45" s="70" t="s">
        <v>65</v>
      </c>
      <c r="X45" s="71">
        <f>IFERROR(SUM(X42:X44),"0")</f>
        <v>336</v>
      </c>
      <c r="Y45" s="71">
        <f>IFERROR(SUM(Y42:Y44),"0")</f>
        <v>336</v>
      </c>
      <c r="Z45" s="71">
        <f>IFERROR(IF(#REF!="",0,#REF!),"0")+IFERROR(IF(#REF!="",0,#REF!),"0")+IFERROR(IF(Z42="",0,Z42),"0")+IFERROR(IF(#REF!="",0,#REF!),"0")+IFERROR(IF(#REF!="",0,#REF!),"0")+IFERROR(IF(#REF!="",0,#REF!),"0")+IFERROR(IF(Z43="",0,Z43),"0")+IFERROR(IF(#REF!="",0,#REF!),"0")+IFERROR(IF(#REF!="",0,#REF!),"0")+IFERROR(IF(#REF!="",0,#REF!),"0")+IFERROR(IF(Z44="",0,Z44),"0")+IFERROR(IF(#REF!="",0,#REF!),"0")</f>
        <v>5.2080000000000002</v>
      </c>
      <c r="AA45" s="72"/>
      <c r="AB45" s="72"/>
      <c r="AC45" s="72"/>
      <c r="AD45" s="47">
        <f t="shared" si="0"/>
        <v>0</v>
      </c>
    </row>
    <row r="46" spans="1:68" ht="15" customHeight="1" x14ac:dyDescent="0.25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7"/>
      <c r="P46" s="93" t="s">
        <v>64</v>
      </c>
      <c r="Q46" s="94"/>
      <c r="R46" s="94"/>
      <c r="S46" s="94"/>
      <c r="T46" s="94"/>
      <c r="U46" s="94"/>
      <c r="V46" s="95"/>
      <c r="W46" s="70" t="s">
        <v>66</v>
      </c>
      <c r="X46" s="71">
        <f>IFERROR(SUMPRODUCT(X42:X44*H42:H44),"0")</f>
        <v>2419.2000000000003</v>
      </c>
      <c r="Y46" s="71">
        <f>IFERROR(SUMPRODUCT(Y42:Y44*H42:H44),"0")</f>
        <v>2419.2000000000003</v>
      </c>
      <c r="Z46" s="70"/>
      <c r="AA46" s="72"/>
      <c r="AB46" s="72"/>
      <c r="AC46" s="72"/>
      <c r="AD46" s="47">
        <f t="shared" si="0"/>
        <v>0</v>
      </c>
    </row>
    <row r="47" spans="1:68" ht="16.5" customHeight="1" x14ac:dyDescent="0.25">
      <c r="A47" s="52" t="s">
        <v>98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47">
        <f t="shared" si="0"/>
        <v>0</v>
      </c>
    </row>
    <row r="48" spans="1:68" ht="14.25" customHeight="1" x14ac:dyDescent="0.25">
      <c r="A48" s="53" t="s">
        <v>63</v>
      </c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47">
        <f t="shared" si="0"/>
        <v>0</v>
      </c>
    </row>
    <row r="49" spans="1:68" x14ac:dyDescent="0.25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7"/>
      <c r="P49" s="93" t="s">
        <v>64</v>
      </c>
      <c r="Q49" s="94"/>
      <c r="R49" s="94"/>
      <c r="S49" s="94"/>
      <c r="T49" s="94"/>
      <c r="U49" s="94"/>
      <c r="V49" s="95"/>
      <c r="W49" s="70" t="s">
        <v>65</v>
      </c>
      <c r="X49" s="71" t="str">
        <f>IFERROR(SUM(#REF!),"0")</f>
        <v>0</v>
      </c>
      <c r="Y49" s="71" t="str">
        <f>IFERROR(SUM(#REF!),"0")</f>
        <v>0</v>
      </c>
      <c r="Z49" s="71">
        <f>IFERROR(IF(#REF!="",0,#REF!),"0")+IFERROR(IF(#REF!="",0,#REF!),"0")</f>
        <v>0</v>
      </c>
      <c r="AA49" s="72"/>
      <c r="AB49" s="72"/>
      <c r="AC49" s="72"/>
      <c r="AD49" s="47">
        <f t="shared" si="0"/>
        <v>0</v>
      </c>
    </row>
    <row r="50" spans="1:68" x14ac:dyDescent="0.25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7"/>
      <c r="P50" s="93" t="s">
        <v>64</v>
      </c>
      <c r="Q50" s="94"/>
      <c r="R50" s="94"/>
      <c r="S50" s="94"/>
      <c r="T50" s="94"/>
      <c r="U50" s="94"/>
      <c r="V50" s="95"/>
      <c r="W50" s="70" t="s">
        <v>66</v>
      </c>
      <c r="X50" s="71" t="str">
        <f>IFERROR(SUMPRODUCT(#REF!*#REF!),"0")</f>
        <v>0</v>
      </c>
      <c r="Y50" s="71" t="str">
        <f>IFERROR(SUMPRODUCT(#REF!*#REF!),"0")</f>
        <v>0</v>
      </c>
      <c r="Z50" s="70"/>
      <c r="AA50" s="72"/>
      <c r="AB50" s="72"/>
      <c r="AC50" s="72"/>
      <c r="AD50" s="47">
        <f t="shared" si="0"/>
        <v>0</v>
      </c>
    </row>
    <row r="51" spans="1:68" ht="16.5" customHeight="1" x14ac:dyDescent="0.25">
      <c r="A51" s="52" t="s">
        <v>99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47">
        <f t="shared" si="0"/>
        <v>0</v>
      </c>
    </row>
    <row r="52" spans="1:68" ht="14.25" customHeight="1" x14ac:dyDescent="0.25">
      <c r="A52" s="53" t="s">
        <v>100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47">
        <f t="shared" si="0"/>
        <v>0</v>
      </c>
    </row>
    <row r="53" spans="1:68" x14ac:dyDescent="0.25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7"/>
      <c r="P53" s="93" t="s">
        <v>64</v>
      </c>
      <c r="Q53" s="94"/>
      <c r="R53" s="94"/>
      <c r="S53" s="94"/>
      <c r="T53" s="94"/>
      <c r="U53" s="94"/>
      <c r="V53" s="95"/>
      <c r="W53" s="70" t="s">
        <v>65</v>
      </c>
      <c r="X53" s="71" t="str">
        <f>IFERROR(SUM(#REF!),"0")</f>
        <v>0</v>
      </c>
      <c r="Y53" s="71" t="str">
        <f>IFERROR(SUM(#REF!),"0")</f>
        <v>0</v>
      </c>
      <c r="Z53" s="71" t="str">
        <f>IFERROR(IF(#REF!="",0,#REF!),"0")</f>
        <v>0</v>
      </c>
      <c r="AA53" s="72"/>
      <c r="AB53" s="72"/>
      <c r="AC53" s="72"/>
      <c r="AD53" s="47">
        <f t="shared" si="0"/>
        <v>0</v>
      </c>
    </row>
    <row r="54" spans="1:68" x14ac:dyDescent="0.25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7"/>
      <c r="P54" s="93" t="s">
        <v>64</v>
      </c>
      <c r="Q54" s="94"/>
      <c r="R54" s="94"/>
      <c r="S54" s="94"/>
      <c r="T54" s="94"/>
      <c r="U54" s="94"/>
      <c r="V54" s="95"/>
      <c r="W54" s="70" t="s">
        <v>66</v>
      </c>
      <c r="X54" s="71" t="str">
        <f>IFERROR(SUMPRODUCT(#REF!*#REF!),"0")</f>
        <v>0</v>
      </c>
      <c r="Y54" s="71" t="str">
        <f>IFERROR(SUMPRODUCT(#REF!*#REF!),"0")</f>
        <v>0</v>
      </c>
      <c r="Z54" s="70"/>
      <c r="AA54" s="72"/>
      <c r="AB54" s="72"/>
      <c r="AC54" s="72"/>
      <c r="AD54" s="47">
        <f t="shared" si="0"/>
        <v>0</v>
      </c>
    </row>
    <row r="55" spans="1:68" ht="16.5" customHeight="1" x14ac:dyDescent="0.25">
      <c r="A55" s="52" t="s">
        <v>101</v>
      </c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47">
        <f t="shared" si="0"/>
        <v>0</v>
      </c>
    </row>
    <row r="56" spans="1:68" ht="14.25" customHeight="1" x14ac:dyDescent="0.25">
      <c r="A56" s="53" t="s">
        <v>102</v>
      </c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47">
        <f t="shared" si="0"/>
        <v>0</v>
      </c>
    </row>
    <row r="57" spans="1:68" ht="27" customHeight="1" x14ac:dyDescent="0.25">
      <c r="A57" s="54" t="s">
        <v>103</v>
      </c>
      <c r="B57" s="54" t="s">
        <v>104</v>
      </c>
      <c r="C57" s="55">
        <v>4301131021</v>
      </c>
      <c r="D57" s="116">
        <v>4607111034137</v>
      </c>
      <c r="E57" s="117"/>
      <c r="F57" s="56">
        <v>0.3</v>
      </c>
      <c r="G57" s="57">
        <v>12</v>
      </c>
      <c r="H57" s="56">
        <v>3.6</v>
      </c>
      <c r="I57" s="56">
        <v>4.3036000000000003</v>
      </c>
      <c r="J57" s="57">
        <v>70</v>
      </c>
      <c r="K57" s="57" t="s">
        <v>72</v>
      </c>
      <c r="L57" s="57" t="s">
        <v>73</v>
      </c>
      <c r="M57" s="58" t="s">
        <v>74</v>
      </c>
      <c r="N57" s="58"/>
      <c r="O57" s="57">
        <v>180</v>
      </c>
      <c r="P57" s="11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57" s="114"/>
      <c r="R57" s="114"/>
      <c r="S57" s="114"/>
      <c r="T57" s="115"/>
      <c r="U57" s="59"/>
      <c r="V57" s="59"/>
      <c r="W57" s="60" t="s">
        <v>65</v>
      </c>
      <c r="X57" s="61">
        <v>280</v>
      </c>
      <c r="Y57" s="62">
        <f>IFERROR(IF(X57="","",X57),"")</f>
        <v>280</v>
      </c>
      <c r="Z57" s="63">
        <f>IFERROR(IF(X57="","",X57*0.01788),"")</f>
        <v>5.0064000000000002</v>
      </c>
      <c r="AA57" s="64"/>
      <c r="AB57" s="65"/>
      <c r="AC57" s="66" t="s">
        <v>105</v>
      </c>
      <c r="AD57" s="47">
        <f t="shared" si="0"/>
        <v>3360</v>
      </c>
      <c r="AE57" s="47">
        <f>AD57/J57/G57</f>
        <v>4</v>
      </c>
      <c r="AG57" s="67"/>
      <c r="AJ57" s="68" t="s">
        <v>76</v>
      </c>
      <c r="AK57" s="68">
        <v>14</v>
      </c>
      <c r="BB57" s="69" t="s">
        <v>77</v>
      </c>
      <c r="BM57" s="67">
        <v>0</v>
      </c>
      <c r="BN57" s="67">
        <v>0</v>
      </c>
      <c r="BO57" s="67">
        <v>0</v>
      </c>
      <c r="BP57" s="67">
        <v>0</v>
      </c>
    </row>
    <row r="58" spans="1:68" ht="27" customHeight="1" x14ac:dyDescent="0.25">
      <c r="A58" s="54" t="s">
        <v>106</v>
      </c>
      <c r="B58" s="54" t="s">
        <v>107</v>
      </c>
      <c r="C58" s="55">
        <v>4301131022</v>
      </c>
      <c r="D58" s="116">
        <v>4607111034120</v>
      </c>
      <c r="E58" s="117"/>
      <c r="F58" s="56">
        <v>0.3</v>
      </c>
      <c r="G58" s="57">
        <v>12</v>
      </c>
      <c r="H58" s="56">
        <v>3.6</v>
      </c>
      <c r="I58" s="56">
        <v>4.3036000000000003</v>
      </c>
      <c r="J58" s="57">
        <v>70</v>
      </c>
      <c r="K58" s="57" t="s">
        <v>72</v>
      </c>
      <c r="L58" s="57" t="s">
        <v>73</v>
      </c>
      <c r="M58" s="58" t="s">
        <v>74</v>
      </c>
      <c r="N58" s="58"/>
      <c r="O58" s="57">
        <v>180</v>
      </c>
      <c r="P58" s="11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58" s="114"/>
      <c r="R58" s="114"/>
      <c r="S58" s="114"/>
      <c r="T58" s="115"/>
      <c r="U58" s="59"/>
      <c r="V58" s="59"/>
      <c r="W58" s="60" t="s">
        <v>65</v>
      </c>
      <c r="X58" s="61">
        <v>280</v>
      </c>
      <c r="Y58" s="62">
        <f>IFERROR(IF(X58="","",X58),"")</f>
        <v>280</v>
      </c>
      <c r="Z58" s="63">
        <f>IFERROR(IF(X58="","",X58*0.01788),"")</f>
        <v>5.0064000000000002</v>
      </c>
      <c r="AA58" s="64"/>
      <c r="AB58" s="65"/>
      <c r="AC58" s="66" t="s">
        <v>108</v>
      </c>
      <c r="AD58" s="47">
        <f t="shared" si="0"/>
        <v>3360</v>
      </c>
      <c r="AE58" s="47">
        <f>AD58/J58/G58</f>
        <v>4</v>
      </c>
      <c r="AG58" s="67"/>
      <c r="AJ58" s="68" t="s">
        <v>76</v>
      </c>
      <c r="AK58" s="68">
        <v>14</v>
      </c>
      <c r="BB58" s="69" t="s">
        <v>77</v>
      </c>
      <c r="BM58" s="67">
        <v>0</v>
      </c>
      <c r="BN58" s="67">
        <v>0</v>
      </c>
      <c r="BO58" s="67">
        <v>0</v>
      </c>
      <c r="BP58" s="67">
        <v>0</v>
      </c>
    </row>
    <row r="59" spans="1:68" ht="15" customHeight="1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7"/>
      <c r="P59" s="93" t="s">
        <v>64</v>
      </c>
      <c r="Q59" s="94"/>
      <c r="R59" s="94"/>
      <c r="S59" s="94"/>
      <c r="T59" s="94"/>
      <c r="U59" s="94"/>
      <c r="V59" s="95"/>
      <c r="W59" s="70" t="s">
        <v>65</v>
      </c>
      <c r="X59" s="71">
        <f>IFERROR(SUM(X57:X58),"0")</f>
        <v>560</v>
      </c>
      <c r="Y59" s="71">
        <f>IFERROR(SUM(Y57:Y58),"0")</f>
        <v>560</v>
      </c>
      <c r="Z59" s="71">
        <f>IFERROR(IF(Z57="",0,Z57),"0")+IFERROR(IF(Z58="",0,Z58),"0")</f>
        <v>10.0128</v>
      </c>
      <c r="AA59" s="72"/>
      <c r="AB59" s="72"/>
      <c r="AC59" s="72"/>
      <c r="AD59" s="47">
        <f t="shared" ref="AD59:AD90" si="1">X59*G59</f>
        <v>0</v>
      </c>
    </row>
    <row r="60" spans="1:68" ht="15" customHeight="1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7"/>
      <c r="P60" s="93" t="s">
        <v>64</v>
      </c>
      <c r="Q60" s="94"/>
      <c r="R60" s="94"/>
      <c r="S60" s="94"/>
      <c r="T60" s="94"/>
      <c r="U60" s="94"/>
      <c r="V60" s="95"/>
      <c r="W60" s="70" t="s">
        <v>66</v>
      </c>
      <c r="X60" s="71">
        <f>IFERROR(SUMPRODUCT(X57:X58*H57:H58),"0")</f>
        <v>2016</v>
      </c>
      <c r="Y60" s="71">
        <f>IFERROR(SUMPRODUCT(Y57:Y58*H57:H58),"0")</f>
        <v>2016</v>
      </c>
      <c r="Z60" s="70"/>
      <c r="AA60" s="72"/>
      <c r="AB60" s="72"/>
      <c r="AC60" s="72"/>
      <c r="AD60" s="47">
        <f t="shared" si="1"/>
        <v>0</v>
      </c>
    </row>
    <row r="61" spans="1:68" ht="16.5" customHeight="1" x14ac:dyDescent="0.25">
      <c r="A61" s="52" t="s">
        <v>109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47">
        <f t="shared" si="1"/>
        <v>0</v>
      </c>
    </row>
    <row r="62" spans="1:68" ht="14.25" customHeight="1" x14ac:dyDescent="0.25">
      <c r="A62" s="53" t="s">
        <v>100</v>
      </c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47">
        <f t="shared" si="1"/>
        <v>0</v>
      </c>
    </row>
    <row r="63" spans="1:68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7"/>
      <c r="P63" s="93" t="s">
        <v>64</v>
      </c>
      <c r="Q63" s="94"/>
      <c r="R63" s="94"/>
      <c r="S63" s="94"/>
      <c r="T63" s="94"/>
      <c r="U63" s="94"/>
      <c r="V63" s="95"/>
      <c r="W63" s="70" t="s">
        <v>65</v>
      </c>
      <c r="X63" s="71" t="str">
        <f>IFERROR(SUM(#REF!),"0")</f>
        <v>0</v>
      </c>
      <c r="Y63" s="71" t="str">
        <f>IFERROR(SUM(#REF!),"0")</f>
        <v>0</v>
      </c>
      <c r="Z63" s="71">
        <f>IFERROR(IF(#REF!="",0,#REF!),"0")+IFERROR(IF(#REF!="",0,#REF!),"0")+IFERROR(IF(#REF!="",0,#REF!),"0")+IFERROR(IF(#REF!="",0,#REF!),"0")+IFERROR(IF(#REF!="",0,#REF!),"0")+IFERROR(IF(#REF!="",0,#REF!),"0")</f>
        <v>0</v>
      </c>
      <c r="AA63" s="72"/>
      <c r="AB63" s="72"/>
      <c r="AC63" s="72"/>
      <c r="AD63" s="47">
        <f t="shared" si="1"/>
        <v>0</v>
      </c>
    </row>
    <row r="64" spans="1:68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7"/>
      <c r="P64" s="93" t="s">
        <v>64</v>
      </c>
      <c r="Q64" s="94"/>
      <c r="R64" s="94"/>
      <c r="S64" s="94"/>
      <c r="T64" s="94"/>
      <c r="U64" s="94"/>
      <c r="V64" s="95"/>
      <c r="W64" s="70" t="s">
        <v>66</v>
      </c>
      <c r="X64" s="71" t="str">
        <f>IFERROR(SUMPRODUCT(#REF!*#REF!),"0")</f>
        <v>0</v>
      </c>
      <c r="Y64" s="71" t="str">
        <f>IFERROR(SUMPRODUCT(#REF!*#REF!),"0")</f>
        <v>0</v>
      </c>
      <c r="Z64" s="70"/>
      <c r="AA64" s="72"/>
      <c r="AB64" s="72"/>
      <c r="AC64" s="72"/>
      <c r="AD64" s="47">
        <f t="shared" si="1"/>
        <v>0</v>
      </c>
    </row>
    <row r="65" spans="1:68" ht="16.5" customHeight="1" x14ac:dyDescent="0.25">
      <c r="A65" s="52" t="s">
        <v>110</v>
      </c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47">
        <f t="shared" si="1"/>
        <v>0</v>
      </c>
    </row>
    <row r="66" spans="1:68" ht="14.25" customHeight="1" x14ac:dyDescent="0.25">
      <c r="A66" s="53" t="s">
        <v>87</v>
      </c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47">
        <f t="shared" si="1"/>
        <v>0</v>
      </c>
    </row>
    <row r="67" spans="1:68" x14ac:dyDescent="0.25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7"/>
      <c r="P67" s="93" t="s">
        <v>64</v>
      </c>
      <c r="Q67" s="94"/>
      <c r="R67" s="94"/>
      <c r="S67" s="94"/>
      <c r="T67" s="94"/>
      <c r="U67" s="94"/>
      <c r="V67" s="95"/>
      <c r="W67" s="70" t="s">
        <v>65</v>
      </c>
      <c r="X67" s="71" t="str">
        <f>IFERROR(SUM(#REF!),"0")</f>
        <v>0</v>
      </c>
      <c r="Y67" s="71" t="str">
        <f>IFERROR(SUM(#REF!),"0")</f>
        <v>0</v>
      </c>
      <c r="Z67" s="71" t="str">
        <f>IFERROR(IF(#REF!="",0,#REF!),"0")</f>
        <v>0</v>
      </c>
      <c r="AA67" s="72"/>
      <c r="AB67" s="72"/>
      <c r="AC67" s="72"/>
      <c r="AD67" s="47">
        <f t="shared" si="1"/>
        <v>0</v>
      </c>
    </row>
    <row r="68" spans="1:68" x14ac:dyDescent="0.25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7"/>
      <c r="P68" s="93" t="s">
        <v>64</v>
      </c>
      <c r="Q68" s="94"/>
      <c r="R68" s="94"/>
      <c r="S68" s="94"/>
      <c r="T68" s="94"/>
      <c r="U68" s="94"/>
      <c r="V68" s="95"/>
      <c r="W68" s="70" t="s">
        <v>66</v>
      </c>
      <c r="X68" s="71" t="str">
        <f>IFERROR(SUMPRODUCT(#REF!*#REF!),"0")</f>
        <v>0</v>
      </c>
      <c r="Y68" s="71" t="str">
        <f>IFERROR(SUMPRODUCT(#REF!*#REF!),"0")</f>
        <v>0</v>
      </c>
      <c r="Z68" s="70"/>
      <c r="AA68" s="72"/>
      <c r="AB68" s="72"/>
      <c r="AC68" s="72"/>
      <c r="AD68" s="47">
        <f t="shared" si="1"/>
        <v>0</v>
      </c>
    </row>
    <row r="69" spans="1:68" ht="16.5" customHeight="1" x14ac:dyDescent="0.25">
      <c r="A69" s="52" t="s">
        <v>111</v>
      </c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47">
        <f t="shared" si="1"/>
        <v>0</v>
      </c>
    </row>
    <row r="70" spans="1:68" ht="14.25" customHeight="1" x14ac:dyDescent="0.25">
      <c r="A70" s="53" t="s">
        <v>112</v>
      </c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47">
        <f t="shared" si="1"/>
        <v>0</v>
      </c>
    </row>
    <row r="71" spans="1:68" x14ac:dyDescent="0.25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7"/>
      <c r="P71" s="93" t="s">
        <v>64</v>
      </c>
      <c r="Q71" s="94"/>
      <c r="R71" s="94"/>
      <c r="S71" s="94"/>
      <c r="T71" s="94"/>
      <c r="U71" s="94"/>
      <c r="V71" s="95"/>
      <c r="W71" s="70" t="s">
        <v>65</v>
      </c>
      <c r="X71" s="71" t="str">
        <f>IFERROR(SUM(#REF!),"0")</f>
        <v>0</v>
      </c>
      <c r="Y71" s="71" t="str">
        <f>IFERROR(SUM(#REF!),"0")</f>
        <v>0</v>
      </c>
      <c r="Z71" s="71">
        <f>IFERROR(IF(#REF!="",0,#REF!),"0")+IFERROR(IF(#REF!="",0,#REF!),"0")+IFERROR(IF(#REF!="",0,#REF!),"0")</f>
        <v>0</v>
      </c>
      <c r="AA71" s="72"/>
      <c r="AB71" s="72"/>
      <c r="AC71" s="72"/>
      <c r="AD71" s="47">
        <f t="shared" si="1"/>
        <v>0</v>
      </c>
    </row>
    <row r="72" spans="1:68" x14ac:dyDescent="0.25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7"/>
      <c r="P72" s="93" t="s">
        <v>64</v>
      </c>
      <c r="Q72" s="94"/>
      <c r="R72" s="94"/>
      <c r="S72" s="94"/>
      <c r="T72" s="94"/>
      <c r="U72" s="94"/>
      <c r="V72" s="95"/>
      <c r="W72" s="70" t="s">
        <v>66</v>
      </c>
      <c r="X72" s="71" t="str">
        <f>IFERROR(SUMPRODUCT(#REF!*#REF!),"0")</f>
        <v>0</v>
      </c>
      <c r="Y72" s="71" t="str">
        <f>IFERROR(SUMPRODUCT(#REF!*#REF!),"0")</f>
        <v>0</v>
      </c>
      <c r="Z72" s="70"/>
      <c r="AA72" s="72"/>
      <c r="AB72" s="72"/>
      <c r="AC72" s="72"/>
      <c r="AD72" s="47">
        <f t="shared" si="1"/>
        <v>0</v>
      </c>
    </row>
    <row r="73" spans="1:68" ht="16.5" customHeight="1" x14ac:dyDescent="0.25">
      <c r="A73" s="52" t="s">
        <v>113</v>
      </c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47">
        <f t="shared" si="1"/>
        <v>0</v>
      </c>
    </row>
    <row r="74" spans="1:68" ht="14.25" customHeight="1" x14ac:dyDescent="0.25">
      <c r="A74" s="53" t="s">
        <v>63</v>
      </c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47">
        <f t="shared" si="1"/>
        <v>0</v>
      </c>
    </row>
    <row r="75" spans="1:68" ht="27" customHeight="1" x14ac:dyDescent="0.25">
      <c r="A75" s="54" t="s">
        <v>114</v>
      </c>
      <c r="B75" s="54" t="s">
        <v>115</v>
      </c>
      <c r="C75" s="55">
        <v>4301070976</v>
      </c>
      <c r="D75" s="116">
        <v>4607111034144</v>
      </c>
      <c r="E75" s="117"/>
      <c r="F75" s="56">
        <v>0.9</v>
      </c>
      <c r="G75" s="57">
        <v>8</v>
      </c>
      <c r="H75" s="56">
        <v>7.2</v>
      </c>
      <c r="I75" s="56">
        <v>7.4859999999999998</v>
      </c>
      <c r="J75" s="57">
        <v>84</v>
      </c>
      <c r="K75" s="57" t="s">
        <v>91</v>
      </c>
      <c r="L75" s="57" t="s">
        <v>116</v>
      </c>
      <c r="M75" s="58" t="s">
        <v>74</v>
      </c>
      <c r="N75" s="58"/>
      <c r="O75" s="57">
        <v>180</v>
      </c>
      <c r="P75" s="11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75" s="114"/>
      <c r="R75" s="114"/>
      <c r="S75" s="114"/>
      <c r="T75" s="115"/>
      <c r="U75" s="59"/>
      <c r="V75" s="59"/>
      <c r="W75" s="60" t="s">
        <v>65</v>
      </c>
      <c r="X75" s="61">
        <v>168</v>
      </c>
      <c r="Y75" s="62">
        <f>IFERROR(IF(X75="","",X75),"")</f>
        <v>168</v>
      </c>
      <c r="Z75" s="63">
        <f>IFERROR(IF(X75="","",X75*0.0155),"")</f>
        <v>2.6040000000000001</v>
      </c>
      <c r="AA75" s="64"/>
      <c r="AB75" s="65"/>
      <c r="AC75" s="66" t="s">
        <v>117</v>
      </c>
      <c r="AD75" s="47">
        <f t="shared" si="1"/>
        <v>1344</v>
      </c>
      <c r="AE75" s="47">
        <f>AD75/J75/G75</f>
        <v>2</v>
      </c>
      <c r="AG75" s="67"/>
      <c r="AJ75" s="68" t="s">
        <v>118</v>
      </c>
      <c r="AK75" s="68">
        <v>84</v>
      </c>
      <c r="BB75" s="69" t="s">
        <v>1</v>
      </c>
      <c r="BM75" s="67">
        <v>0</v>
      </c>
      <c r="BN75" s="67">
        <v>0</v>
      </c>
      <c r="BO75" s="67">
        <v>0</v>
      </c>
      <c r="BP75" s="67">
        <v>0</v>
      </c>
    </row>
    <row r="76" spans="1:68" ht="15" customHeight="1" x14ac:dyDescent="0.25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7"/>
      <c r="P76" s="93" t="s">
        <v>64</v>
      </c>
      <c r="Q76" s="94"/>
      <c r="R76" s="94"/>
      <c r="S76" s="94"/>
      <c r="T76" s="94"/>
      <c r="U76" s="94"/>
      <c r="V76" s="95"/>
      <c r="W76" s="70" t="s">
        <v>65</v>
      </c>
      <c r="X76" s="71">
        <f>IFERROR(SUM(X75:X75),"0")</f>
        <v>168</v>
      </c>
      <c r="Y76" s="71">
        <f>IFERROR(SUM(Y75:Y75),"0")</f>
        <v>168</v>
      </c>
      <c r="Z76" s="71">
        <f>IFERROR(IF(#REF!="",0,#REF!),"0")+IFERROR(IF(Z75="",0,Z75),"0")+IFERROR(IF(#REF!="",0,#REF!),"0")+IFERROR(IF(#REF!="",0,#REF!),"0")+IFERROR(IF(#REF!="",0,#REF!),"0")</f>
        <v>2.6040000000000001</v>
      </c>
      <c r="AA76" s="72"/>
      <c r="AB76" s="72"/>
      <c r="AC76" s="72"/>
      <c r="AD76" s="47">
        <f t="shared" si="1"/>
        <v>0</v>
      </c>
    </row>
    <row r="77" spans="1:68" ht="15" customHeight="1" x14ac:dyDescent="0.25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7"/>
      <c r="P77" s="93" t="s">
        <v>64</v>
      </c>
      <c r="Q77" s="94"/>
      <c r="R77" s="94"/>
      <c r="S77" s="94"/>
      <c r="T77" s="94"/>
      <c r="U77" s="94"/>
      <c r="V77" s="95"/>
      <c r="W77" s="70" t="s">
        <v>66</v>
      </c>
      <c r="X77" s="71">
        <f>IFERROR(SUMPRODUCT(X75:X75*H75:H75),"0")</f>
        <v>1209.6000000000001</v>
      </c>
      <c r="Y77" s="71">
        <f>IFERROR(SUMPRODUCT(Y75:Y75*H75:H75),"0")</f>
        <v>1209.6000000000001</v>
      </c>
      <c r="Z77" s="70"/>
      <c r="AA77" s="72"/>
      <c r="AB77" s="72"/>
      <c r="AC77" s="72"/>
      <c r="AD77" s="47">
        <f t="shared" si="1"/>
        <v>0</v>
      </c>
    </row>
    <row r="78" spans="1:68" ht="16.5" customHeight="1" x14ac:dyDescent="0.25">
      <c r="A78" s="52" t="s">
        <v>119</v>
      </c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47">
        <f t="shared" si="1"/>
        <v>0</v>
      </c>
    </row>
    <row r="79" spans="1:68" ht="14.25" customHeight="1" x14ac:dyDescent="0.25">
      <c r="A79" s="53" t="s">
        <v>100</v>
      </c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47">
        <f t="shared" si="1"/>
        <v>0</v>
      </c>
    </row>
    <row r="80" spans="1:68" ht="27" customHeight="1" x14ac:dyDescent="0.25">
      <c r="A80" s="54" t="s">
        <v>120</v>
      </c>
      <c r="B80" s="54" t="s">
        <v>121</v>
      </c>
      <c r="C80" s="55">
        <v>4301135533</v>
      </c>
      <c r="D80" s="116">
        <v>4607111034014</v>
      </c>
      <c r="E80" s="117"/>
      <c r="F80" s="56">
        <v>0.25</v>
      </c>
      <c r="G80" s="57">
        <v>12</v>
      </c>
      <c r="H80" s="56">
        <v>3</v>
      </c>
      <c r="I80" s="56">
        <v>3.7035999999999998</v>
      </c>
      <c r="J80" s="57">
        <v>70</v>
      </c>
      <c r="K80" s="57" t="s">
        <v>72</v>
      </c>
      <c r="L80" s="57" t="s">
        <v>80</v>
      </c>
      <c r="M80" s="58" t="s">
        <v>74</v>
      </c>
      <c r="N80" s="58"/>
      <c r="O80" s="57">
        <v>180</v>
      </c>
      <c r="P80" s="11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80" s="114"/>
      <c r="R80" s="114"/>
      <c r="S80" s="114"/>
      <c r="T80" s="115"/>
      <c r="U80" s="59"/>
      <c r="V80" s="59"/>
      <c r="W80" s="60" t="s">
        <v>65</v>
      </c>
      <c r="X80" s="61">
        <v>280</v>
      </c>
      <c r="Y80" s="62">
        <f>IFERROR(IF(X80="","",X80),"")</f>
        <v>280</v>
      </c>
      <c r="Z80" s="63">
        <f>IFERROR(IF(X80="","",X80*0.01788),"")</f>
        <v>5.0064000000000002</v>
      </c>
      <c r="AA80" s="64"/>
      <c r="AB80" s="65"/>
      <c r="AC80" s="66" t="s">
        <v>122</v>
      </c>
      <c r="AD80" s="47">
        <f t="shared" si="1"/>
        <v>3360</v>
      </c>
      <c r="AE80" s="47">
        <f>AD80/J80/G80</f>
        <v>4</v>
      </c>
      <c r="AG80" s="67"/>
      <c r="AJ80" s="68" t="s">
        <v>82</v>
      </c>
      <c r="AK80" s="68">
        <v>1</v>
      </c>
      <c r="BB80" s="69" t="s">
        <v>77</v>
      </c>
      <c r="BM80" s="67">
        <v>0</v>
      </c>
      <c r="BN80" s="67">
        <v>0</v>
      </c>
      <c r="BO80" s="67">
        <v>0</v>
      </c>
      <c r="BP80" s="67">
        <v>0</v>
      </c>
    </row>
    <row r="81" spans="1:68" ht="27" customHeight="1" x14ac:dyDescent="0.25">
      <c r="A81" s="54" t="s">
        <v>123</v>
      </c>
      <c r="B81" s="54" t="s">
        <v>124</v>
      </c>
      <c r="C81" s="55">
        <v>4301135532</v>
      </c>
      <c r="D81" s="116">
        <v>4607111033994</v>
      </c>
      <c r="E81" s="117"/>
      <c r="F81" s="56">
        <v>0.25</v>
      </c>
      <c r="G81" s="57">
        <v>12</v>
      </c>
      <c r="H81" s="56">
        <v>3</v>
      </c>
      <c r="I81" s="56">
        <v>3.7035999999999998</v>
      </c>
      <c r="J81" s="57">
        <v>70</v>
      </c>
      <c r="K81" s="57" t="s">
        <v>72</v>
      </c>
      <c r="L81" s="57" t="s">
        <v>80</v>
      </c>
      <c r="M81" s="58" t="s">
        <v>74</v>
      </c>
      <c r="N81" s="58"/>
      <c r="O81" s="57">
        <v>180</v>
      </c>
      <c r="P81" s="11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81" s="114"/>
      <c r="R81" s="114"/>
      <c r="S81" s="114"/>
      <c r="T81" s="115"/>
      <c r="U81" s="59"/>
      <c r="V81" s="59"/>
      <c r="W81" s="60" t="s">
        <v>65</v>
      </c>
      <c r="X81" s="61">
        <v>280</v>
      </c>
      <c r="Y81" s="62">
        <f>IFERROR(IF(X81="","",X81),"")</f>
        <v>280</v>
      </c>
      <c r="Z81" s="63">
        <f>IFERROR(IF(X81="","",X81*0.01788),"")</f>
        <v>5.0064000000000002</v>
      </c>
      <c r="AA81" s="64"/>
      <c r="AB81" s="65"/>
      <c r="AC81" s="66" t="s">
        <v>125</v>
      </c>
      <c r="AD81" s="47">
        <f t="shared" si="1"/>
        <v>3360</v>
      </c>
      <c r="AE81" s="47">
        <f>AD81/J81/G81</f>
        <v>4</v>
      </c>
      <c r="AG81" s="67"/>
      <c r="AJ81" s="68" t="s">
        <v>82</v>
      </c>
      <c r="AK81" s="68">
        <v>1</v>
      </c>
      <c r="BB81" s="69" t="s">
        <v>77</v>
      </c>
      <c r="BM81" s="67">
        <v>0</v>
      </c>
      <c r="BN81" s="67">
        <v>0</v>
      </c>
      <c r="BO81" s="67">
        <v>0</v>
      </c>
      <c r="BP81" s="67">
        <v>0</v>
      </c>
    </row>
    <row r="82" spans="1:68" ht="15" customHeight="1" x14ac:dyDescent="0.25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7"/>
      <c r="P82" s="93" t="s">
        <v>64</v>
      </c>
      <c r="Q82" s="94"/>
      <c r="R82" s="94"/>
      <c r="S82" s="94"/>
      <c r="T82" s="94"/>
      <c r="U82" s="94"/>
      <c r="V82" s="95"/>
      <c r="W82" s="70" t="s">
        <v>65</v>
      </c>
      <c r="X82" s="71">
        <f>IFERROR(SUM(X80:X81),"0")</f>
        <v>560</v>
      </c>
      <c r="Y82" s="71">
        <f>IFERROR(SUM(Y80:Y81),"0")</f>
        <v>560</v>
      </c>
      <c r="Z82" s="71">
        <f>IFERROR(IF(Z80="",0,Z80),"0")+IFERROR(IF(Z81="",0,Z81),"0")</f>
        <v>10.0128</v>
      </c>
      <c r="AA82" s="72"/>
      <c r="AB82" s="72"/>
      <c r="AC82" s="72"/>
      <c r="AD82" s="47">
        <f t="shared" si="1"/>
        <v>0</v>
      </c>
    </row>
    <row r="83" spans="1:68" ht="15" customHeight="1" x14ac:dyDescent="0.25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7"/>
      <c r="P83" s="93" t="s">
        <v>64</v>
      </c>
      <c r="Q83" s="94"/>
      <c r="R83" s="94"/>
      <c r="S83" s="94"/>
      <c r="T83" s="94"/>
      <c r="U83" s="94"/>
      <c r="V83" s="95"/>
      <c r="W83" s="70" t="s">
        <v>66</v>
      </c>
      <c r="X83" s="71">
        <f>IFERROR(SUMPRODUCT(X80:X81*H80:H81),"0")</f>
        <v>1680</v>
      </c>
      <c r="Y83" s="71">
        <f>IFERROR(SUMPRODUCT(Y80:Y81*H80:H81),"0")</f>
        <v>1680</v>
      </c>
      <c r="Z83" s="70"/>
      <c r="AA83" s="72"/>
      <c r="AB83" s="72"/>
      <c r="AC83" s="72"/>
      <c r="AD83" s="47">
        <f t="shared" si="1"/>
        <v>0</v>
      </c>
    </row>
    <row r="84" spans="1:68" ht="16.5" customHeight="1" x14ac:dyDescent="0.25">
      <c r="A84" s="52" t="s">
        <v>126</v>
      </c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47">
        <f t="shared" si="1"/>
        <v>0</v>
      </c>
    </row>
    <row r="85" spans="1:68" ht="14.25" customHeight="1" x14ac:dyDescent="0.25">
      <c r="A85" s="53" t="s">
        <v>100</v>
      </c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47">
        <f t="shared" si="1"/>
        <v>0</v>
      </c>
    </row>
    <row r="86" spans="1:68" ht="27" customHeight="1" x14ac:dyDescent="0.25">
      <c r="A86" s="54" t="s">
        <v>127</v>
      </c>
      <c r="B86" s="54" t="s">
        <v>128</v>
      </c>
      <c r="C86" s="55">
        <v>4301135311</v>
      </c>
      <c r="D86" s="116">
        <v>4607111039095</v>
      </c>
      <c r="E86" s="117"/>
      <c r="F86" s="56">
        <v>0.25</v>
      </c>
      <c r="G86" s="57">
        <v>12</v>
      </c>
      <c r="H86" s="56">
        <v>3</v>
      </c>
      <c r="I86" s="56">
        <v>3.7480000000000002</v>
      </c>
      <c r="J86" s="57">
        <v>70</v>
      </c>
      <c r="K86" s="57" t="s">
        <v>72</v>
      </c>
      <c r="L86" s="57" t="s">
        <v>73</v>
      </c>
      <c r="M86" s="58" t="s">
        <v>74</v>
      </c>
      <c r="N86" s="58"/>
      <c r="O86" s="57">
        <v>180</v>
      </c>
      <c r="P86" s="11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86" s="114"/>
      <c r="R86" s="114"/>
      <c r="S86" s="114"/>
      <c r="T86" s="115"/>
      <c r="U86" s="59"/>
      <c r="V86" s="59"/>
      <c r="W86" s="60" t="s">
        <v>65</v>
      </c>
      <c r="X86" s="61">
        <v>140</v>
      </c>
      <c r="Y86" s="62">
        <f>IFERROR(IF(X86="","",X86),"")</f>
        <v>140</v>
      </c>
      <c r="Z86" s="63">
        <f>IFERROR(IF(X86="","",X86*0.01788),"")</f>
        <v>2.5032000000000001</v>
      </c>
      <c r="AA86" s="64"/>
      <c r="AB86" s="65"/>
      <c r="AC86" s="66" t="s">
        <v>129</v>
      </c>
      <c r="AD86" s="47">
        <f t="shared" si="1"/>
        <v>1680</v>
      </c>
      <c r="AE86" s="47">
        <f>AD86/J86/G86</f>
        <v>2</v>
      </c>
      <c r="AG86" s="67"/>
      <c r="AJ86" s="68" t="s">
        <v>76</v>
      </c>
      <c r="AK86" s="68">
        <v>14</v>
      </c>
      <c r="BB86" s="69" t="s">
        <v>77</v>
      </c>
      <c r="BM86" s="67">
        <v>0</v>
      </c>
      <c r="BN86" s="67">
        <v>0</v>
      </c>
      <c r="BO86" s="67">
        <v>0</v>
      </c>
      <c r="BP86" s="67">
        <v>0</v>
      </c>
    </row>
    <row r="87" spans="1:68" ht="16.5" customHeight="1" x14ac:dyDescent="0.25">
      <c r="A87" s="54" t="s">
        <v>130</v>
      </c>
      <c r="B87" s="54" t="s">
        <v>131</v>
      </c>
      <c r="C87" s="55">
        <v>4301135534</v>
      </c>
      <c r="D87" s="116">
        <v>4607111034199</v>
      </c>
      <c r="E87" s="117"/>
      <c r="F87" s="56">
        <v>0.25</v>
      </c>
      <c r="G87" s="57">
        <v>12</v>
      </c>
      <c r="H87" s="56">
        <v>3</v>
      </c>
      <c r="I87" s="56">
        <v>3.7035999999999998</v>
      </c>
      <c r="J87" s="57">
        <v>70</v>
      </c>
      <c r="K87" s="57" t="s">
        <v>72</v>
      </c>
      <c r="L87" s="57" t="s">
        <v>80</v>
      </c>
      <c r="M87" s="58" t="s">
        <v>74</v>
      </c>
      <c r="N87" s="58"/>
      <c r="O87" s="57">
        <v>180</v>
      </c>
      <c r="P87" s="11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87" s="114"/>
      <c r="R87" s="114"/>
      <c r="S87" s="114"/>
      <c r="T87" s="115"/>
      <c r="U87" s="59"/>
      <c r="V87" s="59"/>
      <c r="W87" s="60" t="s">
        <v>65</v>
      </c>
      <c r="X87" s="61">
        <v>140</v>
      </c>
      <c r="Y87" s="62">
        <f>IFERROR(IF(X87="","",X87),"")</f>
        <v>140</v>
      </c>
      <c r="Z87" s="63">
        <f>IFERROR(IF(X87="","",X87*0.01788),"")</f>
        <v>2.5032000000000001</v>
      </c>
      <c r="AA87" s="64"/>
      <c r="AB87" s="65"/>
      <c r="AC87" s="66" t="s">
        <v>132</v>
      </c>
      <c r="AD87" s="47">
        <f t="shared" si="1"/>
        <v>1680</v>
      </c>
      <c r="AE87" s="47">
        <f>AD87/J87/G87</f>
        <v>2</v>
      </c>
      <c r="AG87" s="67"/>
      <c r="AJ87" s="68" t="s">
        <v>82</v>
      </c>
      <c r="AK87" s="68">
        <v>1</v>
      </c>
      <c r="BB87" s="69" t="s">
        <v>77</v>
      </c>
      <c r="BM87" s="67">
        <v>0</v>
      </c>
      <c r="BN87" s="67">
        <v>0</v>
      </c>
      <c r="BO87" s="67">
        <v>0</v>
      </c>
      <c r="BP87" s="67">
        <v>0</v>
      </c>
    </row>
    <row r="88" spans="1:68" ht="15" customHeight="1" x14ac:dyDescent="0.25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7"/>
      <c r="P88" s="93" t="s">
        <v>64</v>
      </c>
      <c r="Q88" s="94"/>
      <c r="R88" s="94"/>
      <c r="S88" s="94"/>
      <c r="T88" s="94"/>
      <c r="U88" s="94"/>
      <c r="V88" s="95"/>
      <c r="W88" s="70" t="s">
        <v>65</v>
      </c>
      <c r="X88" s="71">
        <f>IFERROR(SUM(X86:X87),"0")</f>
        <v>280</v>
      </c>
      <c r="Y88" s="71">
        <f>IFERROR(SUM(Y86:Y87),"0")</f>
        <v>280</v>
      </c>
      <c r="Z88" s="71">
        <f>IFERROR(IF(Z86="",0,Z86),"0")+IFERROR(IF(#REF!="",0,#REF!),"0")+IFERROR(IF(Z87="",0,Z87),"0")</f>
        <v>5.0064000000000002</v>
      </c>
      <c r="AA88" s="72"/>
      <c r="AB88" s="72"/>
      <c r="AC88" s="72"/>
      <c r="AD88" s="47">
        <f t="shared" si="1"/>
        <v>0</v>
      </c>
    </row>
    <row r="89" spans="1:68" ht="15" customHeight="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7"/>
      <c r="P89" s="93" t="s">
        <v>64</v>
      </c>
      <c r="Q89" s="94"/>
      <c r="R89" s="94"/>
      <c r="S89" s="94"/>
      <c r="T89" s="94"/>
      <c r="U89" s="94"/>
      <c r="V89" s="95"/>
      <c r="W89" s="70" t="s">
        <v>66</v>
      </c>
      <c r="X89" s="71">
        <f>IFERROR(SUMPRODUCT(X86:X87*H86:H87),"0")</f>
        <v>840</v>
      </c>
      <c r="Y89" s="71">
        <f>IFERROR(SUMPRODUCT(Y86:Y87*H86:H87),"0")</f>
        <v>840</v>
      </c>
      <c r="Z89" s="70"/>
      <c r="AA89" s="72"/>
      <c r="AB89" s="72"/>
      <c r="AC89" s="72"/>
      <c r="AD89" s="47">
        <f t="shared" si="1"/>
        <v>0</v>
      </c>
    </row>
    <row r="90" spans="1:68" ht="16.5" customHeight="1" x14ac:dyDescent="0.25">
      <c r="A90" s="52" t="s">
        <v>133</v>
      </c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47">
        <f t="shared" si="1"/>
        <v>0</v>
      </c>
    </row>
    <row r="91" spans="1:68" ht="14.25" customHeight="1" x14ac:dyDescent="0.25">
      <c r="A91" s="53" t="s">
        <v>100</v>
      </c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47">
        <f t="shared" ref="AD91:AD122" si="2">X91*G91</f>
        <v>0</v>
      </c>
    </row>
    <row r="92" spans="1:68" ht="27" customHeight="1" x14ac:dyDescent="0.25">
      <c r="A92" s="54" t="s">
        <v>134</v>
      </c>
      <c r="B92" s="54" t="s">
        <v>135</v>
      </c>
      <c r="C92" s="55">
        <v>4301135277</v>
      </c>
      <c r="D92" s="116">
        <v>4607111034397</v>
      </c>
      <c r="E92" s="117"/>
      <c r="F92" s="56">
        <v>0.25</v>
      </c>
      <c r="G92" s="57">
        <v>12</v>
      </c>
      <c r="H92" s="56">
        <v>3</v>
      </c>
      <c r="I92" s="56">
        <v>3.28</v>
      </c>
      <c r="J92" s="57">
        <v>70</v>
      </c>
      <c r="K92" s="57" t="s">
        <v>72</v>
      </c>
      <c r="L92" s="57" t="s">
        <v>73</v>
      </c>
      <c r="M92" s="58" t="s">
        <v>74</v>
      </c>
      <c r="N92" s="58"/>
      <c r="O92" s="57">
        <v>180</v>
      </c>
      <c r="P92" s="11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92" s="114"/>
      <c r="R92" s="114"/>
      <c r="S92" s="114"/>
      <c r="T92" s="115"/>
      <c r="U92" s="59"/>
      <c r="V92" s="59"/>
      <c r="W92" s="60" t="s">
        <v>65</v>
      </c>
      <c r="X92" s="61">
        <v>70</v>
      </c>
      <c r="Y92" s="62">
        <f>IFERROR(IF(X92="","",X92),"")</f>
        <v>70</v>
      </c>
      <c r="Z92" s="63">
        <f>IFERROR(IF(X92="","",X92*0.01788),"")</f>
        <v>1.2516</v>
      </c>
      <c r="AA92" s="64"/>
      <c r="AB92" s="65"/>
      <c r="AC92" s="66" t="s">
        <v>122</v>
      </c>
      <c r="AD92" s="47">
        <f t="shared" si="2"/>
        <v>840</v>
      </c>
      <c r="AE92" s="47">
        <f>AD92/J92/G92</f>
        <v>1</v>
      </c>
      <c r="AG92" s="67"/>
      <c r="AJ92" s="68" t="s">
        <v>76</v>
      </c>
      <c r="AK92" s="68">
        <v>14</v>
      </c>
      <c r="BB92" s="69" t="s">
        <v>77</v>
      </c>
      <c r="BM92" s="67">
        <v>0</v>
      </c>
      <c r="BN92" s="67">
        <v>0</v>
      </c>
      <c r="BO92" s="67">
        <v>0</v>
      </c>
      <c r="BP92" s="67">
        <v>0</v>
      </c>
    </row>
    <row r="93" spans="1:68" ht="15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7"/>
      <c r="P93" s="93" t="s">
        <v>64</v>
      </c>
      <c r="Q93" s="94"/>
      <c r="R93" s="94"/>
      <c r="S93" s="94"/>
      <c r="T93" s="94"/>
      <c r="U93" s="94"/>
      <c r="V93" s="95"/>
      <c r="W93" s="70" t="s">
        <v>65</v>
      </c>
      <c r="X93" s="71">
        <f>IFERROR(SUM(X92:X92),"0")</f>
        <v>70</v>
      </c>
      <c r="Y93" s="71">
        <f>IFERROR(SUM(Y92:Y92),"0")</f>
        <v>70</v>
      </c>
      <c r="Z93" s="71">
        <f>IFERROR(IF(#REF!="",0,#REF!),"0")+IFERROR(IF(Z92="",0,Z92),"0")</f>
        <v>1.2516</v>
      </c>
      <c r="AA93" s="72"/>
      <c r="AB93" s="72"/>
      <c r="AC93" s="72"/>
      <c r="AD93" s="47">
        <f t="shared" si="2"/>
        <v>0</v>
      </c>
    </row>
    <row r="94" spans="1:68" ht="15" customHeight="1" x14ac:dyDescent="0.25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7"/>
      <c r="P94" s="93" t="s">
        <v>64</v>
      </c>
      <c r="Q94" s="94"/>
      <c r="R94" s="94"/>
      <c r="S94" s="94"/>
      <c r="T94" s="94"/>
      <c r="U94" s="94"/>
      <c r="V94" s="95"/>
      <c r="W94" s="70" t="s">
        <v>66</v>
      </c>
      <c r="X94" s="71">
        <f>IFERROR(SUMPRODUCT(X92:X92*H92:H92),"0")</f>
        <v>210</v>
      </c>
      <c r="Y94" s="71">
        <f>IFERROR(SUMPRODUCT(Y92:Y92*H92:H92),"0")</f>
        <v>210</v>
      </c>
      <c r="Z94" s="70"/>
      <c r="AA94" s="72"/>
      <c r="AB94" s="72"/>
      <c r="AC94" s="72"/>
      <c r="AD94" s="47">
        <f t="shared" si="2"/>
        <v>0</v>
      </c>
    </row>
    <row r="95" spans="1:68" ht="16.5" customHeight="1" x14ac:dyDescent="0.25">
      <c r="A95" s="52" t="s">
        <v>136</v>
      </c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47">
        <f t="shared" si="2"/>
        <v>0</v>
      </c>
    </row>
    <row r="96" spans="1:68" ht="14.25" customHeight="1" x14ac:dyDescent="0.25">
      <c r="A96" s="53" t="s">
        <v>100</v>
      </c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47">
        <f t="shared" si="2"/>
        <v>0</v>
      </c>
    </row>
    <row r="97" spans="1:68" x14ac:dyDescent="0.25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7"/>
      <c r="P97" s="93" t="s">
        <v>64</v>
      </c>
      <c r="Q97" s="94"/>
      <c r="R97" s="94"/>
      <c r="S97" s="94"/>
      <c r="T97" s="94"/>
      <c r="U97" s="94"/>
      <c r="V97" s="95"/>
      <c r="W97" s="70" t="s">
        <v>65</v>
      </c>
      <c r="X97" s="71" t="str">
        <f>IFERROR(SUM(#REF!),"0")</f>
        <v>0</v>
      </c>
      <c r="Y97" s="71" t="str">
        <f>IFERROR(SUM(#REF!),"0")</f>
        <v>0</v>
      </c>
      <c r="Z97" s="71" t="str">
        <f>IFERROR(IF(#REF!="",0,#REF!),"0")</f>
        <v>0</v>
      </c>
      <c r="AA97" s="72"/>
      <c r="AB97" s="72"/>
      <c r="AC97" s="72"/>
      <c r="AD97" s="47">
        <f t="shared" si="2"/>
        <v>0</v>
      </c>
    </row>
    <row r="98" spans="1:68" x14ac:dyDescent="0.25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7"/>
      <c r="P98" s="93" t="s">
        <v>64</v>
      </c>
      <c r="Q98" s="94"/>
      <c r="R98" s="94"/>
      <c r="S98" s="94"/>
      <c r="T98" s="94"/>
      <c r="U98" s="94"/>
      <c r="V98" s="95"/>
      <c r="W98" s="70" t="s">
        <v>66</v>
      </c>
      <c r="X98" s="71" t="str">
        <f>IFERROR(SUMPRODUCT(#REF!*#REF!),"0")</f>
        <v>0</v>
      </c>
      <c r="Y98" s="71" t="str">
        <f>IFERROR(SUMPRODUCT(#REF!*#REF!),"0")</f>
        <v>0</v>
      </c>
      <c r="Z98" s="70"/>
      <c r="AA98" s="72"/>
      <c r="AB98" s="72"/>
      <c r="AC98" s="72"/>
      <c r="AD98" s="47">
        <f t="shared" si="2"/>
        <v>0</v>
      </c>
    </row>
    <row r="99" spans="1:68" ht="16.5" customHeight="1" x14ac:dyDescent="0.25">
      <c r="A99" s="52" t="s">
        <v>137</v>
      </c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47">
        <f t="shared" si="2"/>
        <v>0</v>
      </c>
    </row>
    <row r="100" spans="1:68" ht="14.25" customHeight="1" x14ac:dyDescent="0.25">
      <c r="A100" s="53" t="s">
        <v>100</v>
      </c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47">
        <f t="shared" si="2"/>
        <v>0</v>
      </c>
    </row>
    <row r="101" spans="1:68" x14ac:dyDescent="0.25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7"/>
      <c r="P101" s="93" t="s">
        <v>64</v>
      </c>
      <c r="Q101" s="94"/>
      <c r="R101" s="94"/>
      <c r="S101" s="94"/>
      <c r="T101" s="94"/>
      <c r="U101" s="94"/>
      <c r="V101" s="95"/>
      <c r="W101" s="70" t="s">
        <v>65</v>
      </c>
      <c r="X101" s="71" t="str">
        <f>IFERROR(SUM(#REF!),"0")</f>
        <v>0</v>
      </c>
      <c r="Y101" s="71" t="str">
        <f>IFERROR(SUM(#REF!),"0")</f>
        <v>0</v>
      </c>
      <c r="Z101" s="71" t="str">
        <f>IFERROR(IF(#REF!="",0,#REF!),"0")</f>
        <v>0</v>
      </c>
      <c r="AA101" s="72"/>
      <c r="AB101" s="72"/>
      <c r="AC101" s="72"/>
      <c r="AD101" s="47">
        <f t="shared" si="2"/>
        <v>0</v>
      </c>
    </row>
    <row r="102" spans="1:68" x14ac:dyDescent="0.25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7"/>
      <c r="P102" s="93" t="s">
        <v>64</v>
      </c>
      <c r="Q102" s="94"/>
      <c r="R102" s="94"/>
      <c r="S102" s="94"/>
      <c r="T102" s="94"/>
      <c r="U102" s="94"/>
      <c r="V102" s="95"/>
      <c r="W102" s="70" t="s">
        <v>66</v>
      </c>
      <c r="X102" s="71" t="str">
        <f>IFERROR(SUMPRODUCT(#REF!*#REF!),"0")</f>
        <v>0</v>
      </c>
      <c r="Y102" s="71" t="str">
        <f>IFERROR(SUMPRODUCT(#REF!*#REF!),"0")</f>
        <v>0</v>
      </c>
      <c r="Z102" s="70"/>
      <c r="AA102" s="72"/>
      <c r="AB102" s="72"/>
      <c r="AC102" s="72"/>
      <c r="AD102" s="47">
        <f t="shared" si="2"/>
        <v>0</v>
      </c>
    </row>
    <row r="103" spans="1:68" ht="16.5" customHeight="1" x14ac:dyDescent="0.25">
      <c r="A103" s="52" t="s">
        <v>138</v>
      </c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47">
        <f t="shared" si="2"/>
        <v>0</v>
      </c>
    </row>
    <row r="104" spans="1:68" ht="14.25" customHeight="1" x14ac:dyDescent="0.25">
      <c r="A104" s="53" t="s">
        <v>139</v>
      </c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47">
        <f t="shared" si="2"/>
        <v>0</v>
      </c>
    </row>
    <row r="105" spans="1:68" ht="27" customHeight="1" x14ac:dyDescent="0.25">
      <c r="A105" s="54" t="s">
        <v>140</v>
      </c>
      <c r="B105" s="54" t="s">
        <v>141</v>
      </c>
      <c r="C105" s="55">
        <v>4301071054</v>
      </c>
      <c r="D105" s="116">
        <v>4607111035639</v>
      </c>
      <c r="E105" s="117"/>
      <c r="F105" s="56">
        <v>0.2</v>
      </c>
      <c r="G105" s="57">
        <v>8</v>
      </c>
      <c r="H105" s="56">
        <v>1.6</v>
      </c>
      <c r="I105" s="56">
        <v>2.12</v>
      </c>
      <c r="J105" s="57">
        <v>72</v>
      </c>
      <c r="K105" s="57" t="s">
        <v>142</v>
      </c>
      <c r="L105" s="57" t="s">
        <v>73</v>
      </c>
      <c r="M105" s="58" t="s">
        <v>74</v>
      </c>
      <c r="N105" s="58"/>
      <c r="O105" s="57">
        <v>180</v>
      </c>
      <c r="P105" s="11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05" s="114"/>
      <c r="R105" s="114"/>
      <c r="S105" s="114"/>
      <c r="T105" s="115"/>
      <c r="U105" s="59"/>
      <c r="V105" s="59"/>
      <c r="W105" s="60" t="s">
        <v>65</v>
      </c>
      <c r="X105" s="61">
        <v>72</v>
      </c>
      <c r="Y105" s="62">
        <f>IFERROR(IF(X105="","",X105),"")</f>
        <v>72</v>
      </c>
      <c r="Z105" s="63">
        <f>IFERROR(IF(X105="","",X105*0.01157),"")</f>
        <v>0.83304</v>
      </c>
      <c r="AA105" s="64"/>
      <c r="AB105" s="65"/>
      <c r="AC105" s="66" t="s">
        <v>143</v>
      </c>
      <c r="AD105" s="47">
        <f t="shared" si="2"/>
        <v>576</v>
      </c>
      <c r="AE105" s="47">
        <f>AD105/J105/G105</f>
        <v>1</v>
      </c>
      <c r="AG105" s="67"/>
      <c r="AJ105" s="68" t="s">
        <v>76</v>
      </c>
      <c r="AK105" s="68">
        <v>6</v>
      </c>
      <c r="BB105" s="69" t="s">
        <v>77</v>
      </c>
      <c r="BM105" s="67">
        <v>0</v>
      </c>
      <c r="BN105" s="67">
        <v>0</v>
      </c>
      <c r="BO105" s="67">
        <v>0</v>
      </c>
      <c r="BP105" s="67">
        <v>0</v>
      </c>
    </row>
    <row r="106" spans="1:68" ht="15" customHeight="1" x14ac:dyDescent="0.25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7"/>
      <c r="P106" s="93" t="s">
        <v>64</v>
      </c>
      <c r="Q106" s="94"/>
      <c r="R106" s="94"/>
      <c r="S106" s="94"/>
      <c r="T106" s="94"/>
      <c r="U106" s="94"/>
      <c r="V106" s="95"/>
      <c r="W106" s="70" t="s">
        <v>65</v>
      </c>
      <c r="X106" s="71">
        <f>IFERROR(SUM(X105:X105),"0")</f>
        <v>72</v>
      </c>
      <c r="Y106" s="71">
        <f>IFERROR(SUM(Y105:Y105),"0")</f>
        <v>72</v>
      </c>
      <c r="Z106" s="71">
        <f>IFERROR(IF(Z105="",0,Z105),"0")+IFERROR(IF(#REF!="",0,#REF!),"0")</f>
        <v>0.83304</v>
      </c>
      <c r="AA106" s="72"/>
      <c r="AB106" s="72"/>
      <c r="AC106" s="72"/>
      <c r="AD106" s="47">
        <f t="shared" si="2"/>
        <v>0</v>
      </c>
    </row>
    <row r="107" spans="1:68" ht="15" customHeight="1" x14ac:dyDescent="0.25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7"/>
      <c r="P107" s="93" t="s">
        <v>64</v>
      </c>
      <c r="Q107" s="94"/>
      <c r="R107" s="94"/>
      <c r="S107" s="94"/>
      <c r="T107" s="94"/>
      <c r="U107" s="94"/>
      <c r="V107" s="95"/>
      <c r="W107" s="70" t="s">
        <v>66</v>
      </c>
      <c r="X107" s="71">
        <f>IFERROR(SUMPRODUCT(X105:X105*H105:H105),"0")</f>
        <v>115.2</v>
      </c>
      <c r="Y107" s="71">
        <f>IFERROR(SUMPRODUCT(Y105:Y105*H105:H105),"0")</f>
        <v>115.2</v>
      </c>
      <c r="Z107" s="70"/>
      <c r="AA107" s="72"/>
      <c r="AB107" s="72"/>
      <c r="AC107" s="72"/>
      <c r="AD107" s="47">
        <f t="shared" si="2"/>
        <v>0</v>
      </c>
    </row>
    <row r="108" spans="1:68" ht="16.5" customHeight="1" x14ac:dyDescent="0.25">
      <c r="A108" s="52" t="s">
        <v>144</v>
      </c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47">
        <f t="shared" si="2"/>
        <v>0</v>
      </c>
    </row>
    <row r="109" spans="1:68" ht="14.25" customHeight="1" x14ac:dyDescent="0.25">
      <c r="A109" s="53" t="s">
        <v>100</v>
      </c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47">
        <f t="shared" si="2"/>
        <v>0</v>
      </c>
    </row>
    <row r="110" spans="1:68" ht="27" customHeight="1" x14ac:dyDescent="0.25">
      <c r="A110" s="54" t="s">
        <v>145</v>
      </c>
      <c r="B110" s="54" t="s">
        <v>146</v>
      </c>
      <c r="C110" s="55">
        <v>4301135281</v>
      </c>
      <c r="D110" s="116">
        <v>4607111036568</v>
      </c>
      <c r="E110" s="117"/>
      <c r="F110" s="56">
        <v>0.28000000000000003</v>
      </c>
      <c r="G110" s="57">
        <v>6</v>
      </c>
      <c r="H110" s="56">
        <v>1.68</v>
      </c>
      <c r="I110" s="56">
        <v>2.1017999999999999</v>
      </c>
      <c r="J110" s="57">
        <v>140</v>
      </c>
      <c r="K110" s="57" t="s">
        <v>72</v>
      </c>
      <c r="L110" s="57" t="s">
        <v>80</v>
      </c>
      <c r="M110" s="58" t="s">
        <v>74</v>
      </c>
      <c r="N110" s="58"/>
      <c r="O110" s="57">
        <v>180</v>
      </c>
      <c r="P110" s="11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10" s="114"/>
      <c r="R110" s="114"/>
      <c r="S110" s="114"/>
      <c r="T110" s="115"/>
      <c r="U110" s="59"/>
      <c r="V110" s="59"/>
      <c r="W110" s="60" t="s">
        <v>65</v>
      </c>
      <c r="X110" s="61">
        <v>140</v>
      </c>
      <c r="Y110" s="62">
        <f>IFERROR(IF(X110="","",X110),"")</f>
        <v>140</v>
      </c>
      <c r="Z110" s="63">
        <f>IFERROR(IF(X110="","",X110*0.00941),"")</f>
        <v>1.3173999999999999</v>
      </c>
      <c r="AA110" s="64"/>
      <c r="AB110" s="65"/>
      <c r="AC110" s="66" t="s">
        <v>147</v>
      </c>
      <c r="AD110" s="47">
        <f t="shared" si="2"/>
        <v>840</v>
      </c>
      <c r="AE110" s="47">
        <f>AD110/J110/G110</f>
        <v>1</v>
      </c>
      <c r="AG110" s="67"/>
      <c r="AJ110" s="68" t="s">
        <v>82</v>
      </c>
      <c r="AK110" s="68">
        <v>1</v>
      </c>
      <c r="BB110" s="69" t="s">
        <v>77</v>
      </c>
      <c r="BM110" s="67">
        <v>0</v>
      </c>
      <c r="BN110" s="67">
        <v>0</v>
      </c>
      <c r="BO110" s="67">
        <v>0</v>
      </c>
      <c r="BP110" s="67">
        <v>0</v>
      </c>
    </row>
    <row r="111" spans="1:68" ht="15" customHeight="1" x14ac:dyDescent="0.25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7"/>
      <c r="P111" s="93" t="s">
        <v>64</v>
      </c>
      <c r="Q111" s="94"/>
      <c r="R111" s="94"/>
      <c r="S111" s="94"/>
      <c r="T111" s="94"/>
      <c r="U111" s="94"/>
      <c r="V111" s="95"/>
      <c r="W111" s="70" t="s">
        <v>65</v>
      </c>
      <c r="X111" s="71">
        <f>IFERROR(SUM(X110:X110),"0")</f>
        <v>140</v>
      </c>
      <c r="Y111" s="71">
        <f>IFERROR(SUM(Y110:Y110),"0")</f>
        <v>140</v>
      </c>
      <c r="Z111" s="71">
        <f>IFERROR(IF(Z110="",0,Z110),"0")</f>
        <v>1.3173999999999999</v>
      </c>
      <c r="AA111" s="72"/>
      <c r="AB111" s="72"/>
      <c r="AC111" s="72"/>
      <c r="AD111" s="47">
        <f t="shared" si="2"/>
        <v>0</v>
      </c>
    </row>
    <row r="112" spans="1:68" ht="15" customHeight="1" x14ac:dyDescent="0.25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7"/>
      <c r="P112" s="93" t="s">
        <v>64</v>
      </c>
      <c r="Q112" s="94"/>
      <c r="R112" s="94"/>
      <c r="S112" s="94"/>
      <c r="T112" s="94"/>
      <c r="U112" s="94"/>
      <c r="V112" s="95"/>
      <c r="W112" s="70" t="s">
        <v>66</v>
      </c>
      <c r="X112" s="71">
        <f>IFERROR(SUMPRODUCT(X110:X110*H110:H110),"0")</f>
        <v>235.2</v>
      </c>
      <c r="Y112" s="71">
        <f>IFERROR(SUMPRODUCT(Y110:Y110*H110:H110),"0")</f>
        <v>235.2</v>
      </c>
      <c r="Z112" s="70"/>
      <c r="AA112" s="72"/>
      <c r="AB112" s="72"/>
      <c r="AC112" s="72"/>
      <c r="AD112" s="47">
        <f t="shared" si="2"/>
        <v>0</v>
      </c>
    </row>
    <row r="113" spans="1:30" ht="27.75" customHeight="1" x14ac:dyDescent="0.25">
      <c r="A113" s="88" t="s">
        <v>148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51"/>
      <c r="AB113" s="51"/>
      <c r="AC113" s="51"/>
      <c r="AD113" s="47">
        <f t="shared" si="2"/>
        <v>0</v>
      </c>
    </row>
    <row r="114" spans="1:30" ht="16.5" customHeight="1" x14ac:dyDescent="0.25">
      <c r="A114" s="52" t="s">
        <v>149</v>
      </c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47">
        <f t="shared" si="2"/>
        <v>0</v>
      </c>
    </row>
    <row r="115" spans="1:30" ht="14.25" customHeight="1" x14ac:dyDescent="0.25">
      <c r="A115" s="53" t="s">
        <v>100</v>
      </c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47">
        <f t="shared" si="2"/>
        <v>0</v>
      </c>
    </row>
    <row r="116" spans="1:30" x14ac:dyDescent="0.25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7"/>
      <c r="P116" s="183" t="s">
        <v>64</v>
      </c>
      <c r="Q116" s="184"/>
      <c r="R116" s="184"/>
      <c r="S116" s="184"/>
      <c r="T116" s="184"/>
      <c r="U116" s="184"/>
      <c r="V116" s="185"/>
      <c r="W116" s="70" t="s">
        <v>65</v>
      </c>
      <c r="X116" s="71" t="str">
        <f>IFERROR(SUM(#REF!),"0")</f>
        <v>0</v>
      </c>
      <c r="Y116" s="71" t="str">
        <f>IFERROR(SUM(#REF!),"0")</f>
        <v>0</v>
      </c>
      <c r="Z116" s="71" t="str">
        <f>IFERROR(IF(#REF!="",0,#REF!),"0")</f>
        <v>0</v>
      </c>
      <c r="AA116" s="72"/>
      <c r="AB116" s="72"/>
      <c r="AC116" s="72"/>
      <c r="AD116" s="47">
        <f t="shared" si="2"/>
        <v>0</v>
      </c>
    </row>
    <row r="117" spans="1:30" x14ac:dyDescent="0.25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7"/>
      <c r="P117" s="183" t="s">
        <v>64</v>
      </c>
      <c r="Q117" s="184"/>
      <c r="R117" s="184"/>
      <c r="S117" s="184"/>
      <c r="T117" s="184"/>
      <c r="U117" s="184"/>
      <c r="V117" s="185"/>
      <c r="W117" s="70" t="s">
        <v>66</v>
      </c>
      <c r="X117" s="71" t="str">
        <f>IFERROR(SUMPRODUCT(#REF!*#REF!),"0")</f>
        <v>0</v>
      </c>
      <c r="Y117" s="71" t="str">
        <f>IFERROR(SUMPRODUCT(#REF!*#REF!),"0")</f>
        <v>0</v>
      </c>
      <c r="Z117" s="70"/>
      <c r="AA117" s="72"/>
      <c r="AB117" s="72"/>
      <c r="AC117" s="72"/>
      <c r="AD117" s="47">
        <f t="shared" si="2"/>
        <v>0</v>
      </c>
    </row>
    <row r="118" spans="1:30" ht="16.5" customHeight="1" x14ac:dyDescent="0.25">
      <c r="A118" s="52" t="s">
        <v>150</v>
      </c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47">
        <f t="shared" si="2"/>
        <v>0</v>
      </c>
    </row>
    <row r="119" spans="1:30" ht="14.25" customHeight="1" x14ac:dyDescent="0.25">
      <c r="A119" s="53" t="s">
        <v>63</v>
      </c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47">
        <f t="shared" si="2"/>
        <v>0</v>
      </c>
    </row>
    <row r="120" spans="1:30" x14ac:dyDescent="0.25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7"/>
      <c r="P120" s="183" t="s">
        <v>64</v>
      </c>
      <c r="Q120" s="184"/>
      <c r="R120" s="184"/>
      <c r="S120" s="184"/>
      <c r="T120" s="184"/>
      <c r="U120" s="184"/>
      <c r="V120" s="185"/>
      <c r="W120" s="70" t="s">
        <v>65</v>
      </c>
      <c r="X120" s="71" t="str">
        <f>IFERROR(SUM(#REF!),"0")</f>
        <v>0</v>
      </c>
      <c r="Y120" s="71" t="str">
        <f>IFERROR(SUM(#REF!),"0")</f>
        <v>0</v>
      </c>
      <c r="Z120" s="71">
        <f>IFERROR(IF(#REF!="",0,#REF!),"0")+IFERROR(IF(#REF!="",0,#REF!),"0")+IFERROR(IF(#REF!="",0,#REF!),"0")+IFERROR(IF(#REF!="",0,#REF!),"0")</f>
        <v>0</v>
      </c>
      <c r="AA120" s="72"/>
      <c r="AB120" s="72"/>
      <c r="AC120" s="72"/>
      <c r="AD120" s="47">
        <f t="shared" si="2"/>
        <v>0</v>
      </c>
    </row>
    <row r="121" spans="1:30" x14ac:dyDescent="0.25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7"/>
      <c r="P121" s="183" t="s">
        <v>64</v>
      </c>
      <c r="Q121" s="184"/>
      <c r="R121" s="184"/>
      <c r="S121" s="184"/>
      <c r="T121" s="184"/>
      <c r="U121" s="184"/>
      <c r="V121" s="185"/>
      <c r="W121" s="70" t="s">
        <v>66</v>
      </c>
      <c r="X121" s="71" t="str">
        <f>IFERROR(SUMPRODUCT(#REF!*#REF!),"0")</f>
        <v>0</v>
      </c>
      <c r="Y121" s="71" t="str">
        <f>IFERROR(SUMPRODUCT(#REF!*#REF!),"0")</f>
        <v>0</v>
      </c>
      <c r="Z121" s="70"/>
      <c r="AA121" s="72"/>
      <c r="AB121" s="72"/>
      <c r="AC121" s="72"/>
      <c r="AD121" s="47">
        <f t="shared" si="2"/>
        <v>0</v>
      </c>
    </row>
    <row r="122" spans="1:30" ht="14.25" customHeight="1" x14ac:dyDescent="0.25">
      <c r="A122" s="53" t="s">
        <v>151</v>
      </c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47">
        <f t="shared" si="2"/>
        <v>0</v>
      </c>
    </row>
    <row r="123" spans="1:30" x14ac:dyDescent="0.25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7"/>
      <c r="P123" s="183" t="s">
        <v>64</v>
      </c>
      <c r="Q123" s="184"/>
      <c r="R123" s="184"/>
      <c r="S123" s="184"/>
      <c r="T123" s="184"/>
      <c r="U123" s="184"/>
      <c r="V123" s="185"/>
      <c r="W123" s="70" t="s">
        <v>65</v>
      </c>
      <c r="X123" s="71" t="str">
        <f>IFERROR(SUM(#REF!),"0")</f>
        <v>0</v>
      </c>
      <c r="Y123" s="71" t="str">
        <f>IFERROR(SUM(#REF!),"0")</f>
        <v>0</v>
      </c>
      <c r="Z123" s="71">
        <f>IFERROR(IF(#REF!="",0,#REF!),"0")+IFERROR(IF(#REF!="",0,#REF!),"0")</f>
        <v>0</v>
      </c>
      <c r="AA123" s="72"/>
      <c r="AB123" s="72"/>
      <c r="AC123" s="72"/>
      <c r="AD123" s="47">
        <f t="shared" ref="AD123:AD154" si="3">X123*G123</f>
        <v>0</v>
      </c>
    </row>
    <row r="124" spans="1:30" x14ac:dyDescent="0.25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7"/>
      <c r="P124" s="183" t="s">
        <v>64</v>
      </c>
      <c r="Q124" s="184"/>
      <c r="R124" s="184"/>
      <c r="S124" s="184"/>
      <c r="T124" s="184"/>
      <c r="U124" s="184"/>
      <c r="V124" s="185"/>
      <c r="W124" s="70" t="s">
        <v>66</v>
      </c>
      <c r="X124" s="71" t="str">
        <f>IFERROR(SUMPRODUCT(#REF!*#REF!),"0")</f>
        <v>0</v>
      </c>
      <c r="Y124" s="71" t="str">
        <f>IFERROR(SUMPRODUCT(#REF!*#REF!),"0")</f>
        <v>0</v>
      </c>
      <c r="Z124" s="70"/>
      <c r="AA124" s="72"/>
      <c r="AB124" s="72"/>
      <c r="AC124" s="72"/>
      <c r="AD124" s="47">
        <f t="shared" si="3"/>
        <v>0</v>
      </c>
    </row>
    <row r="125" spans="1:30" ht="27.75" customHeight="1" x14ac:dyDescent="0.25">
      <c r="A125" s="88" t="s">
        <v>152</v>
      </c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51"/>
      <c r="AB125" s="51"/>
      <c r="AC125" s="51"/>
      <c r="AD125" s="47">
        <f t="shared" si="3"/>
        <v>0</v>
      </c>
    </row>
    <row r="126" spans="1:30" ht="16.5" customHeight="1" x14ac:dyDescent="0.25">
      <c r="A126" s="52" t="s">
        <v>153</v>
      </c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47">
        <f t="shared" si="3"/>
        <v>0</v>
      </c>
    </row>
    <row r="127" spans="1:30" ht="14.25" customHeight="1" x14ac:dyDescent="0.25">
      <c r="A127" s="53" t="s">
        <v>69</v>
      </c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47">
        <f t="shared" si="3"/>
        <v>0</v>
      </c>
    </row>
    <row r="128" spans="1:30" x14ac:dyDescent="0.25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7"/>
      <c r="P128" s="183" t="s">
        <v>64</v>
      </c>
      <c r="Q128" s="184"/>
      <c r="R128" s="184"/>
      <c r="S128" s="184"/>
      <c r="T128" s="184"/>
      <c r="U128" s="184"/>
      <c r="V128" s="185"/>
      <c r="W128" s="70" t="s">
        <v>65</v>
      </c>
      <c r="X128" s="71" t="str">
        <f>IFERROR(SUM(#REF!),"0")</f>
        <v>0</v>
      </c>
      <c r="Y128" s="71" t="str">
        <f>IFERROR(SUM(#REF!),"0")</f>
        <v>0</v>
      </c>
      <c r="Z128" s="71">
        <f>IFERROR(IF(#REF!="",0,#REF!),"0")+IFERROR(IF(#REF!="",0,#REF!),"0")+IFERROR(IF(#REF!="",0,#REF!),"0")</f>
        <v>0</v>
      </c>
      <c r="AA128" s="72"/>
      <c r="AB128" s="72"/>
      <c r="AC128" s="72"/>
      <c r="AD128" s="47">
        <f t="shared" si="3"/>
        <v>0</v>
      </c>
    </row>
    <row r="129" spans="1:30" x14ac:dyDescent="0.25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7"/>
      <c r="P129" s="183" t="s">
        <v>64</v>
      </c>
      <c r="Q129" s="184"/>
      <c r="R129" s="184"/>
      <c r="S129" s="184"/>
      <c r="T129" s="184"/>
      <c r="U129" s="184"/>
      <c r="V129" s="185"/>
      <c r="W129" s="70" t="s">
        <v>66</v>
      </c>
      <c r="X129" s="71" t="str">
        <f>IFERROR(SUMPRODUCT(#REF!*#REF!),"0")</f>
        <v>0</v>
      </c>
      <c r="Y129" s="71" t="str">
        <f>IFERROR(SUMPRODUCT(#REF!*#REF!),"0")</f>
        <v>0</v>
      </c>
      <c r="Z129" s="70"/>
      <c r="AA129" s="72"/>
      <c r="AB129" s="72"/>
      <c r="AC129" s="72"/>
      <c r="AD129" s="47">
        <f t="shared" si="3"/>
        <v>0</v>
      </c>
    </row>
    <row r="130" spans="1:30" ht="14.25" customHeight="1" x14ac:dyDescent="0.25">
      <c r="A130" s="53" t="s">
        <v>154</v>
      </c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47">
        <f t="shared" si="3"/>
        <v>0</v>
      </c>
    </row>
    <row r="131" spans="1:30" x14ac:dyDescent="0.25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7"/>
      <c r="P131" s="183" t="s">
        <v>64</v>
      </c>
      <c r="Q131" s="184"/>
      <c r="R131" s="184"/>
      <c r="S131" s="184"/>
      <c r="T131" s="184"/>
      <c r="U131" s="184"/>
      <c r="V131" s="185"/>
      <c r="W131" s="70" t="s">
        <v>65</v>
      </c>
      <c r="X131" s="71" t="str">
        <f>IFERROR(SUM(#REF!),"0")</f>
        <v>0</v>
      </c>
      <c r="Y131" s="71" t="str">
        <f>IFERROR(SUM(#REF!),"0")</f>
        <v>0</v>
      </c>
      <c r="Z131" s="71" t="str">
        <f>IFERROR(IF(#REF!="",0,#REF!),"0")</f>
        <v>0</v>
      </c>
      <c r="AA131" s="72"/>
      <c r="AB131" s="72"/>
      <c r="AC131" s="72"/>
      <c r="AD131" s="47">
        <f t="shared" si="3"/>
        <v>0</v>
      </c>
    </row>
    <row r="132" spans="1:30" x14ac:dyDescent="0.25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7"/>
      <c r="P132" s="183" t="s">
        <v>64</v>
      </c>
      <c r="Q132" s="184"/>
      <c r="R132" s="184"/>
      <c r="S132" s="184"/>
      <c r="T132" s="184"/>
      <c r="U132" s="184"/>
      <c r="V132" s="185"/>
      <c r="W132" s="70" t="s">
        <v>66</v>
      </c>
      <c r="X132" s="71" t="str">
        <f>IFERROR(SUMPRODUCT(#REF!*#REF!),"0")</f>
        <v>0</v>
      </c>
      <c r="Y132" s="71" t="str">
        <f>IFERROR(SUMPRODUCT(#REF!*#REF!),"0")</f>
        <v>0</v>
      </c>
      <c r="Z132" s="70"/>
      <c r="AA132" s="72"/>
      <c r="AB132" s="72"/>
      <c r="AC132" s="72"/>
      <c r="AD132" s="47">
        <f t="shared" si="3"/>
        <v>0</v>
      </c>
    </row>
    <row r="133" spans="1:30" ht="27.75" customHeight="1" x14ac:dyDescent="0.25">
      <c r="A133" s="88" t="s">
        <v>155</v>
      </c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51"/>
      <c r="AB133" s="51"/>
      <c r="AC133" s="51"/>
      <c r="AD133" s="47">
        <f t="shared" si="3"/>
        <v>0</v>
      </c>
    </row>
    <row r="134" spans="1:30" ht="16.5" customHeight="1" x14ac:dyDescent="0.25">
      <c r="A134" s="52" t="s">
        <v>156</v>
      </c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47">
        <f t="shared" si="3"/>
        <v>0</v>
      </c>
    </row>
    <row r="135" spans="1:30" ht="14.25" customHeight="1" x14ac:dyDescent="0.25">
      <c r="A135" s="53" t="s">
        <v>100</v>
      </c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47">
        <f t="shared" si="3"/>
        <v>0</v>
      </c>
    </row>
    <row r="136" spans="1:30" x14ac:dyDescent="0.25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7"/>
      <c r="P136" s="183" t="s">
        <v>64</v>
      </c>
      <c r="Q136" s="184"/>
      <c r="R136" s="184"/>
      <c r="S136" s="184"/>
      <c r="T136" s="184"/>
      <c r="U136" s="184"/>
      <c r="V136" s="185"/>
      <c r="W136" s="70" t="s">
        <v>65</v>
      </c>
      <c r="X136" s="71" t="str">
        <f>IFERROR(SUM(#REF!),"0")</f>
        <v>0</v>
      </c>
      <c r="Y136" s="71" t="str">
        <f>IFERROR(SUM(#REF!),"0")</f>
        <v>0</v>
      </c>
      <c r="Z136" s="71">
        <f>IFERROR(IF(#REF!="",0,#REF!),"0")+IFERROR(IF(#REF!="",0,#REF!),"0")+IFERROR(IF(#REF!="",0,#REF!),"0")+IFERROR(IF(#REF!="",0,#REF!),"0")</f>
        <v>0</v>
      </c>
      <c r="AA136" s="72"/>
      <c r="AB136" s="72"/>
      <c r="AC136" s="72"/>
      <c r="AD136" s="47">
        <f t="shared" si="3"/>
        <v>0</v>
      </c>
    </row>
    <row r="137" spans="1:30" x14ac:dyDescent="0.25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7"/>
      <c r="P137" s="183" t="s">
        <v>64</v>
      </c>
      <c r="Q137" s="184"/>
      <c r="R137" s="184"/>
      <c r="S137" s="184"/>
      <c r="T137" s="184"/>
      <c r="U137" s="184"/>
      <c r="V137" s="185"/>
      <c r="W137" s="70" t="s">
        <v>66</v>
      </c>
      <c r="X137" s="71" t="str">
        <f>IFERROR(SUMPRODUCT(#REF!*#REF!),"0")</f>
        <v>0</v>
      </c>
      <c r="Y137" s="71" t="str">
        <f>IFERROR(SUMPRODUCT(#REF!*#REF!),"0")</f>
        <v>0</v>
      </c>
      <c r="Z137" s="70"/>
      <c r="AA137" s="72"/>
      <c r="AB137" s="72"/>
      <c r="AC137" s="72"/>
      <c r="AD137" s="47">
        <f t="shared" si="3"/>
        <v>0</v>
      </c>
    </row>
    <row r="138" spans="1:30" ht="16.5" customHeight="1" x14ac:dyDescent="0.25">
      <c r="A138" s="52" t="s">
        <v>157</v>
      </c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47">
        <f t="shared" si="3"/>
        <v>0</v>
      </c>
    </row>
    <row r="139" spans="1:30" ht="14.25" customHeight="1" x14ac:dyDescent="0.25">
      <c r="A139" s="53" t="s">
        <v>63</v>
      </c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47">
        <f t="shared" si="3"/>
        <v>0</v>
      </c>
    </row>
    <row r="140" spans="1:30" x14ac:dyDescent="0.25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7"/>
      <c r="P140" s="183" t="s">
        <v>64</v>
      </c>
      <c r="Q140" s="184"/>
      <c r="R140" s="184"/>
      <c r="S140" s="184"/>
      <c r="T140" s="184"/>
      <c r="U140" s="184"/>
      <c r="V140" s="185"/>
      <c r="W140" s="70" t="s">
        <v>65</v>
      </c>
      <c r="X140" s="71" t="str">
        <f>IFERROR(SUM(#REF!),"0")</f>
        <v>0</v>
      </c>
      <c r="Y140" s="71" t="str">
        <f>IFERROR(SUM(#REF!),"0")</f>
        <v>0</v>
      </c>
      <c r="Z140" s="71">
        <f>IFERROR(IF(#REF!="",0,#REF!),"0")+IFERROR(IF(#REF!="",0,#REF!),"0")+IFERROR(IF(#REF!="",0,#REF!),"0")</f>
        <v>0</v>
      </c>
      <c r="AA140" s="72"/>
      <c r="AB140" s="72"/>
      <c r="AC140" s="72"/>
      <c r="AD140" s="47">
        <f t="shared" si="3"/>
        <v>0</v>
      </c>
    </row>
    <row r="141" spans="1:30" x14ac:dyDescent="0.25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7"/>
      <c r="P141" s="183" t="s">
        <v>64</v>
      </c>
      <c r="Q141" s="184"/>
      <c r="R141" s="184"/>
      <c r="S141" s="184"/>
      <c r="T141" s="184"/>
      <c r="U141" s="184"/>
      <c r="V141" s="185"/>
      <c r="W141" s="70" t="s">
        <v>66</v>
      </c>
      <c r="X141" s="71" t="str">
        <f>IFERROR(SUMPRODUCT(#REF!*#REF!),"0")</f>
        <v>0</v>
      </c>
      <c r="Y141" s="71" t="str">
        <f>IFERROR(SUMPRODUCT(#REF!*#REF!),"0")</f>
        <v>0</v>
      </c>
      <c r="Z141" s="70"/>
      <c r="AA141" s="72"/>
      <c r="AB141" s="72"/>
      <c r="AC141" s="72"/>
      <c r="AD141" s="47">
        <f t="shared" si="3"/>
        <v>0</v>
      </c>
    </row>
    <row r="142" spans="1:30" ht="16.5" customHeight="1" x14ac:dyDescent="0.25">
      <c r="A142" s="52" t="s">
        <v>158</v>
      </c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47">
        <f t="shared" si="3"/>
        <v>0</v>
      </c>
    </row>
    <row r="143" spans="1:30" ht="14.25" customHeight="1" x14ac:dyDescent="0.25">
      <c r="A143" s="53" t="s">
        <v>63</v>
      </c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47">
        <f t="shared" si="3"/>
        <v>0</v>
      </c>
    </row>
    <row r="144" spans="1:30" x14ac:dyDescent="0.25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7"/>
      <c r="P144" s="183" t="s">
        <v>64</v>
      </c>
      <c r="Q144" s="184"/>
      <c r="R144" s="184"/>
      <c r="S144" s="184"/>
      <c r="T144" s="184"/>
      <c r="U144" s="184"/>
      <c r="V144" s="185"/>
      <c r="W144" s="70" t="s">
        <v>65</v>
      </c>
      <c r="X144" s="71" t="str">
        <f>IFERROR(SUM(#REF!),"0")</f>
        <v>0</v>
      </c>
      <c r="Y144" s="71" t="str">
        <f>IFERROR(SUM(#REF!),"0")</f>
        <v>0</v>
      </c>
      <c r="Z144" s="71">
        <f>IFERROR(IF(#REF!="",0,#REF!),"0")+IFERROR(IF(#REF!="",0,#REF!),"0")+IFERROR(IF(#REF!="",0,#REF!),"0")+IFERROR(IF(#REF!="",0,#REF!),"0")+IFERROR(IF(#REF!="",0,#REF!),"0")+IFERROR(IF(#REF!="",0,#REF!),"0")</f>
        <v>0</v>
      </c>
      <c r="AA144" s="72"/>
      <c r="AB144" s="72"/>
      <c r="AC144" s="72"/>
      <c r="AD144" s="47">
        <f t="shared" si="3"/>
        <v>0</v>
      </c>
    </row>
    <row r="145" spans="1:30" x14ac:dyDescent="0.25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7"/>
      <c r="P145" s="183" t="s">
        <v>64</v>
      </c>
      <c r="Q145" s="184"/>
      <c r="R145" s="184"/>
      <c r="S145" s="184"/>
      <c r="T145" s="184"/>
      <c r="U145" s="184"/>
      <c r="V145" s="185"/>
      <c r="W145" s="70" t="s">
        <v>66</v>
      </c>
      <c r="X145" s="71" t="str">
        <f>IFERROR(SUMPRODUCT(#REF!*#REF!),"0")</f>
        <v>0</v>
      </c>
      <c r="Y145" s="71" t="str">
        <f>IFERROR(SUMPRODUCT(#REF!*#REF!),"0")</f>
        <v>0</v>
      </c>
      <c r="Z145" s="70"/>
      <c r="AA145" s="72"/>
      <c r="AB145" s="72"/>
      <c r="AC145" s="72"/>
      <c r="AD145" s="47">
        <f t="shared" si="3"/>
        <v>0</v>
      </c>
    </row>
    <row r="146" spans="1:30" ht="16.5" customHeight="1" x14ac:dyDescent="0.25">
      <c r="A146" s="52" t="s">
        <v>159</v>
      </c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47">
        <f t="shared" si="3"/>
        <v>0</v>
      </c>
    </row>
    <row r="147" spans="1:30" ht="14.25" customHeight="1" x14ac:dyDescent="0.25">
      <c r="A147" s="53" t="s">
        <v>63</v>
      </c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47">
        <f t="shared" si="3"/>
        <v>0</v>
      </c>
    </row>
    <row r="148" spans="1:30" x14ac:dyDescent="0.25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7"/>
      <c r="P148" s="183" t="s">
        <v>64</v>
      </c>
      <c r="Q148" s="184"/>
      <c r="R148" s="184"/>
      <c r="S148" s="184"/>
      <c r="T148" s="184"/>
      <c r="U148" s="184"/>
      <c r="V148" s="185"/>
      <c r="W148" s="70" t="s">
        <v>65</v>
      </c>
      <c r="X148" s="71" t="str">
        <f>IFERROR(SUM(#REF!),"0")</f>
        <v>0</v>
      </c>
      <c r="Y148" s="71" t="str">
        <f>IFERROR(SUM(#REF!),"0")</f>
        <v>0</v>
      </c>
      <c r="Z148" s="71">
        <f>IFERROR(IF(#REF!="",0,#REF!),"0")+IFERROR(IF(#REF!="",0,#REF!),"0")+IFERROR(IF(#REF!="",0,#REF!),"0")+IFERROR(IF(#REF!="",0,#REF!),"0")</f>
        <v>0</v>
      </c>
      <c r="AA148" s="72"/>
      <c r="AB148" s="72"/>
      <c r="AC148" s="72"/>
      <c r="AD148" s="47">
        <f t="shared" si="3"/>
        <v>0</v>
      </c>
    </row>
    <row r="149" spans="1:30" x14ac:dyDescent="0.25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7"/>
      <c r="P149" s="183" t="s">
        <v>64</v>
      </c>
      <c r="Q149" s="184"/>
      <c r="R149" s="184"/>
      <c r="S149" s="184"/>
      <c r="T149" s="184"/>
      <c r="U149" s="184"/>
      <c r="V149" s="185"/>
      <c r="W149" s="70" t="s">
        <v>66</v>
      </c>
      <c r="X149" s="71" t="str">
        <f>IFERROR(SUMPRODUCT(#REF!*#REF!),"0")</f>
        <v>0</v>
      </c>
      <c r="Y149" s="71" t="str">
        <f>IFERROR(SUMPRODUCT(#REF!*#REF!),"0")</f>
        <v>0</v>
      </c>
      <c r="Z149" s="70"/>
      <c r="AA149" s="72"/>
      <c r="AB149" s="72"/>
      <c r="AC149" s="72"/>
      <c r="AD149" s="47">
        <f t="shared" si="3"/>
        <v>0</v>
      </c>
    </row>
    <row r="150" spans="1:30" ht="16.5" customHeight="1" x14ac:dyDescent="0.25">
      <c r="A150" s="52" t="s">
        <v>160</v>
      </c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47">
        <f t="shared" si="3"/>
        <v>0</v>
      </c>
    </row>
    <row r="151" spans="1:30" ht="14.25" customHeight="1" x14ac:dyDescent="0.25">
      <c r="A151" s="53" t="s">
        <v>63</v>
      </c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47">
        <f t="shared" si="3"/>
        <v>0</v>
      </c>
    </row>
    <row r="152" spans="1:30" x14ac:dyDescent="0.25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7"/>
      <c r="P152" s="183" t="s">
        <v>64</v>
      </c>
      <c r="Q152" s="184"/>
      <c r="R152" s="184"/>
      <c r="S152" s="184"/>
      <c r="T152" s="184"/>
      <c r="U152" s="184"/>
      <c r="V152" s="185"/>
      <c r="W152" s="70" t="s">
        <v>65</v>
      </c>
      <c r="X152" s="71" t="str">
        <f>IFERROR(SUM(#REF!),"0")</f>
        <v>0</v>
      </c>
      <c r="Y152" s="71" t="str">
        <f>IFERROR(SUM(#REF!),"0")</f>
        <v>0</v>
      </c>
      <c r="Z152" s="71" t="str">
        <f>IFERROR(IF(#REF!="",0,#REF!),"0")</f>
        <v>0</v>
      </c>
      <c r="AA152" s="72"/>
      <c r="AB152" s="72"/>
      <c r="AC152" s="72"/>
      <c r="AD152" s="47">
        <f t="shared" si="3"/>
        <v>0</v>
      </c>
    </row>
    <row r="153" spans="1:30" x14ac:dyDescent="0.25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7"/>
      <c r="P153" s="183" t="s">
        <v>64</v>
      </c>
      <c r="Q153" s="184"/>
      <c r="R153" s="184"/>
      <c r="S153" s="184"/>
      <c r="T153" s="184"/>
      <c r="U153" s="184"/>
      <c r="V153" s="185"/>
      <c r="W153" s="70" t="s">
        <v>66</v>
      </c>
      <c r="X153" s="71" t="str">
        <f>IFERROR(SUMPRODUCT(#REF!*#REF!),"0")</f>
        <v>0</v>
      </c>
      <c r="Y153" s="71" t="str">
        <f>IFERROR(SUMPRODUCT(#REF!*#REF!),"0")</f>
        <v>0</v>
      </c>
      <c r="Z153" s="70"/>
      <c r="AA153" s="72"/>
      <c r="AB153" s="72"/>
      <c r="AC153" s="72"/>
      <c r="AD153" s="47">
        <f t="shared" si="3"/>
        <v>0</v>
      </c>
    </row>
    <row r="154" spans="1:30" ht="16.5" customHeight="1" x14ac:dyDescent="0.25">
      <c r="A154" s="52" t="s">
        <v>161</v>
      </c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47">
        <f t="shared" si="3"/>
        <v>0</v>
      </c>
    </row>
    <row r="155" spans="1:30" ht="14.25" customHeight="1" x14ac:dyDescent="0.25">
      <c r="A155" s="53" t="s">
        <v>154</v>
      </c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47">
        <f t="shared" ref="AD155:AD186" si="4">X155*G155</f>
        <v>0</v>
      </c>
    </row>
    <row r="156" spans="1:30" x14ac:dyDescent="0.25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7"/>
      <c r="P156" s="183" t="s">
        <v>64</v>
      </c>
      <c r="Q156" s="184"/>
      <c r="R156" s="184"/>
      <c r="S156" s="184"/>
      <c r="T156" s="184"/>
      <c r="U156" s="184"/>
      <c r="V156" s="185"/>
      <c r="W156" s="70" t="s">
        <v>65</v>
      </c>
      <c r="X156" s="71" t="str">
        <f>IFERROR(SUM(#REF!),"0")</f>
        <v>0</v>
      </c>
      <c r="Y156" s="71" t="str">
        <f>IFERROR(SUM(#REF!),"0")</f>
        <v>0</v>
      </c>
      <c r="Z156" s="71" t="str">
        <f>IFERROR(IF(#REF!="",0,#REF!),"0")</f>
        <v>0</v>
      </c>
      <c r="AA156" s="72"/>
      <c r="AB156" s="72"/>
      <c r="AC156" s="72"/>
      <c r="AD156" s="47">
        <f t="shared" si="4"/>
        <v>0</v>
      </c>
    </row>
    <row r="157" spans="1:30" x14ac:dyDescent="0.25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7"/>
      <c r="P157" s="183" t="s">
        <v>64</v>
      </c>
      <c r="Q157" s="184"/>
      <c r="R157" s="184"/>
      <c r="S157" s="184"/>
      <c r="T157" s="184"/>
      <c r="U157" s="184"/>
      <c r="V157" s="185"/>
      <c r="W157" s="70" t="s">
        <v>66</v>
      </c>
      <c r="X157" s="71" t="str">
        <f>IFERROR(SUMPRODUCT(#REF!*#REF!),"0")</f>
        <v>0</v>
      </c>
      <c r="Y157" s="71" t="str">
        <f>IFERROR(SUMPRODUCT(#REF!*#REF!),"0")</f>
        <v>0</v>
      </c>
      <c r="Z157" s="70"/>
      <c r="AA157" s="72"/>
      <c r="AB157" s="72"/>
      <c r="AC157" s="72"/>
      <c r="AD157" s="47">
        <f t="shared" si="4"/>
        <v>0</v>
      </c>
    </row>
    <row r="158" spans="1:30" ht="16.5" customHeight="1" x14ac:dyDescent="0.25">
      <c r="A158" s="52" t="s">
        <v>162</v>
      </c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47">
        <f t="shared" si="4"/>
        <v>0</v>
      </c>
    </row>
    <row r="159" spans="1:30" ht="14.25" customHeight="1" x14ac:dyDescent="0.25">
      <c r="A159" s="53" t="s">
        <v>63</v>
      </c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47">
        <f t="shared" si="4"/>
        <v>0</v>
      </c>
    </row>
    <row r="160" spans="1:30" x14ac:dyDescent="0.25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7"/>
      <c r="P160" s="183" t="s">
        <v>64</v>
      </c>
      <c r="Q160" s="184"/>
      <c r="R160" s="184"/>
      <c r="S160" s="184"/>
      <c r="T160" s="184"/>
      <c r="U160" s="184"/>
      <c r="V160" s="185"/>
      <c r="W160" s="70" t="s">
        <v>65</v>
      </c>
      <c r="X160" s="71" t="str">
        <f>IFERROR(SUM(#REF!),"0")</f>
        <v>0</v>
      </c>
      <c r="Y160" s="71" t="str">
        <f>IFERROR(SUM(#REF!),"0")</f>
        <v>0</v>
      </c>
      <c r="Z160" s="71">
        <f>IFERROR(IF(#REF!="",0,#REF!),"0")+IFERROR(IF(#REF!="",0,#REF!),"0")</f>
        <v>0</v>
      </c>
      <c r="AA160" s="72"/>
      <c r="AB160" s="72"/>
      <c r="AC160" s="72"/>
      <c r="AD160" s="47">
        <f t="shared" si="4"/>
        <v>0</v>
      </c>
    </row>
    <row r="161" spans="1:30" x14ac:dyDescent="0.25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7"/>
      <c r="P161" s="183" t="s">
        <v>64</v>
      </c>
      <c r="Q161" s="184"/>
      <c r="R161" s="184"/>
      <c r="S161" s="184"/>
      <c r="T161" s="184"/>
      <c r="U161" s="184"/>
      <c r="V161" s="185"/>
      <c r="W161" s="70" t="s">
        <v>66</v>
      </c>
      <c r="X161" s="71" t="str">
        <f>IFERROR(SUMPRODUCT(#REF!*#REF!),"0")</f>
        <v>0</v>
      </c>
      <c r="Y161" s="71" t="str">
        <f>IFERROR(SUMPRODUCT(#REF!*#REF!),"0")</f>
        <v>0</v>
      </c>
      <c r="Z161" s="70"/>
      <c r="AA161" s="72"/>
      <c r="AB161" s="72"/>
      <c r="AC161" s="72"/>
      <c r="AD161" s="47">
        <f t="shared" si="4"/>
        <v>0</v>
      </c>
    </row>
    <row r="162" spans="1:30" ht="27.75" customHeight="1" x14ac:dyDescent="0.25">
      <c r="A162" s="88" t="s">
        <v>163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51"/>
      <c r="AB162" s="51"/>
      <c r="AC162" s="51"/>
      <c r="AD162" s="47">
        <f t="shared" si="4"/>
        <v>0</v>
      </c>
    </row>
    <row r="163" spans="1:30" ht="16.5" customHeight="1" x14ac:dyDescent="0.25">
      <c r="A163" s="52" t="s">
        <v>164</v>
      </c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47">
        <f t="shared" si="4"/>
        <v>0</v>
      </c>
    </row>
    <row r="164" spans="1:30" ht="14.25" customHeight="1" x14ac:dyDescent="0.25">
      <c r="A164" s="53" t="s">
        <v>63</v>
      </c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47">
        <f t="shared" si="4"/>
        <v>0</v>
      </c>
    </row>
    <row r="165" spans="1:30" x14ac:dyDescent="0.25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7"/>
      <c r="P165" s="183" t="s">
        <v>64</v>
      </c>
      <c r="Q165" s="184"/>
      <c r="R165" s="184"/>
      <c r="S165" s="184"/>
      <c r="T165" s="184"/>
      <c r="U165" s="184"/>
      <c r="V165" s="185"/>
      <c r="W165" s="70" t="s">
        <v>65</v>
      </c>
      <c r="X165" s="71" t="str">
        <f>IFERROR(SUM(#REF!),"0")</f>
        <v>0</v>
      </c>
      <c r="Y165" s="71" t="str">
        <f>IFERROR(SUM(#REF!),"0")</f>
        <v>0</v>
      </c>
      <c r="Z165" s="71" t="str">
        <f>IFERROR(IF(#REF!="",0,#REF!),"0")</f>
        <v>0</v>
      </c>
      <c r="AA165" s="72"/>
      <c r="AB165" s="72"/>
      <c r="AC165" s="72"/>
      <c r="AD165" s="47">
        <f t="shared" si="4"/>
        <v>0</v>
      </c>
    </row>
    <row r="166" spans="1:30" x14ac:dyDescent="0.25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7"/>
      <c r="P166" s="183" t="s">
        <v>64</v>
      </c>
      <c r="Q166" s="184"/>
      <c r="R166" s="184"/>
      <c r="S166" s="184"/>
      <c r="T166" s="184"/>
      <c r="U166" s="184"/>
      <c r="V166" s="185"/>
      <c r="W166" s="70" t="s">
        <v>66</v>
      </c>
      <c r="X166" s="71" t="str">
        <f>IFERROR(SUMPRODUCT(#REF!*#REF!),"0")</f>
        <v>0</v>
      </c>
      <c r="Y166" s="71" t="str">
        <f>IFERROR(SUMPRODUCT(#REF!*#REF!),"0")</f>
        <v>0</v>
      </c>
      <c r="Z166" s="70"/>
      <c r="AA166" s="72"/>
      <c r="AB166" s="72"/>
      <c r="AC166" s="72"/>
      <c r="AD166" s="47">
        <f t="shared" si="4"/>
        <v>0</v>
      </c>
    </row>
    <row r="167" spans="1:30" ht="27.75" customHeight="1" x14ac:dyDescent="0.25">
      <c r="A167" s="88" t="s">
        <v>165</v>
      </c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51"/>
      <c r="AB167" s="51"/>
      <c r="AC167" s="51"/>
      <c r="AD167" s="47">
        <f t="shared" si="4"/>
        <v>0</v>
      </c>
    </row>
    <row r="168" spans="1:30" ht="16.5" customHeight="1" x14ac:dyDescent="0.25">
      <c r="A168" s="52" t="s">
        <v>166</v>
      </c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47">
        <f t="shared" si="4"/>
        <v>0</v>
      </c>
    </row>
    <row r="169" spans="1:30" ht="14.25" customHeight="1" x14ac:dyDescent="0.25">
      <c r="A169" s="53" t="s">
        <v>63</v>
      </c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47">
        <f t="shared" si="4"/>
        <v>0</v>
      </c>
    </row>
    <row r="170" spans="1:30" x14ac:dyDescent="0.25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7"/>
      <c r="P170" s="183" t="s">
        <v>64</v>
      </c>
      <c r="Q170" s="184"/>
      <c r="R170" s="184"/>
      <c r="S170" s="184"/>
      <c r="T170" s="184"/>
      <c r="U170" s="184"/>
      <c r="V170" s="185"/>
      <c r="W170" s="70" t="s">
        <v>65</v>
      </c>
      <c r="X170" s="71" t="str">
        <f>IFERROR(SUM(#REF!),"0")</f>
        <v>0</v>
      </c>
      <c r="Y170" s="71" t="str">
        <f>IFERROR(SUM(#REF!),"0")</f>
        <v>0</v>
      </c>
      <c r="Z170" s="71">
        <f>IFERROR(IF(#REF!="",0,#REF!),"0")+IFERROR(IF(#REF!="",0,#REF!),"0")</f>
        <v>0</v>
      </c>
      <c r="AA170" s="72"/>
      <c r="AB170" s="72"/>
      <c r="AC170" s="72"/>
      <c r="AD170" s="47">
        <f t="shared" si="4"/>
        <v>0</v>
      </c>
    </row>
    <row r="171" spans="1:30" x14ac:dyDescent="0.25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7"/>
      <c r="P171" s="183" t="s">
        <v>64</v>
      </c>
      <c r="Q171" s="184"/>
      <c r="R171" s="184"/>
      <c r="S171" s="184"/>
      <c r="T171" s="184"/>
      <c r="U171" s="184"/>
      <c r="V171" s="185"/>
      <c r="W171" s="70" t="s">
        <v>66</v>
      </c>
      <c r="X171" s="71" t="str">
        <f>IFERROR(SUMPRODUCT(#REF!*#REF!),"0")</f>
        <v>0</v>
      </c>
      <c r="Y171" s="71" t="str">
        <f>IFERROR(SUMPRODUCT(#REF!*#REF!),"0")</f>
        <v>0</v>
      </c>
      <c r="Z171" s="70"/>
      <c r="AA171" s="72"/>
      <c r="AB171" s="72"/>
      <c r="AC171" s="72"/>
      <c r="AD171" s="47">
        <f t="shared" si="4"/>
        <v>0</v>
      </c>
    </row>
    <row r="172" spans="1:30" ht="16.5" customHeight="1" x14ac:dyDescent="0.25">
      <c r="A172" s="52" t="s">
        <v>167</v>
      </c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47">
        <f t="shared" si="4"/>
        <v>0</v>
      </c>
    </row>
    <row r="173" spans="1:30" ht="14.25" customHeight="1" x14ac:dyDescent="0.25">
      <c r="A173" s="53" t="s">
        <v>63</v>
      </c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47">
        <f t="shared" si="4"/>
        <v>0</v>
      </c>
    </row>
    <row r="174" spans="1:30" x14ac:dyDescent="0.25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7"/>
      <c r="P174" s="183" t="s">
        <v>64</v>
      </c>
      <c r="Q174" s="184"/>
      <c r="R174" s="184"/>
      <c r="S174" s="184"/>
      <c r="T174" s="184"/>
      <c r="U174" s="184"/>
      <c r="V174" s="185"/>
      <c r="W174" s="70" t="s">
        <v>65</v>
      </c>
      <c r="X174" s="71" t="str">
        <f>IFERROR(SUM(#REF!),"0")</f>
        <v>0</v>
      </c>
      <c r="Y174" s="71" t="str">
        <f>IFERROR(SUM(#REF!),"0")</f>
        <v>0</v>
      </c>
      <c r="Z174" s="71" t="str">
        <f>IFERROR(IF(#REF!="",0,#REF!),"0")</f>
        <v>0</v>
      </c>
      <c r="AA174" s="72"/>
      <c r="AB174" s="72"/>
      <c r="AC174" s="72"/>
      <c r="AD174" s="47">
        <f t="shared" si="4"/>
        <v>0</v>
      </c>
    </row>
    <row r="175" spans="1:30" x14ac:dyDescent="0.25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7"/>
      <c r="P175" s="183" t="s">
        <v>64</v>
      </c>
      <c r="Q175" s="184"/>
      <c r="R175" s="184"/>
      <c r="S175" s="184"/>
      <c r="T175" s="184"/>
      <c r="U175" s="184"/>
      <c r="V175" s="185"/>
      <c r="W175" s="70" t="s">
        <v>66</v>
      </c>
      <c r="X175" s="71" t="str">
        <f>IFERROR(SUMPRODUCT(#REF!*#REF!),"0")</f>
        <v>0</v>
      </c>
      <c r="Y175" s="71" t="str">
        <f>IFERROR(SUMPRODUCT(#REF!*#REF!),"0")</f>
        <v>0</v>
      </c>
      <c r="Z175" s="70"/>
      <c r="AA175" s="72"/>
      <c r="AB175" s="72"/>
      <c r="AC175" s="72"/>
      <c r="AD175" s="47">
        <f t="shared" si="4"/>
        <v>0</v>
      </c>
    </row>
    <row r="176" spans="1:30" ht="27.75" customHeight="1" x14ac:dyDescent="0.25">
      <c r="A176" s="88" t="s">
        <v>168</v>
      </c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51"/>
      <c r="AB176" s="51"/>
      <c r="AC176" s="51"/>
      <c r="AD176" s="47">
        <f t="shared" si="4"/>
        <v>0</v>
      </c>
    </row>
    <row r="177" spans="1:30" ht="16.5" customHeight="1" x14ac:dyDescent="0.25">
      <c r="A177" s="52" t="s">
        <v>169</v>
      </c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47">
        <f t="shared" si="4"/>
        <v>0</v>
      </c>
    </row>
    <row r="178" spans="1:30" ht="14.25" customHeight="1" x14ac:dyDescent="0.25">
      <c r="A178" s="53" t="s">
        <v>170</v>
      </c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47">
        <f t="shared" si="4"/>
        <v>0</v>
      </c>
    </row>
    <row r="179" spans="1:30" x14ac:dyDescent="0.25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7"/>
      <c r="P179" s="183" t="s">
        <v>64</v>
      </c>
      <c r="Q179" s="184"/>
      <c r="R179" s="184"/>
      <c r="S179" s="184"/>
      <c r="T179" s="184"/>
      <c r="U179" s="184"/>
      <c r="V179" s="185"/>
      <c r="W179" s="70" t="s">
        <v>65</v>
      </c>
      <c r="X179" s="71" t="str">
        <f>IFERROR(SUM(#REF!),"0")</f>
        <v>0</v>
      </c>
      <c r="Y179" s="71" t="str">
        <f>IFERROR(SUM(#REF!),"0")</f>
        <v>0</v>
      </c>
      <c r="Z179" s="71" t="str">
        <f>IFERROR(IF(#REF!="",0,#REF!),"0")</f>
        <v>0</v>
      </c>
      <c r="AA179" s="72"/>
      <c r="AB179" s="72"/>
      <c r="AC179" s="72"/>
      <c r="AD179" s="47">
        <f t="shared" si="4"/>
        <v>0</v>
      </c>
    </row>
    <row r="180" spans="1:30" x14ac:dyDescent="0.25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7"/>
      <c r="P180" s="183" t="s">
        <v>64</v>
      </c>
      <c r="Q180" s="184"/>
      <c r="R180" s="184"/>
      <c r="S180" s="184"/>
      <c r="T180" s="184"/>
      <c r="U180" s="184"/>
      <c r="V180" s="185"/>
      <c r="W180" s="70" t="s">
        <v>66</v>
      </c>
      <c r="X180" s="71" t="str">
        <f>IFERROR(SUMPRODUCT(#REF!*#REF!),"0")</f>
        <v>0</v>
      </c>
      <c r="Y180" s="71" t="str">
        <f>IFERROR(SUMPRODUCT(#REF!*#REF!),"0")</f>
        <v>0</v>
      </c>
      <c r="Z180" s="70"/>
      <c r="AA180" s="72"/>
      <c r="AB180" s="72"/>
      <c r="AC180" s="72"/>
      <c r="AD180" s="47">
        <f t="shared" si="4"/>
        <v>0</v>
      </c>
    </row>
    <row r="181" spans="1:30" ht="14.25" customHeight="1" x14ac:dyDescent="0.25">
      <c r="A181" s="53" t="s">
        <v>100</v>
      </c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47">
        <f t="shared" si="4"/>
        <v>0</v>
      </c>
    </row>
    <row r="182" spans="1:30" x14ac:dyDescent="0.25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7"/>
      <c r="P182" s="183" t="s">
        <v>64</v>
      </c>
      <c r="Q182" s="184"/>
      <c r="R182" s="184"/>
      <c r="S182" s="184"/>
      <c r="T182" s="184"/>
      <c r="U182" s="184"/>
      <c r="V182" s="185"/>
      <c r="W182" s="70" t="s">
        <v>65</v>
      </c>
      <c r="X182" s="71" t="str">
        <f>IFERROR(SUM(#REF!),"0")</f>
        <v>0</v>
      </c>
      <c r="Y182" s="71" t="str">
        <f>IFERROR(SUM(#REF!),"0")</f>
        <v>0</v>
      </c>
      <c r="Z182" s="71" t="str">
        <f>IFERROR(IF(#REF!="",0,#REF!),"0")</f>
        <v>0</v>
      </c>
      <c r="AA182" s="72"/>
      <c r="AB182" s="72"/>
      <c r="AC182" s="72"/>
      <c r="AD182" s="47">
        <f t="shared" si="4"/>
        <v>0</v>
      </c>
    </row>
    <row r="183" spans="1:30" x14ac:dyDescent="0.25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7"/>
      <c r="P183" s="183" t="s">
        <v>64</v>
      </c>
      <c r="Q183" s="184"/>
      <c r="R183" s="184"/>
      <c r="S183" s="184"/>
      <c r="T183" s="184"/>
      <c r="U183" s="184"/>
      <c r="V183" s="185"/>
      <c r="W183" s="70" t="s">
        <v>66</v>
      </c>
      <c r="X183" s="71" t="str">
        <f>IFERROR(SUMPRODUCT(#REF!*#REF!),"0")</f>
        <v>0</v>
      </c>
      <c r="Y183" s="71" t="str">
        <f>IFERROR(SUMPRODUCT(#REF!*#REF!),"0")</f>
        <v>0</v>
      </c>
      <c r="Z183" s="70"/>
      <c r="AA183" s="72"/>
      <c r="AB183" s="72"/>
      <c r="AC183" s="72"/>
      <c r="AD183" s="47">
        <f t="shared" si="4"/>
        <v>0</v>
      </c>
    </row>
    <row r="184" spans="1:30" ht="27.75" customHeight="1" x14ac:dyDescent="0.25">
      <c r="A184" s="88" t="s">
        <v>149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51"/>
      <c r="AB184" s="51"/>
      <c r="AC184" s="51"/>
      <c r="AD184" s="47">
        <f t="shared" si="4"/>
        <v>0</v>
      </c>
    </row>
    <row r="185" spans="1:30" ht="16.5" customHeight="1" x14ac:dyDescent="0.25">
      <c r="A185" s="52" t="s">
        <v>149</v>
      </c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47">
        <f t="shared" si="4"/>
        <v>0</v>
      </c>
    </row>
    <row r="186" spans="1:30" ht="14.25" customHeight="1" x14ac:dyDescent="0.25">
      <c r="A186" s="53" t="s">
        <v>63</v>
      </c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47">
        <f t="shared" si="4"/>
        <v>0</v>
      </c>
    </row>
    <row r="187" spans="1:30" x14ac:dyDescent="0.25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7"/>
      <c r="P187" s="183" t="s">
        <v>64</v>
      </c>
      <c r="Q187" s="184"/>
      <c r="R187" s="184"/>
      <c r="S187" s="184"/>
      <c r="T187" s="184"/>
      <c r="U187" s="184"/>
      <c r="V187" s="185"/>
      <c r="W187" s="70" t="s">
        <v>65</v>
      </c>
      <c r="X187" s="71" t="str">
        <f>IFERROR(SUM(#REF!),"0")</f>
        <v>0</v>
      </c>
      <c r="Y187" s="71" t="str">
        <f>IFERROR(SUM(#REF!),"0")</f>
        <v>0</v>
      </c>
      <c r="Z187" s="71">
        <f>IFERROR(IF(#REF!="",0,#REF!),"0")+IFERROR(IF(#REF!="",0,#REF!),"0")+IFERROR(IF(#REF!="",0,#REF!),"0")</f>
        <v>0</v>
      </c>
      <c r="AA187" s="72"/>
      <c r="AB187" s="72"/>
      <c r="AC187" s="72"/>
      <c r="AD187" s="47">
        <f t="shared" ref="AD187:AD206" si="5">X187*G187</f>
        <v>0</v>
      </c>
    </row>
    <row r="188" spans="1:30" x14ac:dyDescent="0.25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7"/>
      <c r="P188" s="183" t="s">
        <v>64</v>
      </c>
      <c r="Q188" s="184"/>
      <c r="R188" s="184"/>
      <c r="S188" s="184"/>
      <c r="T188" s="184"/>
      <c r="U188" s="184"/>
      <c r="V188" s="185"/>
      <c r="W188" s="70" t="s">
        <v>66</v>
      </c>
      <c r="X188" s="71" t="str">
        <f>IFERROR(SUMPRODUCT(#REF!*#REF!),"0")</f>
        <v>0</v>
      </c>
      <c r="Y188" s="71" t="str">
        <f>IFERROR(SUMPRODUCT(#REF!*#REF!),"0")</f>
        <v>0</v>
      </c>
      <c r="Z188" s="70"/>
      <c r="AA188" s="72"/>
      <c r="AB188" s="72"/>
      <c r="AC188" s="72"/>
      <c r="AD188" s="47">
        <f t="shared" si="5"/>
        <v>0</v>
      </c>
    </row>
    <row r="189" spans="1:30" ht="14.25" customHeight="1" x14ac:dyDescent="0.25">
      <c r="A189" s="53" t="s">
        <v>102</v>
      </c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47">
        <f t="shared" si="5"/>
        <v>0</v>
      </c>
    </row>
    <row r="190" spans="1:30" x14ac:dyDescent="0.25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7"/>
      <c r="P190" s="183" t="s">
        <v>64</v>
      </c>
      <c r="Q190" s="184"/>
      <c r="R190" s="184"/>
      <c r="S190" s="184"/>
      <c r="T190" s="184"/>
      <c r="U190" s="184"/>
      <c r="V190" s="185"/>
      <c r="W190" s="70" t="s">
        <v>65</v>
      </c>
      <c r="X190" s="71" t="str">
        <f>IFERROR(SUM(#REF!),"0")</f>
        <v>0</v>
      </c>
      <c r="Y190" s="71" t="str">
        <f>IFERROR(SUM(#REF!),"0")</f>
        <v>0</v>
      </c>
      <c r="Z190" s="71" t="str">
        <f>IFERROR(IF(#REF!="",0,#REF!),"0")</f>
        <v>0</v>
      </c>
      <c r="AA190" s="72"/>
      <c r="AB190" s="72"/>
      <c r="AC190" s="72"/>
      <c r="AD190" s="47">
        <f t="shared" si="5"/>
        <v>0</v>
      </c>
    </row>
    <row r="191" spans="1:30" x14ac:dyDescent="0.25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7"/>
      <c r="P191" s="183" t="s">
        <v>64</v>
      </c>
      <c r="Q191" s="184"/>
      <c r="R191" s="184"/>
      <c r="S191" s="184"/>
      <c r="T191" s="184"/>
      <c r="U191" s="184"/>
      <c r="V191" s="185"/>
      <c r="W191" s="70" t="s">
        <v>66</v>
      </c>
      <c r="X191" s="71" t="str">
        <f>IFERROR(SUMPRODUCT(#REF!*#REF!),"0")</f>
        <v>0</v>
      </c>
      <c r="Y191" s="71" t="str">
        <f>IFERROR(SUMPRODUCT(#REF!*#REF!),"0")</f>
        <v>0</v>
      </c>
      <c r="Z191" s="70"/>
      <c r="AA191" s="72"/>
      <c r="AB191" s="72"/>
      <c r="AC191" s="72"/>
      <c r="AD191" s="47">
        <f t="shared" si="5"/>
        <v>0</v>
      </c>
    </row>
    <row r="192" spans="1:30" ht="14.25" customHeight="1" x14ac:dyDescent="0.25">
      <c r="A192" s="53" t="s">
        <v>69</v>
      </c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47">
        <f t="shared" si="5"/>
        <v>0</v>
      </c>
    </row>
    <row r="193" spans="1:36" x14ac:dyDescent="0.25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7"/>
      <c r="P193" s="183" t="s">
        <v>64</v>
      </c>
      <c r="Q193" s="184"/>
      <c r="R193" s="184"/>
      <c r="S193" s="184"/>
      <c r="T193" s="184"/>
      <c r="U193" s="184"/>
      <c r="V193" s="185"/>
      <c r="W193" s="70" t="s">
        <v>65</v>
      </c>
      <c r="X193" s="71" t="str">
        <f>IFERROR(SUM(#REF!),"0")</f>
        <v>0</v>
      </c>
      <c r="Y193" s="71" t="str">
        <f>IFERROR(SUM(#REF!),"0")</f>
        <v>0</v>
      </c>
      <c r="Z193" s="71">
        <f>IFERROR(IF(#REF!="",0,#REF!),"0")+IFERROR(IF(#REF!="",0,#REF!),"0")</f>
        <v>0</v>
      </c>
      <c r="AA193" s="72"/>
      <c r="AB193" s="72"/>
      <c r="AC193" s="72"/>
      <c r="AD193" s="47">
        <f t="shared" si="5"/>
        <v>0</v>
      </c>
    </row>
    <row r="194" spans="1:36" x14ac:dyDescent="0.25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7"/>
      <c r="P194" s="183" t="s">
        <v>64</v>
      </c>
      <c r="Q194" s="184"/>
      <c r="R194" s="184"/>
      <c r="S194" s="184"/>
      <c r="T194" s="184"/>
      <c r="U194" s="184"/>
      <c r="V194" s="185"/>
      <c r="W194" s="70" t="s">
        <v>66</v>
      </c>
      <c r="X194" s="71" t="str">
        <f>IFERROR(SUMPRODUCT(#REF!*#REF!),"0")</f>
        <v>0</v>
      </c>
      <c r="Y194" s="71" t="str">
        <f>IFERROR(SUMPRODUCT(#REF!*#REF!),"0")</f>
        <v>0</v>
      </c>
      <c r="Z194" s="70"/>
      <c r="AA194" s="72"/>
      <c r="AB194" s="72"/>
      <c r="AC194" s="72"/>
      <c r="AD194" s="47">
        <f t="shared" si="5"/>
        <v>0</v>
      </c>
    </row>
    <row r="195" spans="1:36" ht="14.25" customHeight="1" x14ac:dyDescent="0.25">
      <c r="A195" s="53" t="s">
        <v>112</v>
      </c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47">
        <f t="shared" si="5"/>
        <v>0</v>
      </c>
    </row>
    <row r="196" spans="1:36" x14ac:dyDescent="0.25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7"/>
      <c r="P196" s="183" t="s">
        <v>64</v>
      </c>
      <c r="Q196" s="184"/>
      <c r="R196" s="184"/>
      <c r="S196" s="184"/>
      <c r="T196" s="184"/>
      <c r="U196" s="184"/>
      <c r="V196" s="185"/>
      <c r="W196" s="70" t="s">
        <v>65</v>
      </c>
      <c r="X196" s="71" t="str">
        <f>IFERROR(SUM(#REF!),"0")</f>
        <v>0</v>
      </c>
      <c r="Y196" s="71" t="str">
        <f>IFERROR(SUM(#REF!),"0")</f>
        <v>0</v>
      </c>
      <c r="Z196" s="71">
        <f>IFERROR(IF(#REF!="",0,#REF!),"0")+IFERROR(IF(#REF!="",0,#REF!),"0")+IFERROR(IF(#REF!="",0,#REF!),"0")</f>
        <v>0</v>
      </c>
      <c r="AA196" s="72"/>
      <c r="AB196" s="72"/>
      <c r="AC196" s="72"/>
      <c r="AD196" s="47">
        <f t="shared" si="5"/>
        <v>0</v>
      </c>
    </row>
    <row r="197" spans="1:36" x14ac:dyDescent="0.25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7"/>
      <c r="P197" s="183" t="s">
        <v>64</v>
      </c>
      <c r="Q197" s="184"/>
      <c r="R197" s="184"/>
      <c r="S197" s="184"/>
      <c r="T197" s="184"/>
      <c r="U197" s="184"/>
      <c r="V197" s="185"/>
      <c r="W197" s="70" t="s">
        <v>66</v>
      </c>
      <c r="X197" s="71" t="str">
        <f>IFERROR(SUMPRODUCT(#REF!*#REF!),"0")</f>
        <v>0</v>
      </c>
      <c r="Y197" s="71" t="str">
        <f>IFERROR(SUMPRODUCT(#REF!*#REF!),"0")</f>
        <v>0</v>
      </c>
      <c r="Z197" s="70"/>
      <c r="AA197" s="72"/>
      <c r="AB197" s="72"/>
      <c r="AC197" s="72"/>
      <c r="AD197" s="47">
        <f t="shared" si="5"/>
        <v>0</v>
      </c>
    </row>
    <row r="198" spans="1:36" ht="14.25" customHeight="1" x14ac:dyDescent="0.25">
      <c r="A198" s="53" t="s">
        <v>100</v>
      </c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47">
        <f t="shared" si="5"/>
        <v>0</v>
      </c>
    </row>
    <row r="199" spans="1:36" x14ac:dyDescent="0.25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7"/>
      <c r="P199" s="93" t="s">
        <v>64</v>
      </c>
      <c r="Q199" s="94"/>
      <c r="R199" s="94"/>
      <c r="S199" s="94"/>
      <c r="T199" s="94"/>
      <c r="U199" s="94"/>
      <c r="V199" s="95"/>
      <c r="W199" s="70" t="s">
        <v>65</v>
      </c>
      <c r="X199" s="71" t="str">
        <f>IFERROR(SUM(#REF!),"0")</f>
        <v>0</v>
      </c>
      <c r="Y199" s="71" t="str">
        <f>IFERROR(SUM(#REF!),"0")</f>
        <v>0</v>
      </c>
      <c r="Z199" s="71">
        <f>IFERROR(IF(#REF!="",0,#REF!),"0")+IFERROR(IF(#REF!="",0,#REF!),"0")+IFERROR(IF(#REF!="",0,#REF!),"0")+IFERROR(IF(#REF!="",0,#REF!),"0")+IFERROR(IF(#REF!="",0,#REF!),"0")+IFERROR(IF(#REF!="",0,#REF!),"0")+IFERROR(IF(#REF!="",0,#REF!),"0")+IFERROR(IF(#REF!="",0,#REF!),"0")+IFERROR(IF(#REF!="",0,#REF!),"0")+IFERROR(IF(#REF!="",0,#REF!),"0")+IFERROR(IF(#REF!="",0,#REF!),"0")+IFERROR(IF(#REF!="",0,#REF!),"0")+IFERROR(IF(#REF!="",0,#REF!),"0")+IFERROR(IF(#REF!="",0,#REF!),"0")+IFERROR(IF(#REF!="",0,#REF!),"0")+IFERROR(IF(#REF!="",0,#REF!),"0")+IFERROR(IF(#REF!="",0,#REF!),"0")+IFERROR(IF(#REF!="",0,#REF!),"0")+IFERROR(IF(#REF!="",0,#REF!),"0")+IFERROR(IF(#REF!="",0,#REF!),"0")+IFERROR(IF(#REF!="",0,#REF!),"0")</f>
        <v>0</v>
      </c>
      <c r="AA199" s="72"/>
      <c r="AB199" s="72"/>
      <c r="AC199" s="72"/>
      <c r="AD199" s="47">
        <f t="shared" si="5"/>
        <v>0</v>
      </c>
    </row>
    <row r="200" spans="1:36" x14ac:dyDescent="0.25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7"/>
      <c r="P200" s="93" t="s">
        <v>64</v>
      </c>
      <c r="Q200" s="94"/>
      <c r="R200" s="94"/>
      <c r="S200" s="94"/>
      <c r="T200" s="94"/>
      <c r="U200" s="94"/>
      <c r="V200" s="95"/>
      <c r="W200" s="70" t="s">
        <v>66</v>
      </c>
      <c r="X200" s="71" t="str">
        <f>IFERROR(SUMPRODUCT(#REF!*#REF!),"0")</f>
        <v>0</v>
      </c>
      <c r="Y200" s="71" t="str">
        <f>IFERROR(SUMPRODUCT(#REF!*#REF!),"0")</f>
        <v>0</v>
      </c>
      <c r="Z200" s="70"/>
      <c r="AA200" s="72"/>
      <c r="AB200" s="72"/>
      <c r="AC200" s="72"/>
      <c r="AD200" s="47">
        <f t="shared" si="5"/>
        <v>0</v>
      </c>
    </row>
    <row r="201" spans="1:36" ht="15" customHeight="1" x14ac:dyDescent="0.25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6"/>
      <c r="P201" s="107" t="s">
        <v>171</v>
      </c>
      <c r="Q201" s="108"/>
      <c r="R201" s="108"/>
      <c r="S201" s="108"/>
      <c r="T201" s="108"/>
      <c r="U201" s="108"/>
      <c r="V201" s="109"/>
      <c r="W201" s="70" t="s">
        <v>66</v>
      </c>
      <c r="X201" s="71">
        <f>IFERROR(X23+X31+X35+X39+X46+X50+X54+X60+X64+X68+X72+X77+X83+X89+X94+X98+X102+X107+X112+X117+X121+X124+X129+X132+X137+X141+X145+X149+X153+X157+X161+X166+X171+X175+X180+X183+X188+X191+X194+X197+X200,"0")</f>
        <v>9460.2000000000025</v>
      </c>
      <c r="Y201" s="71">
        <f>IFERROR(Y23+Y31+Y35+Y39+Y46+Y50+Y54+Y60+Y64+Y68+Y72+Y77+Y83+Y89+Y94+Y98+Y102+Y107+Y112+Y117+Y121+Y124+Y129+Y132+Y137+Y141+Y145+Y149+Y153+Y157+Y161+Y166+Y171+Y175+Y180+Y183+Y188+Y191+Y194+Y197+Y200,"0")</f>
        <v>9460.2000000000025</v>
      </c>
      <c r="Z201" s="70"/>
      <c r="AA201" s="72"/>
      <c r="AB201" s="72"/>
      <c r="AC201" s="72"/>
      <c r="AD201" s="47">
        <f t="shared" si="5"/>
        <v>0</v>
      </c>
    </row>
    <row r="202" spans="1:36" x14ac:dyDescent="0.25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6"/>
      <c r="P202" s="107" t="s">
        <v>172</v>
      </c>
      <c r="Q202" s="108"/>
      <c r="R202" s="108"/>
      <c r="S202" s="108"/>
      <c r="T202" s="108"/>
      <c r="U202" s="108"/>
      <c r="V202" s="109"/>
      <c r="W202" s="70" t="s">
        <v>66</v>
      </c>
      <c r="X202" s="71">
        <f>IFERROR(SUM(BM22:BM198),"0")</f>
        <v>0</v>
      </c>
      <c r="Y202" s="71">
        <f>IFERROR(SUM(BN22:BN198),"0")</f>
        <v>0</v>
      </c>
      <c r="Z202" s="70"/>
      <c r="AA202" s="72"/>
      <c r="AB202" s="72"/>
      <c r="AC202" s="72"/>
      <c r="AD202" s="47">
        <f t="shared" si="5"/>
        <v>0</v>
      </c>
    </row>
    <row r="203" spans="1:36" x14ac:dyDescent="0.25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6"/>
      <c r="P203" s="107" t="s">
        <v>173</v>
      </c>
      <c r="Q203" s="108"/>
      <c r="R203" s="108"/>
      <c r="S203" s="108"/>
      <c r="T203" s="108"/>
      <c r="U203" s="108"/>
      <c r="V203" s="109"/>
      <c r="W203" s="70" t="s">
        <v>174</v>
      </c>
      <c r="X203" s="73">
        <f>ROUNDUP(SUM(BO22:BO198),0)</f>
        <v>0</v>
      </c>
      <c r="Y203" s="73">
        <f>ROUNDUP(SUM(BP22:BP198),0)</f>
        <v>0</v>
      </c>
      <c r="Z203" s="70"/>
      <c r="AA203" s="72"/>
      <c r="AB203" s="72"/>
      <c r="AC203" s="72"/>
      <c r="AD203" s="47">
        <f t="shared" si="5"/>
        <v>0</v>
      </c>
    </row>
    <row r="204" spans="1:36" x14ac:dyDescent="0.25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6"/>
      <c r="P204" s="107" t="s">
        <v>175</v>
      </c>
      <c r="Q204" s="108"/>
      <c r="R204" s="108"/>
      <c r="S204" s="108"/>
      <c r="T204" s="108"/>
      <c r="U204" s="108"/>
      <c r="V204" s="109"/>
      <c r="W204" s="70" t="s">
        <v>66</v>
      </c>
      <c r="X204" s="71">
        <f>GrossWeightTotal+PalletQtyTotal*25</f>
        <v>0</v>
      </c>
      <c r="Y204" s="71">
        <f>GrossWeightTotalR+PalletQtyTotalR*25</f>
        <v>0</v>
      </c>
      <c r="Z204" s="70"/>
      <c r="AA204" s="72"/>
      <c r="AB204" s="72"/>
      <c r="AC204" s="72"/>
      <c r="AD204" s="47">
        <f t="shared" si="5"/>
        <v>0</v>
      </c>
    </row>
    <row r="205" spans="1:36" ht="15" customHeight="1" x14ac:dyDescent="0.25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6"/>
      <c r="P205" s="107" t="s">
        <v>176</v>
      </c>
      <c r="Q205" s="108"/>
      <c r="R205" s="108"/>
      <c r="S205" s="108"/>
      <c r="T205" s="108"/>
      <c r="U205" s="108"/>
      <c r="V205" s="109"/>
      <c r="W205" s="70" t="s">
        <v>174</v>
      </c>
      <c r="X205" s="71">
        <f>IFERROR(X22+X30+X34+X38+X45+X49+X53+X59+X63+X67+X71+X76+X82+X88+X93+X97+X101+X106+X111+X116+X120+X123+X128+X131+X136+X140+X144+X148+X152+X156+X160+X165+X170+X174+X179+X182+X187+X190+X193+X196+X199,"0")</f>
        <v>2676</v>
      </c>
      <c r="Y205" s="71">
        <f>IFERROR(Y22+Y30+Y34+Y38+Y45+Y49+Y53+Y59+Y63+Y67+Y71+Y76+Y82+Y88+Y93+Y97+Y101+Y106+Y111+Y116+Y120+Y123+Y128+Y131+Y136+Y140+Y144+Y148+Y152+Y156+Y160+Y165+Y170+Y174+Y179+Y182+Y187+Y190+Y193+Y196+Y199,"0")</f>
        <v>2676</v>
      </c>
      <c r="Z205" s="70"/>
      <c r="AA205" s="72"/>
      <c r="AB205" s="72"/>
      <c r="AC205" s="72"/>
      <c r="AD205" s="47">
        <f t="shared" si="5"/>
        <v>0</v>
      </c>
    </row>
    <row r="206" spans="1:36" x14ac:dyDescent="0.25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6"/>
      <c r="P206" s="107" t="s">
        <v>177</v>
      </c>
      <c r="Q206" s="108"/>
      <c r="R206" s="108"/>
      <c r="S206" s="108"/>
      <c r="T206" s="108"/>
      <c r="U206" s="108"/>
      <c r="V206" s="109"/>
      <c r="W206" s="74" t="s">
        <v>178</v>
      </c>
      <c r="X206" s="70"/>
      <c r="Y206" s="70"/>
      <c r="Z206" s="70">
        <v>0</v>
      </c>
      <c r="AA206" s="72"/>
      <c r="AB206" s="72"/>
      <c r="AC206" s="72"/>
      <c r="AD206" s="47">
        <f t="shared" si="5"/>
        <v>0</v>
      </c>
    </row>
    <row r="207" spans="1:36" ht="15.75" customHeight="1" thickBot="1" x14ac:dyDescent="0.3"/>
    <row r="208" spans="1:36" ht="25.5" customHeight="1" x14ac:dyDescent="0.25">
      <c r="A208" s="79" t="s">
        <v>179</v>
      </c>
      <c r="B208" s="80" t="s">
        <v>62</v>
      </c>
      <c r="C208" s="80" t="s">
        <v>67</v>
      </c>
      <c r="D208" s="80" t="s">
        <v>67</v>
      </c>
      <c r="E208" s="80" t="s">
        <v>67</v>
      </c>
      <c r="F208" s="80" t="s">
        <v>67</v>
      </c>
      <c r="G208" s="80" t="s">
        <v>67</v>
      </c>
      <c r="H208" s="80" t="s">
        <v>67</v>
      </c>
      <c r="I208" s="80" t="s">
        <v>67</v>
      </c>
      <c r="J208" s="80" t="s">
        <v>67</v>
      </c>
      <c r="K208" s="80" t="s">
        <v>67</v>
      </c>
      <c r="L208" s="80" t="s">
        <v>67</v>
      </c>
      <c r="M208" s="80" t="s">
        <v>67</v>
      </c>
      <c r="N208" s="41"/>
      <c r="O208" s="80" t="s">
        <v>67</v>
      </c>
      <c r="P208" s="80" t="s">
        <v>67</v>
      </c>
      <c r="Q208" s="80" t="s">
        <v>67</v>
      </c>
      <c r="R208" s="80" t="s">
        <v>67</v>
      </c>
      <c r="S208" s="80" t="s">
        <v>67</v>
      </c>
      <c r="T208" s="80" t="s">
        <v>67</v>
      </c>
      <c r="U208" s="80" t="s">
        <v>67</v>
      </c>
      <c r="V208" s="102" t="s">
        <v>148</v>
      </c>
      <c r="W208" s="104"/>
      <c r="X208" s="80" t="s">
        <v>152</v>
      </c>
      <c r="Y208" s="80" t="s">
        <v>155</v>
      </c>
      <c r="Z208" s="80" t="s">
        <v>155</v>
      </c>
      <c r="AA208" s="80" t="s">
        <v>155</v>
      </c>
      <c r="AB208" s="80" t="s">
        <v>155</v>
      </c>
      <c r="AC208" s="80" t="s">
        <v>155</v>
      </c>
      <c r="AD208" s="80" t="s">
        <v>155</v>
      </c>
      <c r="AE208" s="80" t="s">
        <v>155</v>
      </c>
      <c r="AF208" s="80" t="s">
        <v>163</v>
      </c>
      <c r="AG208" s="102" t="s">
        <v>165</v>
      </c>
      <c r="AH208" s="104"/>
      <c r="AI208" s="80" t="s">
        <v>168</v>
      </c>
      <c r="AJ208" s="80" t="s">
        <v>149</v>
      </c>
    </row>
    <row r="209" spans="1:36" ht="14.25" customHeight="1" thickTop="1" thickBot="1" x14ac:dyDescent="0.3">
      <c r="A209" s="169" t="s">
        <v>180</v>
      </c>
      <c r="B209" s="102" t="s">
        <v>62</v>
      </c>
      <c r="C209" s="102" t="s">
        <v>68</v>
      </c>
      <c r="D209" s="102" t="s">
        <v>85</v>
      </c>
      <c r="E209" s="102" t="s">
        <v>86</v>
      </c>
      <c r="F209" s="102" t="s">
        <v>88</v>
      </c>
      <c r="G209" s="102" t="s">
        <v>98</v>
      </c>
      <c r="H209" s="102" t="s">
        <v>99</v>
      </c>
      <c r="I209" s="102" t="s">
        <v>101</v>
      </c>
      <c r="J209" s="102" t="s">
        <v>109</v>
      </c>
      <c r="K209" s="102" t="s">
        <v>110</v>
      </c>
      <c r="L209" s="102" t="s">
        <v>111</v>
      </c>
      <c r="M209" s="102" t="s">
        <v>113</v>
      </c>
      <c r="N209" s="41"/>
      <c r="O209" s="102" t="s">
        <v>119</v>
      </c>
      <c r="P209" s="102" t="s">
        <v>126</v>
      </c>
      <c r="Q209" s="102" t="s">
        <v>133</v>
      </c>
      <c r="R209" s="102" t="s">
        <v>136</v>
      </c>
      <c r="S209" s="102" t="s">
        <v>137</v>
      </c>
      <c r="T209" s="102" t="s">
        <v>138</v>
      </c>
      <c r="U209" s="102" t="s">
        <v>144</v>
      </c>
      <c r="V209" s="102" t="s">
        <v>149</v>
      </c>
      <c r="W209" s="102" t="s">
        <v>150</v>
      </c>
      <c r="X209" s="102" t="s">
        <v>153</v>
      </c>
      <c r="Y209" s="102" t="s">
        <v>156</v>
      </c>
      <c r="Z209" s="102" t="s">
        <v>157</v>
      </c>
      <c r="AA209" s="102" t="s">
        <v>158</v>
      </c>
      <c r="AB209" s="102" t="s">
        <v>159</v>
      </c>
      <c r="AC209" s="102" t="s">
        <v>160</v>
      </c>
      <c r="AD209" s="102" t="s">
        <v>161</v>
      </c>
      <c r="AE209" s="102" t="s">
        <v>162</v>
      </c>
      <c r="AF209" s="102" t="s">
        <v>164</v>
      </c>
      <c r="AG209" s="102" t="s">
        <v>166</v>
      </c>
      <c r="AH209" s="102" t="s">
        <v>167</v>
      </c>
      <c r="AI209" s="102" t="s">
        <v>169</v>
      </c>
      <c r="AJ209" s="102" t="s">
        <v>149</v>
      </c>
    </row>
    <row r="210" spans="1:36" ht="16.5" customHeight="1" thickTop="1" thickBot="1" x14ac:dyDescent="0.3">
      <c r="A210" s="170"/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41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  <c r="Z210" s="103"/>
      <c r="AA210" s="103"/>
      <c r="AB210" s="103"/>
      <c r="AC210" s="103"/>
      <c r="AD210" s="103"/>
      <c r="AE210" s="103"/>
      <c r="AF210" s="103"/>
      <c r="AG210" s="103"/>
      <c r="AH210" s="103"/>
      <c r="AI210" s="103"/>
      <c r="AJ210" s="103"/>
    </row>
    <row r="211" spans="1:36" ht="18" customHeight="1" thickTop="1" thickBot="1" x14ac:dyDescent="0.3">
      <c r="A211" s="79" t="s">
        <v>181</v>
      </c>
      <c r="B211" s="81">
        <v>0</v>
      </c>
      <c r="C211" s="81">
        <v>0</v>
      </c>
      <c r="D211" s="81">
        <v>0</v>
      </c>
      <c r="E211" s="81">
        <v>0</v>
      </c>
      <c r="F211" s="81">
        <v>0</v>
      </c>
      <c r="G211" s="81">
        <v>0</v>
      </c>
      <c r="H211" s="81">
        <v>0</v>
      </c>
      <c r="I211" s="81">
        <v>0</v>
      </c>
      <c r="J211" s="81">
        <v>0</v>
      </c>
      <c r="K211" s="81">
        <v>0</v>
      </c>
      <c r="L211" s="81">
        <v>0</v>
      </c>
      <c r="M211" s="81">
        <v>0</v>
      </c>
      <c r="N211" s="41"/>
      <c r="O211" s="81">
        <v>0</v>
      </c>
      <c r="P211" s="81">
        <v>0</v>
      </c>
      <c r="Q211" s="81">
        <v>0</v>
      </c>
      <c r="R211" s="81">
        <v>0</v>
      </c>
      <c r="S211" s="81">
        <v>0</v>
      </c>
      <c r="T211" s="81">
        <v>0</v>
      </c>
      <c r="U211" s="81">
        <v>0</v>
      </c>
      <c r="V211" s="81">
        <v>0</v>
      </c>
      <c r="W211" s="81">
        <v>0</v>
      </c>
      <c r="X211" s="81">
        <v>0</v>
      </c>
      <c r="Y211" s="81">
        <v>0</v>
      </c>
      <c r="Z211" s="81">
        <v>0</v>
      </c>
      <c r="AA211" s="81">
        <v>0</v>
      </c>
      <c r="AB211" s="81">
        <v>0</v>
      </c>
      <c r="AC211" s="81">
        <v>0</v>
      </c>
      <c r="AD211" s="81">
        <v>0</v>
      </c>
      <c r="AE211" s="81">
        <v>0</v>
      </c>
      <c r="AF211" s="81">
        <v>0</v>
      </c>
      <c r="AG211" s="81">
        <v>0</v>
      </c>
      <c r="AH211" s="81">
        <v>0</v>
      </c>
      <c r="AI211" s="81">
        <v>0</v>
      </c>
      <c r="AJ211" s="81">
        <v>0</v>
      </c>
    </row>
    <row r="212" spans="1:36" ht="16.5" customHeight="1" thickTop="1" thickBot="1" x14ac:dyDescent="0.3">
      <c r="C212" s="41"/>
    </row>
    <row r="213" spans="1:36" ht="19.5" customHeight="1" x14ac:dyDescent="0.25">
      <c r="A213" s="82" t="s">
        <v>182</v>
      </c>
      <c r="B213" s="82" t="s">
        <v>183</v>
      </c>
      <c r="C213" s="82" t="s">
        <v>184</v>
      </c>
    </row>
    <row r="214" spans="1:36" x14ac:dyDescent="0.25">
      <c r="A214" s="83">
        <v>0</v>
      </c>
      <c r="B214" s="84">
        <v>0</v>
      </c>
      <c r="C214" s="84">
        <v>0</v>
      </c>
    </row>
  </sheetData>
  <autoFilter ref="A17:AF2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0" showButton="0"/>
    <filterColumn colId="29" showButton="0"/>
    <filterColumn colId="30" showButton="0"/>
  </autoFilter>
  <mergeCells count="239">
    <mergeCell ref="D1:F1"/>
    <mergeCell ref="P46:V46"/>
    <mergeCell ref="P111:V111"/>
    <mergeCell ref="P87:T87"/>
    <mergeCell ref="D42:E42"/>
    <mergeCell ref="J17:J18"/>
    <mergeCell ref="D17:E18"/>
    <mergeCell ref="L17:L18"/>
    <mergeCell ref="P39:V39"/>
    <mergeCell ref="P58:T58"/>
    <mergeCell ref="D110:E110"/>
    <mergeCell ref="D44:E44"/>
    <mergeCell ref="AH209:AH210"/>
    <mergeCell ref="A34:O35"/>
    <mergeCell ref="AJ209:AJ210"/>
    <mergeCell ref="P93:V93"/>
    <mergeCell ref="Q8:R8"/>
    <mergeCell ref="U17:V17"/>
    <mergeCell ref="Y17:Y18"/>
    <mergeCell ref="P83:V83"/>
    <mergeCell ref="D57:E57"/>
    <mergeCell ref="A8:C8"/>
    <mergeCell ref="T6:U9"/>
    <mergeCell ref="P123:V123"/>
    <mergeCell ref="P35:V35"/>
    <mergeCell ref="P148:V148"/>
    <mergeCell ref="D209:D210"/>
    <mergeCell ref="Q10:R10"/>
    <mergeCell ref="A30:O31"/>
    <mergeCell ref="F209:F210"/>
    <mergeCell ref="U209:U210"/>
    <mergeCell ref="P76:V76"/>
    <mergeCell ref="R209:R210"/>
    <mergeCell ref="T209:T210"/>
    <mergeCell ref="A10:C10"/>
    <mergeCell ref="A37:Z37"/>
    <mergeCell ref="AG209:AG210"/>
    <mergeCell ref="A33:Z33"/>
    <mergeCell ref="Y209:Y210"/>
    <mergeCell ref="AA209:AA210"/>
    <mergeCell ref="P43:T43"/>
    <mergeCell ref="D92:E92"/>
    <mergeCell ref="P136:V136"/>
    <mergeCell ref="P23:V23"/>
    <mergeCell ref="P145:V145"/>
    <mergeCell ref="P42:T42"/>
    <mergeCell ref="P120:V120"/>
    <mergeCell ref="P98:V98"/>
    <mergeCell ref="P160:V160"/>
    <mergeCell ref="P200:V200"/>
    <mergeCell ref="P175:V175"/>
    <mergeCell ref="P171:V171"/>
    <mergeCell ref="P106:V106"/>
    <mergeCell ref="D80:E80"/>
    <mergeCell ref="P121:V121"/>
    <mergeCell ref="D87:E87"/>
    <mergeCell ref="P60:V60"/>
    <mergeCell ref="P188:V188"/>
    <mergeCell ref="D43:E43"/>
    <mergeCell ref="P140:V140"/>
    <mergeCell ref="H1:Q1"/>
    <mergeCell ref="P38:V38"/>
    <mergeCell ref="A41:Z41"/>
    <mergeCell ref="P94:V94"/>
    <mergeCell ref="P193:V193"/>
    <mergeCell ref="H5:M5"/>
    <mergeCell ref="P31:V31"/>
    <mergeCell ref="P209:P210"/>
    <mergeCell ref="Q6:R6"/>
    <mergeCell ref="A209:A210"/>
    <mergeCell ref="C209:C210"/>
    <mergeCell ref="D28:E28"/>
    <mergeCell ref="D6:M6"/>
    <mergeCell ref="P72:V72"/>
    <mergeCell ref="M209:M210"/>
    <mergeCell ref="P199:V199"/>
    <mergeCell ref="O209:O210"/>
    <mergeCell ref="D5:E5"/>
    <mergeCell ref="A12:M12"/>
    <mergeCell ref="A19:Z19"/>
    <mergeCell ref="V12:W12"/>
    <mergeCell ref="A14:M14"/>
    <mergeCell ref="G17:G18"/>
    <mergeCell ref="T5:U5"/>
    <mergeCell ref="Q5:R5"/>
    <mergeCell ref="F17:F18"/>
    <mergeCell ref="D27:E27"/>
    <mergeCell ref="P54:V54"/>
    <mergeCell ref="P80:T80"/>
    <mergeCell ref="P15:T16"/>
    <mergeCell ref="Z17:Z18"/>
    <mergeCell ref="AB17:AB18"/>
    <mergeCell ref="V5:W5"/>
    <mergeCell ref="P22:V22"/>
    <mergeCell ref="A21:Z21"/>
    <mergeCell ref="A9:C9"/>
    <mergeCell ref="A26:Z26"/>
    <mergeCell ref="P59:V59"/>
    <mergeCell ref="D58:E58"/>
    <mergeCell ref="X17:X18"/>
    <mergeCell ref="AI209:AI210"/>
    <mergeCell ref="D75:E75"/>
    <mergeCell ref="P128:V128"/>
    <mergeCell ref="A17:A18"/>
    <mergeCell ref="K17:K18"/>
    <mergeCell ref="C17:C18"/>
    <mergeCell ref="V11:W11"/>
    <mergeCell ref="W17:W18"/>
    <mergeCell ref="P57:T57"/>
    <mergeCell ref="P161:V161"/>
    <mergeCell ref="P75:T75"/>
    <mergeCell ref="P170:V170"/>
    <mergeCell ref="AA17:AA18"/>
    <mergeCell ref="P67:V67"/>
    <mergeCell ref="AC17:AC18"/>
    <mergeCell ref="D29:E29"/>
    <mergeCell ref="P107:V107"/>
    <mergeCell ref="P101:V101"/>
    <mergeCell ref="H209:H210"/>
    <mergeCell ref="V208:W208"/>
    <mergeCell ref="A20:Z20"/>
    <mergeCell ref="J209:J210"/>
    <mergeCell ref="P82:V82"/>
    <mergeCell ref="P204:V204"/>
    <mergeCell ref="A5:C5"/>
    <mergeCell ref="V10:W10"/>
    <mergeCell ref="H17:H18"/>
    <mergeCell ref="P117:V117"/>
    <mergeCell ref="F5:G5"/>
    <mergeCell ref="P64:V64"/>
    <mergeCell ref="W209:W210"/>
    <mergeCell ref="P191:V191"/>
    <mergeCell ref="A22:O23"/>
    <mergeCell ref="P144:V144"/>
    <mergeCell ref="A25:Z25"/>
    <mergeCell ref="P27:T27"/>
    <mergeCell ref="D9:E9"/>
    <mergeCell ref="F9:G9"/>
    <mergeCell ref="H10:M10"/>
    <mergeCell ref="D7:M7"/>
    <mergeCell ref="P92:T92"/>
    <mergeCell ref="P156:V156"/>
    <mergeCell ref="V209:V210"/>
    <mergeCell ref="P110:T110"/>
    <mergeCell ref="X209:X210"/>
    <mergeCell ref="P137:V137"/>
    <mergeCell ref="P197:V197"/>
    <mergeCell ref="P53:V53"/>
    <mergeCell ref="G209:G210"/>
    <mergeCell ref="A24:Z24"/>
    <mergeCell ref="P205:V205"/>
    <mergeCell ref="P30:V30"/>
    <mergeCell ref="P152:V152"/>
    <mergeCell ref="P183:V183"/>
    <mergeCell ref="Q209:Q210"/>
    <mergeCell ref="S209:S210"/>
    <mergeCell ref="AD17:AF18"/>
    <mergeCell ref="AC209:AC210"/>
    <mergeCell ref="AE209:AE210"/>
    <mergeCell ref="P81:T81"/>
    <mergeCell ref="P29:T29"/>
    <mergeCell ref="D81:E81"/>
    <mergeCell ref="P68:V68"/>
    <mergeCell ref="AB209:AB210"/>
    <mergeCell ref="A38:O39"/>
    <mergeCell ref="P44:T44"/>
    <mergeCell ref="D105:E105"/>
    <mergeCell ref="P180:V180"/>
    <mergeCell ref="P132:V132"/>
    <mergeCell ref="N17:N18"/>
    <mergeCell ref="P45:V45"/>
    <mergeCell ref="E209:E210"/>
    <mergeCell ref="R1:T1"/>
    <mergeCell ref="P174:V174"/>
    <mergeCell ref="P28:T28"/>
    <mergeCell ref="AF209:AF210"/>
    <mergeCell ref="AD209:AD210"/>
    <mergeCell ref="P49:V49"/>
    <mergeCell ref="A32:Z32"/>
    <mergeCell ref="Q11:R11"/>
    <mergeCell ref="P77:V77"/>
    <mergeCell ref="A6:C6"/>
    <mergeCell ref="B209:B210"/>
    <mergeCell ref="P179:V179"/>
    <mergeCell ref="P157:V157"/>
    <mergeCell ref="P2:W3"/>
    <mergeCell ref="P166:V166"/>
    <mergeCell ref="P141:V141"/>
    <mergeCell ref="P206:V206"/>
    <mergeCell ref="D10:E10"/>
    <mergeCell ref="P102:V102"/>
    <mergeCell ref="F10:G10"/>
    <mergeCell ref="Q12:R12"/>
    <mergeCell ref="A40:Z40"/>
    <mergeCell ref="B17:B18"/>
    <mergeCell ref="P165:V165"/>
    <mergeCell ref="P194:V194"/>
    <mergeCell ref="P50:V50"/>
    <mergeCell ref="P203:V203"/>
    <mergeCell ref="P86:T86"/>
    <mergeCell ref="J9:M9"/>
    <mergeCell ref="M17:M18"/>
    <mergeCell ref="O17:O18"/>
    <mergeCell ref="P34:V34"/>
    <mergeCell ref="P131:V131"/>
    <mergeCell ref="P187:V187"/>
    <mergeCell ref="Q9:R9"/>
    <mergeCell ref="P196:V196"/>
    <mergeCell ref="V6:W9"/>
    <mergeCell ref="D8:M8"/>
    <mergeCell ref="P190:V190"/>
    <mergeCell ref="P182:V182"/>
    <mergeCell ref="P149:V149"/>
    <mergeCell ref="P124:V124"/>
    <mergeCell ref="P116:V116"/>
    <mergeCell ref="Q13:R13"/>
    <mergeCell ref="P97:V97"/>
    <mergeCell ref="P112:V112"/>
    <mergeCell ref="P17:T18"/>
    <mergeCell ref="I209:I210"/>
    <mergeCell ref="K209:K210"/>
    <mergeCell ref="AG208:AH208"/>
    <mergeCell ref="P71:V71"/>
    <mergeCell ref="H9:I9"/>
    <mergeCell ref="P202:V202"/>
    <mergeCell ref="A13:M13"/>
    <mergeCell ref="P89:V89"/>
    <mergeCell ref="A36:Z36"/>
    <mergeCell ref="P105:T105"/>
    <mergeCell ref="D86:E86"/>
    <mergeCell ref="P88:V88"/>
    <mergeCell ref="P201:V201"/>
    <mergeCell ref="I17:I18"/>
    <mergeCell ref="L209:L210"/>
    <mergeCell ref="P153:V153"/>
    <mergeCell ref="A15:M15"/>
    <mergeCell ref="P129:V129"/>
    <mergeCell ref="P63:V63"/>
    <mergeCell ref="Z209:Z210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3" stopIfTrue="1">
      <formula>IF($V$5="самовывоз",1,0)</formula>
    </cfRule>
  </conditionalFormatting>
  <dataValidations count="19"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5" xr:uid="{00000000-0002-0000-0000-000000000000}">
      <formula1>IF(AK75&gt;0,OR(X75=0,AND(IF(X75-AK75&gt;=0,TRUE,FALSE),X75&gt;0,IF(X75/J75=ROUND(X75/J75,0),TRUE,FALSE))),FALSE)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 X29 X42:X44 X57:X58 X86 X92 X105" xr:uid="{00000000-0002-0000-0000-000001000000}">
      <formula1>IF(AK27&gt;0,OR(X27=0,AND(IF(X27-AK27&gt;=0,TRUE,FALSE),X27&gt;0,IF(X27/K27=ROUND(X27/K27,0),TRUE,FALSE))),FALSE)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 X80:X81 X87 X110" xr:uid="{00000000-0002-0000-0000-000002000000}">
      <formula1>IF(AK28&gt;0,OR(X28=0,AND(IF(X28-AK28&gt;=0,TRUE,FALSE),X28&gt;0)),FALSE)</formula1>
    </dataValidation>
    <dataValidation type="list" allowBlank="1" showInputMessage="1" showErrorMessage="1" sqref="D8:L8" xr:uid="{00000000-0002-0000-0000-000003000000}">
      <formula1>CHOOSE($D$7,UnloadAdressList0001)</formula1>
    </dataValidation>
    <dataValidation type="list" allowBlank="1" showInputMessage="1" showErrorMessage="1" sqref="M8:N8" xr:uid="{00000000-0002-0000-0000-000004000000}">
      <formula1>CHOOSE($D$7,UnloadAdressList)</formula1>
    </dataValidation>
    <dataValidation type="list" allowBlank="1" showInputMessage="1" showErrorMessage="1" sqref="D6:N6" xr:uid="{00000000-0002-0000-0000-000005000000}">
      <formula1>DeliveryAdressList</formula1>
    </dataValidation>
    <dataValidation type="list" allowBlank="1" showInputMessage="1" showErrorMessage="1" sqref="V12" xr:uid="{00000000-0002-0000-0000-000006000000}">
      <formula1>DeliveryConditionsList</formula1>
    </dataValidation>
    <dataValidation type="list" allowBlank="1" showInputMessage="1" showErrorMessage="1" sqref="D10:E10" xr:uid="{00000000-0002-0000-0000-000007000000}">
      <formula1>IF(TypeProxy="Уполномоченное лицо",NumProxySet,null)</formula1>
    </dataValidation>
    <dataValidation type="list" allowBlank="1" showInputMessage="1" showErrorMessage="1" sqref="D9:E9" xr:uid="{00000000-0002-0000-0000-000008000000}">
      <formula1>"','Представитель клиента,'Уполномоченное лицо,'Разовая доверенность,'Будет определено на месте"</formula1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A000000}">
      <formula1>0.000694444444444444</formula1>
      <formula2>0.999305555555556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B000000}">
      <formula1>0.000694444444444444</formula1>
      <formula2>0.999305555555556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C000000}">
      <formula1>DeliveryMethodList</formula1>
    </dataValidation>
    <dataValidation type="list" allowBlank="1" showInputMessage="1" showErrorMessage="1" prompt="Определите тип Вашего заказа" sqref="V11:W11" xr:uid="{00000000-0002-0000-0000-00000D000000}">
      <formula1>"Основной заказ, Дозаказ, Замена"</formula1>
    </dataValidation>
    <dataValidation allowBlank="1" showInputMessage="1" showErrorMessage="1" prompt="Введите код клиента в системе Axapta" sqref="V10" xr:uid="{00000000-0002-0000-0000-00000E000000}"/>
    <dataValidation allowBlank="1" showInputMessage="1" showErrorMessage="1" prompt="Введите название вашей фирмы." sqref="V6:V7" xr:uid="{00000000-0002-0000-0000-00000F000000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10000000}">
      <formula1>43831</formula1>
      <formula2>47484</formula2>
    </dataValidation>
    <dataValidation type="list" allowBlank="1" showInputMessage="1" showErrorMessage="1" sqref="X16:AC16" xr:uid="{00000000-0002-0000-0000-000011000000}">
      <formula1>"80-60,60-40,40-10,70-10"</formula1>
    </dataValidation>
    <dataValidation allowBlank="1" showInputMessage="1" showErrorMessage="1" prompt="День недели загрузки. Считается сам." sqref="Q6:Q7" xr:uid="{00000000-0002-0000-0000-000012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Лист1</vt:lpstr>
      <vt:lpstr>DeliveryAddress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Pavlenko</dc:creator>
  <cp:lastModifiedBy>User</cp:lastModifiedBy>
  <dcterms:created xsi:type="dcterms:W3CDTF">2015-06-05T18:19:34Z</dcterms:created>
  <dcterms:modified xsi:type="dcterms:W3CDTF">2025-05-13T13:37:14Z</dcterms:modified>
</cp:coreProperties>
</file>