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5,25 Павленко ЗПФ на ближ с филиалами\"/>
    </mc:Choice>
  </mc:AlternateContent>
  <xr:revisionPtr revIDLastSave="0" documentId="13_ncr:1_{79A6BAB8-8E5E-402E-8A4E-F9D4094487F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N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N301" i="1" s="1"/>
  <c r="BO300" i="1"/>
  <c r="BM300" i="1"/>
  <c r="Z300" i="1"/>
  <c r="Y300" i="1"/>
  <c r="BN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N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BN282" i="1" s="1"/>
  <c r="P282" i="1"/>
  <c r="X280" i="1"/>
  <c r="X279" i="1"/>
  <c r="BO278" i="1"/>
  <c r="BM278" i="1"/>
  <c r="Z278" i="1"/>
  <c r="Y278" i="1"/>
  <c r="BP278" i="1" s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N260" i="1" s="1"/>
  <c r="P260" i="1"/>
  <c r="BO259" i="1"/>
  <c r="BM259" i="1"/>
  <c r="Z259" i="1"/>
  <c r="Y259" i="1"/>
  <c r="BN259" i="1" s="1"/>
  <c r="P259" i="1"/>
  <c r="X255" i="1"/>
  <c r="X254" i="1"/>
  <c r="BO253" i="1"/>
  <c r="BM253" i="1"/>
  <c r="Z253" i="1"/>
  <c r="Z254" i="1" s="1"/>
  <c r="Y253" i="1"/>
  <c r="BP253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Z215" i="1"/>
  <c r="Y215" i="1"/>
  <c r="BN215" i="1" s="1"/>
  <c r="P215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BP191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O171" i="1"/>
  <c r="BM171" i="1"/>
  <c r="Z171" i="1"/>
  <c r="Y171" i="1"/>
  <c r="BN171" i="1" s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BN138" i="1" s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BP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N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X109" i="1"/>
  <c r="X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BN100" i="1" s="1"/>
  <c r="P100" i="1"/>
  <c r="BO99" i="1"/>
  <c r="BM99" i="1"/>
  <c r="Z99" i="1"/>
  <c r="Y99" i="1"/>
  <c r="BN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M95" i="1"/>
  <c r="Z95" i="1"/>
  <c r="Y95" i="1"/>
  <c r="BN95" i="1" s="1"/>
  <c r="P95" i="1"/>
  <c r="X92" i="1"/>
  <c r="X91" i="1"/>
  <c r="BO90" i="1"/>
  <c r="BM90" i="1"/>
  <c r="Z90" i="1"/>
  <c r="Y90" i="1"/>
  <c r="BN90" i="1" s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N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N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BN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BP62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N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Z180" i="1" l="1"/>
  <c r="BN35" i="1"/>
  <c r="BP301" i="1"/>
  <c r="Z68" i="1"/>
  <c r="BP72" i="1"/>
  <c r="Z226" i="1"/>
  <c r="Z294" i="1"/>
  <c r="BN62" i="1"/>
  <c r="BN286" i="1"/>
  <c r="BP138" i="1"/>
  <c r="Y63" i="1"/>
  <c r="BP215" i="1"/>
  <c r="Y64" i="1"/>
  <c r="Z156" i="1"/>
  <c r="Z208" i="1"/>
  <c r="BN302" i="1"/>
  <c r="Y75" i="1"/>
  <c r="BP298" i="1"/>
  <c r="Z140" i="1"/>
  <c r="BN117" i="1"/>
  <c r="Z261" i="1"/>
  <c r="Z31" i="1"/>
  <c r="BP247" i="1"/>
  <c r="BP66" i="1"/>
  <c r="BP174" i="1"/>
  <c r="Z201" i="1"/>
  <c r="Y188" i="1"/>
  <c r="Z237" i="1"/>
  <c r="Y135" i="1"/>
  <c r="BP216" i="1"/>
  <c r="BN43" i="1"/>
  <c r="Z91" i="1"/>
  <c r="Y146" i="1"/>
  <c r="Y248" i="1"/>
  <c r="BP212" i="1"/>
  <c r="BN292" i="1"/>
  <c r="Y180" i="1"/>
  <c r="Y249" i="1"/>
  <c r="BP260" i="1"/>
  <c r="BP90" i="1"/>
  <c r="BP223" i="1"/>
  <c r="Z288" i="1"/>
  <c r="Z118" i="1"/>
  <c r="BN293" i="1"/>
  <c r="BP313" i="1"/>
  <c r="BN73" i="1"/>
  <c r="Z248" i="1"/>
  <c r="Z101" i="1"/>
  <c r="BN199" i="1"/>
  <c r="BN278" i="1"/>
  <c r="Y68" i="1"/>
  <c r="BN132" i="1"/>
  <c r="BN207" i="1"/>
  <c r="BN246" i="1"/>
  <c r="Y262" i="1"/>
  <c r="Y193" i="1"/>
  <c r="BP214" i="1"/>
  <c r="Y202" i="1"/>
  <c r="BP96" i="1"/>
  <c r="BP259" i="1"/>
  <c r="Y39" i="1"/>
  <c r="BN106" i="1"/>
  <c r="BN116" i="1"/>
  <c r="Y176" i="1"/>
  <c r="BP99" i="1"/>
  <c r="BN113" i="1"/>
  <c r="BN149" i="1"/>
  <c r="Y201" i="1"/>
  <c r="BP206" i="1"/>
  <c r="BP222" i="1"/>
  <c r="BP225" i="1"/>
  <c r="Y279" i="1"/>
  <c r="BP311" i="1"/>
  <c r="Y128" i="1"/>
  <c r="Z74" i="1"/>
  <c r="Y81" i="1"/>
  <c r="Z80" i="1"/>
  <c r="Z128" i="1"/>
  <c r="BP149" i="1"/>
  <c r="BN197" i="1"/>
  <c r="Y280" i="1"/>
  <c r="BP71" i="1"/>
  <c r="Y108" i="1"/>
  <c r="BN133" i="1"/>
  <c r="BN200" i="1"/>
  <c r="BP213" i="1"/>
  <c r="BN235" i="1"/>
  <c r="Y150" i="1"/>
  <c r="Y227" i="1"/>
  <c r="BN253" i="1"/>
  <c r="Y288" i="1"/>
  <c r="BP133" i="1"/>
  <c r="Z279" i="1"/>
  <c r="BP300" i="1"/>
  <c r="Y254" i="1"/>
  <c r="BN276" i="1"/>
  <c r="BP304" i="1"/>
  <c r="Y134" i="1"/>
  <c r="X326" i="1"/>
  <c r="BN44" i="1"/>
  <c r="BP114" i="1"/>
  <c r="Y157" i="1"/>
  <c r="BP173" i="1"/>
  <c r="BN217" i="1"/>
  <c r="BP282" i="1"/>
  <c r="BN309" i="1"/>
  <c r="Y109" i="1"/>
  <c r="BN144" i="1"/>
  <c r="BN198" i="1"/>
  <c r="Z318" i="1"/>
  <c r="Z108" i="1"/>
  <c r="Y118" i="1"/>
  <c r="BP230" i="1"/>
  <c r="BP236" i="1"/>
  <c r="Y255" i="1"/>
  <c r="Y283" i="1"/>
  <c r="BP297" i="1"/>
  <c r="X329" i="1"/>
  <c r="Y51" i="1"/>
  <c r="Y50" i="1"/>
  <c r="BP144" i="1"/>
  <c r="BN191" i="1"/>
  <c r="Y209" i="1"/>
  <c r="BN224" i="1"/>
  <c r="BP22" i="1"/>
  <c r="Y119" i="1"/>
  <c r="Y168" i="1"/>
  <c r="Z188" i="1"/>
  <c r="Y218" i="1"/>
  <c r="Y261" i="1"/>
  <c r="BN277" i="1"/>
  <c r="Y23" i="1"/>
  <c r="Y175" i="1"/>
  <c r="BP205" i="1"/>
  <c r="Y238" i="1"/>
  <c r="BN310" i="1"/>
  <c r="X327" i="1"/>
  <c r="Z50" i="1"/>
  <c r="BN105" i="1"/>
  <c r="BP67" i="1"/>
  <c r="BN112" i="1"/>
  <c r="Y24" i="1"/>
  <c r="Z38" i="1"/>
  <c r="BN42" i="1"/>
  <c r="BP115" i="1"/>
  <c r="Z134" i="1"/>
  <c r="Z175" i="1"/>
  <c r="BN185" i="1"/>
  <c r="Y192" i="1"/>
  <c r="Z218" i="1"/>
  <c r="Y219" i="1"/>
  <c r="BP266" i="1"/>
  <c r="BP314" i="1"/>
  <c r="Y141" i="1"/>
  <c r="BP171" i="1"/>
  <c r="BN315" i="1"/>
  <c r="X325" i="1"/>
  <c r="Y318" i="1"/>
  <c r="Y60" i="1"/>
  <c r="Y237" i="1"/>
  <c r="BN36" i="1"/>
  <c r="BN45" i="1"/>
  <c r="BN54" i="1"/>
  <c r="BN84" i="1"/>
  <c r="BN126" i="1"/>
  <c r="BN160" i="1"/>
  <c r="BN186" i="1"/>
  <c r="BN308" i="1"/>
  <c r="BN30" i="1"/>
  <c r="BN48" i="1"/>
  <c r="BN78" i="1"/>
  <c r="BN154" i="1"/>
  <c r="BN179" i="1"/>
  <c r="Y208" i="1"/>
  <c r="Y226" i="1"/>
  <c r="BN234" i="1"/>
  <c r="BN270" i="1"/>
  <c r="Y289" i="1"/>
  <c r="BN305" i="1"/>
  <c r="Y319" i="1"/>
  <c r="BP78" i="1"/>
  <c r="Y91" i="1"/>
  <c r="BP154" i="1"/>
  <c r="BP179" i="1"/>
  <c r="BP270" i="1"/>
  <c r="Y284" i="1"/>
  <c r="Y294" i="1"/>
  <c r="BN299" i="1"/>
  <c r="BP45" i="1"/>
  <c r="BP84" i="1"/>
  <c r="BP126" i="1"/>
  <c r="Y55" i="1"/>
  <c r="BN312" i="1"/>
  <c r="BN322" i="1"/>
  <c r="BP54" i="1"/>
  <c r="BN97" i="1"/>
  <c r="Y271" i="1"/>
  <c r="BN291" i="1"/>
  <c r="H9" i="1"/>
  <c r="Y92" i="1"/>
  <c r="Y295" i="1"/>
  <c r="Y85" i="1"/>
  <c r="BN46" i="1"/>
  <c r="BP100" i="1"/>
  <c r="BN127" i="1"/>
  <c r="BP139" i="1"/>
  <c r="Y162" i="1"/>
  <c r="BN187" i="1"/>
  <c r="BN241" i="1"/>
  <c r="BP322" i="1"/>
  <c r="BP160" i="1"/>
  <c r="BN121" i="1"/>
  <c r="BN155" i="1"/>
  <c r="BN172" i="1"/>
  <c r="Y181" i="1"/>
  <c r="BN303" i="1"/>
  <c r="BN306" i="1"/>
  <c r="BN316" i="1"/>
  <c r="BP186" i="1"/>
  <c r="Y31" i="1"/>
  <c r="Y32" i="1"/>
  <c r="BN49" i="1"/>
  <c r="BN230" i="1"/>
  <c r="BP241" i="1"/>
  <c r="BN266" i="1"/>
  <c r="Y323" i="1"/>
  <c r="Y69" i="1"/>
  <c r="BP79" i="1"/>
  <c r="BP121" i="1"/>
  <c r="BP172" i="1"/>
  <c r="F9" i="1"/>
  <c r="Y101" i="1"/>
  <c r="BN166" i="1"/>
  <c r="Y242" i="1"/>
  <c r="BN139" i="1"/>
  <c r="BP37" i="1"/>
  <c r="Y140" i="1"/>
  <c r="Y102" i="1"/>
  <c r="Y156" i="1"/>
  <c r="BN89" i="1"/>
  <c r="Y122" i="1"/>
  <c r="BP95" i="1"/>
  <c r="BP166" i="1"/>
  <c r="BP200" i="1"/>
  <c r="Y231" i="1"/>
  <c r="Y267" i="1"/>
  <c r="J9" i="1"/>
  <c r="A10" i="1"/>
  <c r="BN58" i="1"/>
  <c r="Y80" i="1"/>
  <c r="BN98" i="1"/>
  <c r="BP107" i="1"/>
  <c r="BN29" i="1"/>
  <c r="BP58" i="1"/>
  <c r="Y129" i="1"/>
  <c r="BN178" i="1"/>
  <c r="Y189" i="1"/>
  <c r="BN287" i="1"/>
  <c r="BN307" i="1"/>
  <c r="BN317" i="1"/>
  <c r="BP36" i="1"/>
  <c r="BN28" i="1"/>
  <c r="Y38" i="1"/>
  <c r="BN107" i="1"/>
  <c r="Y74" i="1"/>
  <c r="BN47" i="1"/>
  <c r="BN71" i="1"/>
  <c r="X328" i="1" l="1"/>
  <c r="Z330" i="1"/>
  <c r="Y325" i="1"/>
  <c r="Y327" i="1"/>
  <c r="Y326" i="1"/>
  <c r="Y329" i="1"/>
  <c r="Y328" i="1" l="1"/>
  <c r="A338" i="1" l="1"/>
  <c r="C338" i="1"/>
  <c r="B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<sst xmlns="http://schemas.openxmlformats.org/spreadsheetml/2006/main" count="1602" uniqueCount="526">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</sst>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362"/>
      <c r="F1" s="362"/>
      <c r="G1" s="14" t="s">
        <v>1</v>
      </c>
      <c r="H1" s="508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534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24"/>
      <c r="C5" s="368"/>
      <c r="D5" s="420"/>
      <c r="E5" s="422"/>
      <c r="F5" s="387" t="s">
        <v>9</v>
      </c>
      <c r="G5" s="368"/>
      <c r="H5" s="420"/>
      <c r="I5" s="421"/>
      <c r="J5" s="421"/>
      <c r="K5" s="421"/>
      <c r="L5" s="421"/>
      <c r="M5" s="422"/>
      <c r="N5" s="72"/>
      <c r="P5" s="26" t="s">
        <v>10</v>
      </c>
      <c r="Q5" s="371">
        <v>45782</v>
      </c>
      <c r="R5" s="372"/>
      <c r="T5" s="468" t="s">
        <v>11</v>
      </c>
      <c r="U5" s="394"/>
      <c r="V5" s="469" t="s">
        <v>12</v>
      </c>
      <c r="W5" s="372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24"/>
      <c r="C6" s="368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72"/>
      <c r="N6" s="73"/>
      <c r="P6" s="26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73" t="s">
        <v>16</v>
      </c>
      <c r="U6" s="394"/>
      <c r="V6" s="431" t="s">
        <v>17</v>
      </c>
      <c r="W6" s="43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0"/>
      <c r="M7" s="471"/>
      <c r="N7" s="74"/>
      <c r="P7" s="26"/>
      <c r="Q7" s="46"/>
      <c r="R7" s="46"/>
      <c r="T7" s="343"/>
      <c r="U7" s="394"/>
      <c r="V7" s="433"/>
      <c r="W7" s="434"/>
      <c r="AB7" s="57"/>
      <c r="AC7" s="57"/>
      <c r="AD7" s="57"/>
      <c r="AE7" s="57"/>
    </row>
    <row r="8" spans="1:32" s="17" customFormat="1" ht="25.5" customHeight="1" x14ac:dyDescent="0.2">
      <c r="A8" s="349" t="s">
        <v>18</v>
      </c>
      <c r="B8" s="350"/>
      <c r="C8" s="351"/>
      <c r="D8" s="520"/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19</v>
      </c>
      <c r="Q8" s="470">
        <v>0.41666666666666669</v>
      </c>
      <c r="R8" s="471"/>
      <c r="T8" s="343"/>
      <c r="U8" s="394"/>
      <c r="V8" s="433"/>
      <c r="W8" s="434"/>
      <c r="AB8" s="57"/>
      <c r="AC8" s="57"/>
      <c r="AD8" s="57"/>
      <c r="AE8" s="57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6"/>
      <c r="E9" s="407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70"/>
      <c r="P9" s="29" t="s">
        <v>20</v>
      </c>
      <c r="Q9" s="514"/>
      <c r="R9" s="392"/>
      <c r="T9" s="343"/>
      <c r="U9" s="394"/>
      <c r="V9" s="435"/>
      <c r="W9" s="43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6"/>
      <c r="E10" s="407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46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21</v>
      </c>
      <c r="Q10" s="474"/>
      <c r="R10" s="475"/>
      <c r="U10" s="26" t="s">
        <v>22</v>
      </c>
      <c r="V10" s="530" t="s">
        <v>23</v>
      </c>
      <c r="W10" s="43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5"/>
      <c r="R11" s="372"/>
      <c r="U11" s="26" t="s">
        <v>26</v>
      </c>
      <c r="V11" s="391" t="s">
        <v>27</v>
      </c>
      <c r="W11" s="39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0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368"/>
      <c r="N12" s="76"/>
      <c r="P12" s="26" t="s">
        <v>29</v>
      </c>
      <c r="Q12" s="470"/>
      <c r="R12" s="471"/>
      <c r="S12" s="27"/>
      <c r="U12" s="26"/>
      <c r="V12" s="362"/>
      <c r="W12" s="343"/>
      <c r="AB12" s="57"/>
      <c r="AC12" s="57"/>
      <c r="AD12" s="57"/>
      <c r="AE12" s="57"/>
    </row>
    <row r="13" spans="1:32" s="17" customFormat="1" ht="23.25" customHeight="1" x14ac:dyDescent="0.2">
      <c r="A13" s="460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368"/>
      <c r="N13" s="76"/>
      <c r="O13" s="29"/>
      <c r="P13" s="29" t="s">
        <v>31</v>
      </c>
      <c r="Q13" s="391"/>
      <c r="R13" s="39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0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368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368"/>
      <c r="N15" s="77"/>
      <c r="P15" s="483" t="s">
        <v>34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4"/>
      <c r="Q16" s="484"/>
      <c r="R16" s="484"/>
      <c r="S16" s="484"/>
      <c r="T16" s="4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35</v>
      </c>
      <c r="B17" s="339" t="s">
        <v>36</v>
      </c>
      <c r="C17" s="497" t="s">
        <v>37</v>
      </c>
      <c r="D17" s="339" t="s">
        <v>38</v>
      </c>
      <c r="E17" s="358"/>
      <c r="F17" s="339" t="s">
        <v>39</v>
      </c>
      <c r="G17" s="339" t="s">
        <v>40</v>
      </c>
      <c r="H17" s="339" t="s">
        <v>41</v>
      </c>
      <c r="I17" s="339" t="s">
        <v>42</v>
      </c>
      <c r="J17" s="339" t="s">
        <v>43</v>
      </c>
      <c r="K17" s="339" t="s">
        <v>44</v>
      </c>
      <c r="L17" s="339" t="s">
        <v>45</v>
      </c>
      <c r="M17" s="339" t="s">
        <v>46</v>
      </c>
      <c r="N17" s="339" t="s">
        <v>47</v>
      </c>
      <c r="O17" s="339" t="s">
        <v>48</v>
      </c>
      <c r="P17" s="339" t="s">
        <v>49</v>
      </c>
      <c r="Q17" s="511"/>
      <c r="R17" s="511"/>
      <c r="S17" s="511"/>
      <c r="T17" s="358"/>
      <c r="U17" s="367" t="s">
        <v>50</v>
      </c>
      <c r="V17" s="368"/>
      <c r="W17" s="339" t="s">
        <v>51</v>
      </c>
      <c r="X17" s="339" t="s">
        <v>52</v>
      </c>
      <c r="Y17" s="365" t="s">
        <v>53</v>
      </c>
      <c r="Z17" s="441" t="s">
        <v>54</v>
      </c>
      <c r="AA17" s="379" t="s">
        <v>55</v>
      </c>
      <c r="AB17" s="379" t="s">
        <v>56</v>
      </c>
      <c r="AC17" s="379" t="s">
        <v>57</v>
      </c>
      <c r="AD17" s="379" t="s">
        <v>58</v>
      </c>
      <c r="AE17" s="380"/>
      <c r="AF17" s="381"/>
      <c r="AG17" s="80"/>
      <c r="BD17" s="79" t="s">
        <v>59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2"/>
      <c r="R18" s="512"/>
      <c r="S18" s="512"/>
      <c r="T18" s="360"/>
      <c r="U18" s="81" t="s">
        <v>60</v>
      </c>
      <c r="V18" s="81" t="s">
        <v>61</v>
      </c>
      <c r="W18" s="340"/>
      <c r="X18" s="340"/>
      <c r="Y18" s="366"/>
      <c r="Z18" s="442"/>
      <c r="AA18" s="445"/>
      <c r="AB18" s="445"/>
      <c r="AC18" s="445"/>
      <c r="AD18" s="382"/>
      <c r="AE18" s="383"/>
      <c r="AF18" s="384"/>
      <c r="AG18" s="80"/>
      <c r="BD18" s="79"/>
    </row>
    <row r="19" spans="1:68" ht="27.75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2"/>
      <c r="AB19" s="52"/>
      <c r="AC19" s="52"/>
    </row>
    <row r="20" spans="1:68" ht="16.5" customHeight="1" x14ac:dyDescent="0.25">
      <c r="A20" s="346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customHeight="1" x14ac:dyDescent="0.25">
      <c r="A21" s="352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55" t="s">
        <v>72</v>
      </c>
      <c r="Q23" s="350"/>
      <c r="R23" s="350"/>
      <c r="S23" s="350"/>
      <c r="T23" s="350"/>
      <c r="U23" s="350"/>
      <c r="V23" s="35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55" t="s">
        <v>72</v>
      </c>
      <c r="Q24" s="350"/>
      <c r="R24" s="350"/>
      <c r="S24" s="350"/>
      <c r="T24" s="350"/>
      <c r="U24" s="350"/>
      <c r="V24" s="35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2"/>
      <c r="AB25" s="52"/>
      <c r="AC25" s="52"/>
    </row>
    <row r="26" spans="1:68" ht="16.5" customHeight="1" x14ac:dyDescent="0.25">
      <c r="A26" s="346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customHeight="1" x14ac:dyDescent="0.25">
      <c r="A27" s="352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3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140</v>
      </c>
      <c r="Y28" s="53">
        <f>IFERROR(IF(X28="","",X28),"")</f>
        <v>140</v>
      </c>
      <c r="Z28" s="39">
        <f>IFERROR(IF(X28="","",X28*0.00941),"")</f>
        <v>1.3173999999999999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269.05200000000002</v>
      </c>
      <c r="BN28" s="78">
        <f>IFERROR(Y28*I28,"0")</f>
        <v>269.05200000000002</v>
      </c>
      <c r="BO28" s="78">
        <f>IFERROR(X28/J28,"0")</f>
        <v>1</v>
      </c>
      <c r="BP28" s="78">
        <f>IFERROR(Y28/J28,"0")</f>
        <v>1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140</v>
      </c>
      <c r="Y29" s="53">
        <f>IFERROR(IF(X29="","",X29),"")</f>
        <v>140</v>
      </c>
      <c r="Z29" s="39">
        <f>IFERROR(IF(X29="","",X29*0.00941),"")</f>
        <v>1.3173999999999999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269.05200000000002</v>
      </c>
      <c r="BN29" s="78">
        <f>IFERROR(Y29*I29,"0")</f>
        <v>269.05200000000002</v>
      </c>
      <c r="BO29" s="78">
        <f>IFERROR(X29/J29,"0")</f>
        <v>1</v>
      </c>
      <c r="BP29" s="78">
        <f>IFERROR(Y29/J29,"0")</f>
        <v>1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210</v>
      </c>
      <c r="Y30" s="53">
        <f>IFERROR(IF(X30="","",X30),"")</f>
        <v>210</v>
      </c>
      <c r="Z30" s="39">
        <f>IFERROR(IF(X30="","",X30*0.00941),"")</f>
        <v>1.9761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403.57799999999997</v>
      </c>
      <c r="BN30" s="78">
        <f>IFERROR(Y30*I30,"0")</f>
        <v>403.57799999999997</v>
      </c>
      <c r="BO30" s="78">
        <f>IFERROR(X30/J30,"0")</f>
        <v>1.5</v>
      </c>
      <c r="BP30" s="78">
        <f>IFERROR(Y30/J30,"0")</f>
        <v>1.5</v>
      </c>
    </row>
    <row r="31" spans="1:68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55" t="s">
        <v>72</v>
      </c>
      <c r="Q31" s="350"/>
      <c r="R31" s="350"/>
      <c r="S31" s="350"/>
      <c r="T31" s="350"/>
      <c r="U31" s="350"/>
      <c r="V31" s="351"/>
      <c r="W31" s="40" t="s">
        <v>69</v>
      </c>
      <c r="X31" s="41">
        <f>IFERROR(SUM(X28:X30),"0")</f>
        <v>490</v>
      </c>
      <c r="Y31" s="41">
        <f>IFERROR(SUM(Y28:Y30),"0")</f>
        <v>490</v>
      </c>
      <c r="Z31" s="41">
        <f>IFERROR(IF(Z28="",0,Z28),"0")+IFERROR(IF(Z29="",0,Z29),"0")+IFERROR(IF(Z30="",0,Z30),"0")</f>
        <v>4.6109</v>
      </c>
      <c r="AA31" s="64"/>
      <c r="AB31" s="64"/>
      <c r="AC31" s="64"/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55" t="s">
        <v>72</v>
      </c>
      <c r="Q32" s="350"/>
      <c r="R32" s="350"/>
      <c r="S32" s="350"/>
      <c r="T32" s="350"/>
      <c r="U32" s="350"/>
      <c r="V32" s="351"/>
      <c r="W32" s="40" t="s">
        <v>73</v>
      </c>
      <c r="X32" s="41">
        <f>IFERROR(SUMPRODUCT(X28:X30*H28:H30),"0")</f>
        <v>735</v>
      </c>
      <c r="Y32" s="41">
        <f>IFERROR(SUMPRODUCT(Y28:Y30*H28:H30),"0")</f>
        <v>735</v>
      </c>
      <c r="Z32" s="40"/>
      <c r="AA32" s="64"/>
      <c r="AB32" s="64"/>
      <c r="AC32" s="64"/>
    </row>
    <row r="33" spans="1:68" ht="16.5" customHeight="1" x14ac:dyDescent="0.25">
      <c r="A33" s="346" t="s">
        <v>86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customHeight="1" x14ac:dyDescent="0.25">
      <c r="A34" s="352" t="s">
        <v>63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55" t="s">
        <v>72</v>
      </c>
      <c r="Q38" s="350"/>
      <c r="R38" s="350"/>
      <c r="S38" s="350"/>
      <c r="T38" s="350"/>
      <c r="U38" s="350"/>
      <c r="V38" s="351"/>
      <c r="W38" s="40" t="s">
        <v>69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55" t="s">
        <v>72</v>
      </c>
      <c r="Q39" s="350"/>
      <c r="R39" s="350"/>
      <c r="S39" s="350"/>
      <c r="T39" s="350"/>
      <c r="U39" s="350"/>
      <c r="V39" s="351"/>
      <c r="W39" s="40" t="s">
        <v>73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customHeight="1" x14ac:dyDescent="0.25">
      <c r="A40" s="346" t="s">
        <v>96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customHeight="1" x14ac:dyDescent="0.25">
      <c r="A41" s="352" t="s">
        <v>63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7">
        <v>4607111039385</v>
      </c>
      <c r="E43" s="348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7">
        <v>4607111037183</v>
      </c>
      <c r="E44" s="348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84</v>
      </c>
      <c r="Y44" s="53">
        <f t="shared" si="0"/>
        <v>84</v>
      </c>
      <c r="Z44" s="39">
        <f t="shared" si="1"/>
        <v>1.302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628.82399999999996</v>
      </c>
      <c r="BN44" s="78">
        <f t="shared" si="3"/>
        <v>628.82399999999996</v>
      </c>
      <c r="BO44" s="78">
        <f t="shared" si="4"/>
        <v>1</v>
      </c>
      <c r="BP44" s="78">
        <f t="shared" si="5"/>
        <v>1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168</v>
      </c>
      <c r="Y46" s="53">
        <f t="shared" si="0"/>
        <v>168</v>
      </c>
      <c r="Z46" s="39">
        <f t="shared" si="1"/>
        <v>2.6040000000000001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1224.048</v>
      </c>
      <c r="BN46" s="78">
        <f t="shared" si="3"/>
        <v>1224.048</v>
      </c>
      <c r="BO46" s="78">
        <f t="shared" si="4"/>
        <v>2</v>
      </c>
      <c r="BP46" s="78">
        <f t="shared" si="5"/>
        <v>2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7">
        <v>4607111039330</v>
      </c>
      <c r="E48" s="348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4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7">
        <v>4607111036889</v>
      </c>
      <c r="E49" s="348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84</v>
      </c>
      <c r="Y49" s="53">
        <f t="shared" si="0"/>
        <v>84</v>
      </c>
      <c r="Z49" s="39">
        <f t="shared" si="1"/>
        <v>1.302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628.82399999999996</v>
      </c>
      <c r="BN49" s="78">
        <f t="shared" si="3"/>
        <v>628.82399999999996</v>
      </c>
      <c r="BO49" s="78">
        <f t="shared" si="4"/>
        <v>1</v>
      </c>
      <c r="BP49" s="78">
        <f t="shared" si="5"/>
        <v>1</v>
      </c>
    </row>
    <row r="50" spans="1:68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55" t="s">
        <v>72</v>
      </c>
      <c r="Q50" s="350"/>
      <c r="R50" s="350"/>
      <c r="S50" s="350"/>
      <c r="T50" s="350"/>
      <c r="U50" s="350"/>
      <c r="V50" s="351"/>
      <c r="W50" s="40" t="s">
        <v>69</v>
      </c>
      <c r="X50" s="41">
        <f>IFERROR(SUM(X42:X49),"0")</f>
        <v>336</v>
      </c>
      <c r="Y50" s="41">
        <f>IFERROR(SUM(Y42:Y49),"0")</f>
        <v>336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5.2080000000000002</v>
      </c>
      <c r="AA50" s="64"/>
      <c r="AB50" s="64"/>
      <c r="AC50" s="64"/>
    </row>
    <row r="51" spans="1:68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55" t="s">
        <v>72</v>
      </c>
      <c r="Q51" s="350"/>
      <c r="R51" s="350"/>
      <c r="S51" s="350"/>
      <c r="T51" s="350"/>
      <c r="U51" s="350"/>
      <c r="V51" s="351"/>
      <c r="W51" s="40" t="s">
        <v>73</v>
      </c>
      <c r="X51" s="41">
        <f>IFERROR(SUMPRODUCT(X42:X49*H42:H49),"0")</f>
        <v>2385.6000000000004</v>
      </c>
      <c r="Y51" s="41">
        <f>IFERROR(SUMPRODUCT(Y42:Y49*H42:H49),"0")</f>
        <v>2385.6000000000004</v>
      </c>
      <c r="Z51" s="40"/>
      <c r="AA51" s="64"/>
      <c r="AB51" s="64"/>
      <c r="AC51" s="64"/>
    </row>
    <row r="52" spans="1:68" ht="16.5" customHeight="1" x14ac:dyDescent="0.25">
      <c r="A52" s="346" t="s">
        <v>115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customHeight="1" x14ac:dyDescent="0.25">
      <c r="A53" s="352" t="s">
        <v>63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55" t="s">
        <v>72</v>
      </c>
      <c r="Q55" s="350"/>
      <c r="R55" s="350"/>
      <c r="S55" s="350"/>
      <c r="T55" s="350"/>
      <c r="U55" s="350"/>
      <c r="V55" s="35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55" t="s">
        <v>72</v>
      </c>
      <c r="Q56" s="350"/>
      <c r="R56" s="350"/>
      <c r="S56" s="350"/>
      <c r="T56" s="350"/>
      <c r="U56" s="350"/>
      <c r="V56" s="35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52" t="s">
        <v>119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4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55" t="s">
        <v>72</v>
      </c>
      <c r="Q59" s="350"/>
      <c r="R59" s="350"/>
      <c r="S59" s="350"/>
      <c r="T59" s="350"/>
      <c r="U59" s="350"/>
      <c r="V59" s="35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55" t="s">
        <v>72</v>
      </c>
      <c r="Q60" s="350"/>
      <c r="R60" s="350"/>
      <c r="S60" s="350"/>
      <c r="T60" s="350"/>
      <c r="U60" s="350"/>
      <c r="V60" s="35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52" t="s">
        <v>76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55" t="s">
        <v>72</v>
      </c>
      <c r="Q63" s="350"/>
      <c r="R63" s="350"/>
      <c r="S63" s="350"/>
      <c r="T63" s="350"/>
      <c r="U63" s="350"/>
      <c r="V63" s="35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55" t="s">
        <v>72</v>
      </c>
      <c r="Q64" s="350"/>
      <c r="R64" s="350"/>
      <c r="S64" s="350"/>
      <c r="T64" s="350"/>
      <c r="U64" s="350"/>
      <c r="V64" s="35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52" t="s">
        <v>126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55" t="s">
        <v>72</v>
      </c>
      <c r="Q68" s="350"/>
      <c r="R68" s="350"/>
      <c r="S68" s="350"/>
      <c r="T68" s="350"/>
      <c r="U68" s="350"/>
      <c r="V68" s="35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55" t="s">
        <v>72</v>
      </c>
      <c r="Q69" s="350"/>
      <c r="R69" s="350"/>
      <c r="S69" s="350"/>
      <c r="T69" s="350"/>
      <c r="U69" s="350"/>
      <c r="V69" s="35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52" t="s">
        <v>132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55" t="s">
        <v>72</v>
      </c>
      <c r="Q74" s="350"/>
      <c r="R74" s="350"/>
      <c r="S74" s="350"/>
      <c r="T74" s="350"/>
      <c r="U74" s="350"/>
      <c r="V74" s="35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55" t="s">
        <v>72</v>
      </c>
      <c r="Q75" s="350"/>
      <c r="R75" s="350"/>
      <c r="S75" s="350"/>
      <c r="T75" s="350"/>
      <c r="U75" s="350"/>
      <c r="V75" s="35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46" t="s">
        <v>140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customHeight="1" x14ac:dyDescent="0.25">
      <c r="A77" s="352" t="s">
        <v>63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55" t="s">
        <v>72</v>
      </c>
      <c r="Q80" s="350"/>
      <c r="R80" s="350"/>
      <c r="S80" s="350"/>
      <c r="T80" s="350"/>
      <c r="U80" s="350"/>
      <c r="V80" s="351"/>
      <c r="W80" s="40" t="s">
        <v>69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55" t="s">
        <v>72</v>
      </c>
      <c r="Q81" s="350"/>
      <c r="R81" s="350"/>
      <c r="S81" s="350"/>
      <c r="T81" s="350"/>
      <c r="U81" s="350"/>
      <c r="V81" s="351"/>
      <c r="W81" s="40" t="s">
        <v>73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customHeight="1" x14ac:dyDescent="0.25">
      <c r="A82" s="346" t="s">
        <v>147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customHeight="1" x14ac:dyDescent="0.25">
      <c r="A83" s="352" t="s">
        <v>132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55" t="s">
        <v>72</v>
      </c>
      <c r="Q85" s="350"/>
      <c r="R85" s="350"/>
      <c r="S85" s="350"/>
      <c r="T85" s="350"/>
      <c r="U85" s="350"/>
      <c r="V85" s="351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55" t="s">
        <v>72</v>
      </c>
      <c r="Q86" s="350"/>
      <c r="R86" s="350"/>
      <c r="S86" s="350"/>
      <c r="T86" s="350"/>
      <c r="U86" s="350"/>
      <c r="V86" s="351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46" t="s">
        <v>151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customHeight="1" x14ac:dyDescent="0.25">
      <c r="A88" s="352" t="s">
        <v>152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280</v>
      </c>
      <c r="Y89" s="53">
        <f>IFERROR(IF(X89="","",X89),"")</f>
        <v>280</v>
      </c>
      <c r="Z89" s="39">
        <f>IFERROR(IF(X89="","",X89*0.01788),"")</f>
        <v>5.0064000000000002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1205.008</v>
      </c>
      <c r="BN89" s="78">
        <f>IFERROR(Y89*I89,"0")</f>
        <v>1205.008</v>
      </c>
      <c r="BO89" s="78">
        <f>IFERROR(X89/J89,"0")</f>
        <v>4</v>
      </c>
      <c r="BP89" s="78">
        <f>IFERROR(Y89/J89,"0")</f>
        <v>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280</v>
      </c>
      <c r="Y90" s="53">
        <f>IFERROR(IF(X90="","",X90),"")</f>
        <v>280</v>
      </c>
      <c r="Z90" s="39">
        <f>IFERROR(IF(X90="","",X90*0.01788),"")</f>
        <v>5.0064000000000002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1205.008</v>
      </c>
      <c r="BN90" s="78">
        <f>IFERROR(Y90*I90,"0")</f>
        <v>1205.008</v>
      </c>
      <c r="BO90" s="78">
        <f>IFERROR(X90/J90,"0")</f>
        <v>4</v>
      </c>
      <c r="BP90" s="78">
        <f>IFERROR(Y90/J90,"0")</f>
        <v>4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55" t="s">
        <v>72</v>
      </c>
      <c r="Q91" s="350"/>
      <c r="R91" s="350"/>
      <c r="S91" s="350"/>
      <c r="T91" s="350"/>
      <c r="U91" s="350"/>
      <c r="V91" s="351"/>
      <c r="W91" s="40" t="s">
        <v>69</v>
      </c>
      <c r="X91" s="41">
        <f>IFERROR(SUM(X89:X90),"0")</f>
        <v>560</v>
      </c>
      <c r="Y91" s="41">
        <f>IFERROR(SUM(Y89:Y90),"0")</f>
        <v>560</v>
      </c>
      <c r="Z91" s="41">
        <f>IFERROR(IF(Z89="",0,Z89),"0")+IFERROR(IF(Z90="",0,Z90),"0")</f>
        <v>10.0128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55" t="s">
        <v>72</v>
      </c>
      <c r="Q92" s="350"/>
      <c r="R92" s="350"/>
      <c r="S92" s="350"/>
      <c r="T92" s="350"/>
      <c r="U92" s="350"/>
      <c r="V92" s="351"/>
      <c r="W92" s="40" t="s">
        <v>73</v>
      </c>
      <c r="X92" s="41">
        <f>IFERROR(SUMPRODUCT(X89:X90*H89:H90),"0")</f>
        <v>2016</v>
      </c>
      <c r="Y92" s="41">
        <f>IFERROR(SUMPRODUCT(Y89:Y90*H89:H90),"0")</f>
        <v>2016</v>
      </c>
      <c r="Z92" s="40"/>
      <c r="AA92" s="64"/>
      <c r="AB92" s="64"/>
      <c r="AC92" s="64"/>
    </row>
    <row r="93" spans="1:68" ht="16.5" customHeight="1" x14ac:dyDescent="0.25">
      <c r="A93" s="346" t="s">
        <v>159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customHeight="1" x14ac:dyDescent="0.25">
      <c r="A94" s="352" t="s">
        <v>132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7">
        <v>4607111033628</v>
      </c>
      <c r="E95" s="348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25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3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55" t="s">
        <v>72</v>
      </c>
      <c r="Q101" s="350"/>
      <c r="R101" s="350"/>
      <c r="S101" s="350"/>
      <c r="T101" s="350"/>
      <c r="U101" s="350"/>
      <c r="V101" s="351"/>
      <c r="W101" s="40" t="s">
        <v>69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55" t="s">
        <v>72</v>
      </c>
      <c r="Q102" s="350"/>
      <c r="R102" s="350"/>
      <c r="S102" s="350"/>
      <c r="T102" s="350"/>
      <c r="U102" s="350"/>
      <c r="V102" s="351"/>
      <c r="W102" s="40" t="s">
        <v>73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customHeight="1" x14ac:dyDescent="0.25">
      <c r="A103" s="346" t="s">
        <v>175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customHeight="1" x14ac:dyDescent="0.25">
      <c r="A104" s="352" t="s">
        <v>126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2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55" t="s">
        <v>72</v>
      </c>
      <c r="Q108" s="350"/>
      <c r="R108" s="350"/>
      <c r="S108" s="350"/>
      <c r="T108" s="350"/>
      <c r="U108" s="350"/>
      <c r="V108" s="351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55" t="s">
        <v>72</v>
      </c>
      <c r="Q109" s="350"/>
      <c r="R109" s="350"/>
      <c r="S109" s="350"/>
      <c r="T109" s="350"/>
      <c r="U109" s="350"/>
      <c r="V109" s="351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46" t="s">
        <v>184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customHeight="1" x14ac:dyDescent="0.25">
      <c r="A111" s="352" t="s">
        <v>63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12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168</v>
      </c>
      <c r="Y115" s="53">
        <f t="shared" si="12"/>
        <v>168</v>
      </c>
      <c r="Z115" s="39">
        <f t="shared" si="13"/>
        <v>2.6040000000000001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1257.6479999999999</v>
      </c>
      <c r="BN115" s="78">
        <f t="shared" si="15"/>
        <v>1257.6479999999999</v>
      </c>
      <c r="BO115" s="78">
        <f t="shared" si="16"/>
        <v>2</v>
      </c>
      <c r="BP115" s="78">
        <f t="shared" si="17"/>
        <v>2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55" t="s">
        <v>72</v>
      </c>
      <c r="Q118" s="350"/>
      <c r="R118" s="350"/>
      <c r="S118" s="350"/>
      <c r="T118" s="350"/>
      <c r="U118" s="350"/>
      <c r="V118" s="351"/>
      <c r="W118" s="40" t="s">
        <v>69</v>
      </c>
      <c r="X118" s="41">
        <f>IFERROR(SUM(X112:X117),"0")</f>
        <v>168</v>
      </c>
      <c r="Y118" s="41">
        <f>IFERROR(SUM(Y112:Y117),"0")</f>
        <v>168</v>
      </c>
      <c r="Z118" s="41">
        <f>IFERROR(IF(Z112="",0,Z112),"0")+IFERROR(IF(Z113="",0,Z113),"0")+IFERROR(IF(Z114="",0,Z114),"0")+IFERROR(IF(Z115="",0,Z115),"0")+IFERROR(IF(Z116="",0,Z116),"0")+IFERROR(IF(Z117="",0,Z117),"0")</f>
        <v>2.6040000000000001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55" t="s">
        <v>72</v>
      </c>
      <c r="Q119" s="350"/>
      <c r="R119" s="350"/>
      <c r="S119" s="350"/>
      <c r="T119" s="350"/>
      <c r="U119" s="350"/>
      <c r="V119" s="351"/>
      <c r="W119" s="40" t="s">
        <v>73</v>
      </c>
      <c r="X119" s="41">
        <f>IFERROR(SUMPRODUCT(X112:X117*H112:H117),"0")</f>
        <v>1209.6000000000001</v>
      </c>
      <c r="Y119" s="41">
        <f>IFERROR(SUMPRODUCT(Y112:Y117*H112:H117),"0")</f>
        <v>1209.6000000000001</v>
      </c>
      <c r="Z119" s="40"/>
      <c r="AA119" s="64"/>
      <c r="AB119" s="64"/>
      <c r="AC119" s="64"/>
    </row>
    <row r="120" spans="1:68" ht="14.25" customHeight="1" x14ac:dyDescent="0.25">
      <c r="A120" s="352" t="s">
        <v>132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396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55" t="s">
        <v>72</v>
      </c>
      <c r="Q122" s="350"/>
      <c r="R122" s="350"/>
      <c r="S122" s="350"/>
      <c r="T122" s="350"/>
      <c r="U122" s="350"/>
      <c r="V122" s="35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55" t="s">
        <v>72</v>
      </c>
      <c r="Q123" s="350"/>
      <c r="R123" s="350"/>
      <c r="S123" s="350"/>
      <c r="T123" s="350"/>
      <c r="U123" s="350"/>
      <c r="V123" s="35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46" t="s">
        <v>203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customHeight="1" x14ac:dyDescent="0.25">
      <c r="A125" s="352" t="s">
        <v>132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280</v>
      </c>
      <c r="Y126" s="53">
        <f>IFERROR(IF(X126="","",X126),"")</f>
        <v>280</v>
      </c>
      <c r="Z126" s="39">
        <f>IFERROR(IF(X126="","",X126*0.01788),"")</f>
        <v>5.0064000000000002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1037.008</v>
      </c>
      <c r="BN126" s="78">
        <f>IFERROR(Y126*I126,"0")</f>
        <v>1037.008</v>
      </c>
      <c r="BO126" s="78">
        <f>IFERROR(X126/J126,"0")</f>
        <v>4</v>
      </c>
      <c r="BP126" s="78">
        <f>IFERROR(Y126/J126,"0")</f>
        <v>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40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280</v>
      </c>
      <c r="Y127" s="53">
        <f>IFERROR(IF(X127="","",X127),"")</f>
        <v>280</v>
      </c>
      <c r="Z127" s="39">
        <f>IFERROR(IF(X127="","",X127*0.01788),"")</f>
        <v>5.0064000000000002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1037.008</v>
      </c>
      <c r="BN127" s="78">
        <f>IFERROR(Y127*I127,"0")</f>
        <v>1037.008</v>
      </c>
      <c r="BO127" s="78">
        <f>IFERROR(X127/J127,"0")</f>
        <v>4</v>
      </c>
      <c r="BP127" s="78">
        <f>IFERROR(Y127/J127,"0")</f>
        <v>4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55" t="s">
        <v>72</v>
      </c>
      <c r="Q128" s="350"/>
      <c r="R128" s="350"/>
      <c r="S128" s="350"/>
      <c r="T128" s="350"/>
      <c r="U128" s="350"/>
      <c r="V128" s="351"/>
      <c r="W128" s="40" t="s">
        <v>69</v>
      </c>
      <c r="X128" s="41">
        <f>IFERROR(SUM(X126:X127),"0")</f>
        <v>560</v>
      </c>
      <c r="Y128" s="41">
        <f>IFERROR(SUM(Y126:Y127),"0")</f>
        <v>560</v>
      </c>
      <c r="Z128" s="41">
        <f>IFERROR(IF(Z126="",0,Z126),"0")+IFERROR(IF(Z127="",0,Z127),"0")</f>
        <v>10.0128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55" t="s">
        <v>72</v>
      </c>
      <c r="Q129" s="350"/>
      <c r="R129" s="350"/>
      <c r="S129" s="350"/>
      <c r="T129" s="350"/>
      <c r="U129" s="350"/>
      <c r="V129" s="351"/>
      <c r="W129" s="40" t="s">
        <v>73</v>
      </c>
      <c r="X129" s="41">
        <f>IFERROR(SUMPRODUCT(X126:X127*H126:H127),"0")</f>
        <v>1680</v>
      </c>
      <c r="Y129" s="41">
        <f>IFERROR(SUMPRODUCT(Y126:Y127*H126:H127),"0")</f>
        <v>1680</v>
      </c>
      <c r="Z129" s="40"/>
      <c r="AA129" s="64"/>
      <c r="AB129" s="64"/>
      <c r="AC129" s="64"/>
    </row>
    <row r="130" spans="1:68" ht="16.5" customHeight="1" x14ac:dyDescent="0.25">
      <c r="A130" s="346" t="s">
        <v>209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customHeight="1" x14ac:dyDescent="0.25">
      <c r="A131" s="352" t="s">
        <v>132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140</v>
      </c>
      <c r="Y132" s="53">
        <f>IFERROR(IF(X132="","",X132),"")</f>
        <v>140</v>
      </c>
      <c r="Z132" s="39">
        <f>IFERROR(IF(X132="","",X132*0.01788),"")</f>
        <v>2.5032000000000001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524.72</v>
      </c>
      <c r="BN132" s="78">
        <f>IFERROR(Y132*I132,"0")</f>
        <v>524.72</v>
      </c>
      <c r="BO132" s="78">
        <f>IFERROR(X132/J132,"0")</f>
        <v>2</v>
      </c>
      <c r="BP132" s="78">
        <f>IFERROR(Y132/J132,"0")</f>
        <v>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140</v>
      </c>
      <c r="Y133" s="53">
        <f>IFERROR(IF(X133="","",X133),"")</f>
        <v>140</v>
      </c>
      <c r="Z133" s="39">
        <f>IFERROR(IF(X133="","",X133*0.01788),"")</f>
        <v>2.5032000000000001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518.50400000000002</v>
      </c>
      <c r="BN133" s="78">
        <f>IFERROR(Y133*I133,"0")</f>
        <v>518.50400000000002</v>
      </c>
      <c r="BO133" s="78">
        <f>IFERROR(X133/J133,"0")</f>
        <v>2</v>
      </c>
      <c r="BP133" s="78">
        <f>IFERROR(Y133/J133,"0")</f>
        <v>2</v>
      </c>
    </row>
    <row r="134" spans="1:68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55" t="s">
        <v>72</v>
      </c>
      <c r="Q134" s="350"/>
      <c r="R134" s="350"/>
      <c r="S134" s="350"/>
      <c r="T134" s="350"/>
      <c r="U134" s="350"/>
      <c r="V134" s="351"/>
      <c r="W134" s="40" t="s">
        <v>69</v>
      </c>
      <c r="X134" s="41">
        <f>IFERROR(SUM(X132:X133),"0")</f>
        <v>280</v>
      </c>
      <c r="Y134" s="41">
        <f>IFERROR(SUM(Y132:Y133),"0")</f>
        <v>280</v>
      </c>
      <c r="Z134" s="41">
        <f>IFERROR(IF(Z132="",0,Z132),"0")+IFERROR(IF(Z133="",0,Z133),"0")</f>
        <v>5.0064000000000002</v>
      </c>
      <c r="AA134" s="64"/>
      <c r="AB134" s="64"/>
      <c r="AC134" s="64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55" t="s">
        <v>72</v>
      </c>
      <c r="Q135" s="350"/>
      <c r="R135" s="350"/>
      <c r="S135" s="350"/>
      <c r="T135" s="350"/>
      <c r="U135" s="350"/>
      <c r="V135" s="351"/>
      <c r="W135" s="40" t="s">
        <v>73</v>
      </c>
      <c r="X135" s="41">
        <f>IFERROR(SUMPRODUCT(X132:X133*H132:H133),"0")</f>
        <v>840</v>
      </c>
      <c r="Y135" s="41">
        <f>IFERROR(SUMPRODUCT(Y132:Y133*H132:H133),"0")</f>
        <v>840</v>
      </c>
      <c r="Z135" s="40"/>
      <c r="AA135" s="64"/>
      <c r="AB135" s="64"/>
      <c r="AC135" s="64"/>
    </row>
    <row r="136" spans="1:68" ht="16.5" customHeight="1" x14ac:dyDescent="0.25">
      <c r="A136" s="346" t="s">
        <v>216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customHeight="1" x14ac:dyDescent="0.25">
      <c r="A137" s="352" t="s">
        <v>132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70</v>
      </c>
      <c r="Y139" s="53">
        <f>IFERROR(IF(X139="","",X139),"")</f>
        <v>70</v>
      </c>
      <c r="Z139" s="39">
        <f>IFERROR(IF(X139="","",X139*0.01788),"")</f>
        <v>1.2516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229.6</v>
      </c>
      <c r="BN139" s="78">
        <f>IFERROR(Y139*I139,"0")</f>
        <v>229.6</v>
      </c>
      <c r="BO139" s="78">
        <f>IFERROR(X139/J139,"0")</f>
        <v>1</v>
      </c>
      <c r="BP139" s="78">
        <f>IFERROR(Y139/J139,"0")</f>
        <v>1</v>
      </c>
    </row>
    <row r="140" spans="1:68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55" t="s">
        <v>72</v>
      </c>
      <c r="Q140" s="350"/>
      <c r="R140" s="350"/>
      <c r="S140" s="350"/>
      <c r="T140" s="350"/>
      <c r="U140" s="350"/>
      <c r="V140" s="351"/>
      <c r="W140" s="40" t="s">
        <v>69</v>
      </c>
      <c r="X140" s="41">
        <f>IFERROR(SUM(X138:X139),"0")</f>
        <v>70</v>
      </c>
      <c r="Y140" s="41">
        <f>IFERROR(SUM(Y138:Y139),"0")</f>
        <v>70</v>
      </c>
      <c r="Z140" s="41">
        <f>IFERROR(IF(Z138="",0,Z138),"0")+IFERROR(IF(Z139="",0,Z139),"0")</f>
        <v>1.2516</v>
      </c>
      <c r="AA140" s="64"/>
      <c r="AB140" s="64"/>
      <c r="AC140" s="64"/>
    </row>
    <row r="141" spans="1:68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55" t="s">
        <v>72</v>
      </c>
      <c r="Q141" s="350"/>
      <c r="R141" s="350"/>
      <c r="S141" s="350"/>
      <c r="T141" s="350"/>
      <c r="U141" s="350"/>
      <c r="V141" s="351"/>
      <c r="W141" s="40" t="s">
        <v>73</v>
      </c>
      <c r="X141" s="41">
        <f>IFERROR(SUMPRODUCT(X138:X139*H138:H139),"0")</f>
        <v>210</v>
      </c>
      <c r="Y141" s="41">
        <f>IFERROR(SUMPRODUCT(Y138:Y139*H138:H139),"0")</f>
        <v>210</v>
      </c>
      <c r="Z141" s="40"/>
      <c r="AA141" s="64"/>
      <c r="AB141" s="64"/>
      <c r="AC141" s="64"/>
    </row>
    <row r="142" spans="1:68" ht="16.5" customHeight="1" x14ac:dyDescent="0.25">
      <c r="A142" s="346" t="s">
        <v>222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customHeight="1" x14ac:dyDescent="0.25">
      <c r="A143" s="352" t="s">
        <v>132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5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55" t="s">
        <v>72</v>
      </c>
      <c r="Q145" s="350"/>
      <c r="R145" s="350"/>
      <c r="S145" s="350"/>
      <c r="T145" s="350"/>
      <c r="U145" s="350"/>
      <c r="V145" s="351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55" t="s">
        <v>72</v>
      </c>
      <c r="Q146" s="350"/>
      <c r="R146" s="350"/>
      <c r="S146" s="350"/>
      <c r="T146" s="350"/>
      <c r="U146" s="350"/>
      <c r="V146" s="351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46" t="s">
        <v>226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customHeight="1" x14ac:dyDescent="0.25">
      <c r="A148" s="352" t="s">
        <v>132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55" t="s">
        <v>72</v>
      </c>
      <c r="Q150" s="350"/>
      <c r="R150" s="350"/>
      <c r="S150" s="350"/>
      <c r="T150" s="350"/>
      <c r="U150" s="350"/>
      <c r="V150" s="351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55" t="s">
        <v>72</v>
      </c>
      <c r="Q151" s="350"/>
      <c r="R151" s="350"/>
      <c r="S151" s="350"/>
      <c r="T151" s="350"/>
      <c r="U151" s="350"/>
      <c r="V151" s="351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46" t="s">
        <v>229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customHeight="1" x14ac:dyDescent="0.25">
      <c r="A153" s="352" t="s">
        <v>230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72</v>
      </c>
      <c r="Y154" s="53">
        <f>IFERROR(IF(X154="","",X154),"")</f>
        <v>72</v>
      </c>
      <c r="Z154" s="39">
        <f>IFERROR(IF(X154="","",X154*0.01157),"")</f>
        <v>0.83304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152.64000000000001</v>
      </c>
      <c r="BN154" s="78">
        <f>IFERROR(Y154*I154,"0")</f>
        <v>152.64000000000001</v>
      </c>
      <c r="BO154" s="78">
        <f>IFERROR(X154/J154,"0")</f>
        <v>1</v>
      </c>
      <c r="BP154" s="78">
        <f>IFERROR(Y154/J154,"0")</f>
        <v>1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55" t="s">
        <v>72</v>
      </c>
      <c r="Q156" s="350"/>
      <c r="R156" s="350"/>
      <c r="S156" s="350"/>
      <c r="T156" s="350"/>
      <c r="U156" s="350"/>
      <c r="V156" s="351"/>
      <c r="W156" s="40" t="s">
        <v>69</v>
      </c>
      <c r="X156" s="41">
        <f>IFERROR(SUM(X154:X155),"0")</f>
        <v>72</v>
      </c>
      <c r="Y156" s="41">
        <f>IFERROR(SUM(Y154:Y155),"0")</f>
        <v>72</v>
      </c>
      <c r="Z156" s="41">
        <f>IFERROR(IF(Z154="",0,Z154),"0")+IFERROR(IF(Z155="",0,Z155),"0")</f>
        <v>0.83304</v>
      </c>
      <c r="AA156" s="64"/>
      <c r="AB156" s="64"/>
      <c r="AC156" s="64"/>
    </row>
    <row r="157" spans="1:68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55" t="s">
        <v>72</v>
      </c>
      <c r="Q157" s="350"/>
      <c r="R157" s="350"/>
      <c r="S157" s="350"/>
      <c r="T157" s="350"/>
      <c r="U157" s="350"/>
      <c r="V157" s="351"/>
      <c r="W157" s="40" t="s">
        <v>73</v>
      </c>
      <c r="X157" s="41">
        <f>IFERROR(SUMPRODUCT(X154:X155*H154:H155),"0")</f>
        <v>115.2</v>
      </c>
      <c r="Y157" s="41">
        <f>IFERROR(SUMPRODUCT(Y154:Y155*H154:H155),"0")</f>
        <v>115.2</v>
      </c>
      <c r="Z157" s="40"/>
      <c r="AA157" s="64"/>
      <c r="AB157" s="64"/>
      <c r="AC157" s="64"/>
    </row>
    <row r="158" spans="1:68" ht="16.5" customHeight="1" x14ac:dyDescent="0.25">
      <c r="A158" s="346" t="s">
        <v>237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customHeight="1" x14ac:dyDescent="0.25">
      <c r="A159" s="352" t="s">
        <v>132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140</v>
      </c>
      <c r="Y160" s="53">
        <f>IFERROR(IF(X160="","",X160),"")</f>
        <v>140</v>
      </c>
      <c r="Z160" s="39">
        <f>IFERROR(IF(X160="","",X160*0.00941),"")</f>
        <v>1.3173999999999999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294.25200000000001</v>
      </c>
      <c r="BN160" s="78">
        <f>IFERROR(Y160*I160,"0")</f>
        <v>294.25200000000001</v>
      </c>
      <c r="BO160" s="78">
        <f>IFERROR(X160/J160,"0")</f>
        <v>1</v>
      </c>
      <c r="BP160" s="78">
        <f>IFERROR(Y160/J160,"0")</f>
        <v>1</v>
      </c>
    </row>
    <row r="161" spans="1:68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55" t="s">
        <v>72</v>
      </c>
      <c r="Q161" s="350"/>
      <c r="R161" s="350"/>
      <c r="S161" s="350"/>
      <c r="T161" s="350"/>
      <c r="U161" s="350"/>
      <c r="V161" s="351"/>
      <c r="W161" s="40" t="s">
        <v>69</v>
      </c>
      <c r="X161" s="41">
        <f>IFERROR(SUM(X160:X160),"0")</f>
        <v>140</v>
      </c>
      <c r="Y161" s="41">
        <f>IFERROR(SUM(Y160:Y160),"0")</f>
        <v>140</v>
      </c>
      <c r="Z161" s="41">
        <f>IFERROR(IF(Z160="",0,Z160),"0")</f>
        <v>1.3173999999999999</v>
      </c>
      <c r="AA161" s="64"/>
      <c r="AB161" s="64"/>
      <c r="AC161" s="64"/>
    </row>
    <row r="162" spans="1:68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55" t="s">
        <v>72</v>
      </c>
      <c r="Q162" s="350"/>
      <c r="R162" s="350"/>
      <c r="S162" s="350"/>
      <c r="T162" s="350"/>
      <c r="U162" s="350"/>
      <c r="V162" s="351"/>
      <c r="W162" s="40" t="s">
        <v>73</v>
      </c>
      <c r="X162" s="41">
        <f>IFERROR(SUMPRODUCT(X160:X160*H160:H160),"0")</f>
        <v>235.2</v>
      </c>
      <c r="Y162" s="41">
        <f>IFERROR(SUMPRODUCT(Y160:Y160*H160:H160),"0")</f>
        <v>235.2</v>
      </c>
      <c r="Z162" s="40"/>
      <c r="AA162" s="64"/>
      <c r="AB162" s="64"/>
      <c r="AC162" s="64"/>
    </row>
    <row r="163" spans="1:68" ht="27.75" customHeight="1" x14ac:dyDescent="0.2">
      <c r="A163" s="356" t="s">
        <v>241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52"/>
      <c r="AB163" s="52"/>
      <c r="AC163" s="52"/>
    </row>
    <row r="164" spans="1:68" ht="16.5" customHeight="1" x14ac:dyDescent="0.25">
      <c r="A164" s="346" t="s">
        <v>242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customHeight="1" x14ac:dyDescent="0.25">
      <c r="A165" s="352" t="s">
        <v>132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51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55" t="s">
        <v>72</v>
      </c>
      <c r="Q167" s="350"/>
      <c r="R167" s="350"/>
      <c r="S167" s="350"/>
      <c r="T167" s="350"/>
      <c r="U167" s="350"/>
      <c r="V167" s="351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55" t="s">
        <v>72</v>
      </c>
      <c r="Q168" s="350"/>
      <c r="R168" s="350"/>
      <c r="S168" s="350"/>
      <c r="T168" s="350"/>
      <c r="U168" s="350"/>
      <c r="V168" s="351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46" t="s">
        <v>246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customHeight="1" x14ac:dyDescent="0.25">
      <c r="A170" s="352" t="s">
        <v>63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516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54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5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3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55" t="s">
        <v>72</v>
      </c>
      <c r="Q175" s="350"/>
      <c r="R175" s="350"/>
      <c r="S175" s="350"/>
      <c r="T175" s="350"/>
      <c r="U175" s="350"/>
      <c r="V175" s="351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55" t="s">
        <v>72</v>
      </c>
      <c r="Q176" s="350"/>
      <c r="R176" s="350"/>
      <c r="S176" s="350"/>
      <c r="T176" s="350"/>
      <c r="U176" s="350"/>
      <c r="V176" s="351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52" t="s">
        <v>261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55" t="s">
        <v>72</v>
      </c>
      <c r="Q180" s="350"/>
      <c r="R180" s="350"/>
      <c r="S180" s="350"/>
      <c r="T180" s="350"/>
      <c r="U180" s="350"/>
      <c r="V180" s="351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55" t="s">
        <v>72</v>
      </c>
      <c r="Q181" s="350"/>
      <c r="R181" s="350"/>
      <c r="S181" s="350"/>
      <c r="T181" s="350"/>
      <c r="U181" s="350"/>
      <c r="V181" s="351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56" t="s">
        <v>267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52"/>
      <c r="AB182" s="52"/>
      <c r="AC182" s="52"/>
    </row>
    <row r="183" spans="1:68" ht="16.5" customHeight="1" x14ac:dyDescent="0.25">
      <c r="A183" s="346" t="s">
        <v>268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customHeight="1" x14ac:dyDescent="0.25">
      <c r="A184" s="352" t="s">
        <v>76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7">
        <v>4607111035721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7">
        <v>4607111035691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3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5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55" t="s">
        <v>72</v>
      </c>
      <c r="Q188" s="350"/>
      <c r="R188" s="350"/>
      <c r="S188" s="350"/>
      <c r="T188" s="350"/>
      <c r="U188" s="350"/>
      <c r="V188" s="351"/>
      <c r="W188" s="40" t="s">
        <v>69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55" t="s">
        <v>72</v>
      </c>
      <c r="Q189" s="350"/>
      <c r="R189" s="350"/>
      <c r="S189" s="350"/>
      <c r="T189" s="350"/>
      <c r="U189" s="350"/>
      <c r="V189" s="351"/>
      <c r="W189" s="40" t="s">
        <v>73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customHeight="1" x14ac:dyDescent="0.25">
      <c r="A190" s="352" t="s">
        <v>278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408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55" t="s">
        <v>72</v>
      </c>
      <c r="Q192" s="350"/>
      <c r="R192" s="350"/>
      <c r="S192" s="350"/>
      <c r="T192" s="350"/>
      <c r="U192" s="350"/>
      <c r="V192" s="351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55" t="s">
        <v>72</v>
      </c>
      <c r="Q193" s="350"/>
      <c r="R193" s="350"/>
      <c r="S193" s="350"/>
      <c r="T193" s="350"/>
      <c r="U193" s="350"/>
      <c r="V193" s="351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56" t="s">
        <v>286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52"/>
      <c r="AB194" s="52"/>
      <c r="AC194" s="52"/>
    </row>
    <row r="195" spans="1:68" ht="16.5" customHeight="1" x14ac:dyDescent="0.25">
      <c r="A195" s="346" t="s">
        <v>287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customHeight="1" x14ac:dyDescent="0.25">
      <c r="A196" s="352" t="s">
        <v>132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3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37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55" t="s">
        <v>72</v>
      </c>
      <c r="Q201" s="350"/>
      <c r="R201" s="350"/>
      <c r="S201" s="350"/>
      <c r="T201" s="350"/>
      <c r="U201" s="350"/>
      <c r="V201" s="351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55" t="s">
        <v>72</v>
      </c>
      <c r="Q202" s="350"/>
      <c r="R202" s="350"/>
      <c r="S202" s="350"/>
      <c r="T202" s="350"/>
      <c r="U202" s="350"/>
      <c r="V202" s="351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46" t="s">
        <v>299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customHeight="1" x14ac:dyDescent="0.25">
      <c r="A204" s="352" t="s">
        <v>63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55" t="s">
        <v>72</v>
      </c>
      <c r="Q208" s="350"/>
      <c r="R208" s="350"/>
      <c r="S208" s="350"/>
      <c r="T208" s="350"/>
      <c r="U208" s="350"/>
      <c r="V208" s="351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55" t="s">
        <v>72</v>
      </c>
      <c r="Q209" s="350"/>
      <c r="R209" s="350"/>
      <c r="S209" s="350"/>
      <c r="T209" s="350"/>
      <c r="U209" s="350"/>
      <c r="V209" s="351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46" t="s">
        <v>309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customHeight="1" x14ac:dyDescent="0.25">
      <c r="A211" s="352" t="s">
        <v>63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53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55" t="s">
        <v>72</v>
      </c>
      <c r="Q218" s="350"/>
      <c r="R218" s="350"/>
      <c r="S218" s="350"/>
      <c r="T218" s="350"/>
      <c r="U218" s="350"/>
      <c r="V218" s="351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55" t="s">
        <v>72</v>
      </c>
      <c r="Q219" s="350"/>
      <c r="R219" s="350"/>
      <c r="S219" s="350"/>
      <c r="T219" s="350"/>
      <c r="U219" s="350"/>
      <c r="V219" s="351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46" t="s">
        <v>324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customHeight="1" x14ac:dyDescent="0.25">
      <c r="A221" s="352" t="s">
        <v>63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55" t="s">
        <v>72</v>
      </c>
      <c r="Q226" s="350"/>
      <c r="R226" s="350"/>
      <c r="S226" s="350"/>
      <c r="T226" s="350"/>
      <c r="U226" s="350"/>
      <c r="V226" s="351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55" t="s">
        <v>72</v>
      </c>
      <c r="Q227" s="350"/>
      <c r="R227" s="350"/>
      <c r="S227" s="350"/>
      <c r="T227" s="350"/>
      <c r="U227" s="350"/>
      <c r="V227" s="351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46" t="s">
        <v>335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customHeight="1" x14ac:dyDescent="0.25">
      <c r="A229" s="352" t="s">
        <v>63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55" t="s">
        <v>72</v>
      </c>
      <c r="Q231" s="350"/>
      <c r="R231" s="350"/>
      <c r="S231" s="350"/>
      <c r="T231" s="350"/>
      <c r="U231" s="350"/>
      <c r="V231" s="351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55" t="s">
        <v>72</v>
      </c>
      <c r="Q232" s="350"/>
      <c r="R232" s="350"/>
      <c r="S232" s="350"/>
      <c r="T232" s="350"/>
      <c r="U232" s="350"/>
      <c r="V232" s="351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52" t="s">
        <v>132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54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55" t="s">
        <v>72</v>
      </c>
      <c r="Q237" s="350"/>
      <c r="R237" s="350"/>
      <c r="S237" s="350"/>
      <c r="T237" s="350"/>
      <c r="U237" s="350"/>
      <c r="V237" s="351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55" t="s">
        <v>72</v>
      </c>
      <c r="Q238" s="350"/>
      <c r="R238" s="350"/>
      <c r="S238" s="350"/>
      <c r="T238" s="350"/>
      <c r="U238" s="350"/>
      <c r="V238" s="351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46" t="s">
        <v>346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customHeight="1" x14ac:dyDescent="0.25">
      <c r="A240" s="352" t="s">
        <v>278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4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55" t="s">
        <v>72</v>
      </c>
      <c r="Q242" s="350"/>
      <c r="R242" s="350"/>
      <c r="S242" s="350"/>
      <c r="T242" s="350"/>
      <c r="U242" s="350"/>
      <c r="V242" s="351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55" t="s">
        <v>72</v>
      </c>
      <c r="Q243" s="350"/>
      <c r="R243" s="350"/>
      <c r="S243" s="350"/>
      <c r="T243" s="350"/>
      <c r="U243" s="350"/>
      <c r="V243" s="351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46" t="s">
        <v>350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customHeight="1" x14ac:dyDescent="0.25">
      <c r="A245" s="352" t="s">
        <v>63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55" t="s">
        <v>72</v>
      </c>
      <c r="Q248" s="350"/>
      <c r="R248" s="350"/>
      <c r="S248" s="350"/>
      <c r="T248" s="350"/>
      <c r="U248" s="350"/>
      <c r="V248" s="351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55" t="s">
        <v>72</v>
      </c>
      <c r="Q249" s="350"/>
      <c r="R249" s="350"/>
      <c r="S249" s="350"/>
      <c r="T249" s="350"/>
      <c r="U249" s="350"/>
      <c r="V249" s="351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56" t="s">
        <v>356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52"/>
      <c r="AB250" s="52"/>
      <c r="AC250" s="52"/>
    </row>
    <row r="251" spans="1:68" ht="16.5" customHeight="1" x14ac:dyDescent="0.25">
      <c r="A251" s="346" t="s">
        <v>357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customHeight="1" x14ac:dyDescent="0.25">
      <c r="A252" s="352" t="s">
        <v>63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39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55" t="s">
        <v>72</v>
      </c>
      <c r="Q254" s="350"/>
      <c r="R254" s="350"/>
      <c r="S254" s="350"/>
      <c r="T254" s="350"/>
      <c r="U254" s="350"/>
      <c r="V254" s="351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55" t="s">
        <v>72</v>
      </c>
      <c r="Q255" s="350"/>
      <c r="R255" s="350"/>
      <c r="S255" s="350"/>
      <c r="T255" s="350"/>
      <c r="U255" s="350"/>
      <c r="V255" s="351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56" t="s">
        <v>361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52"/>
      <c r="AB256" s="52"/>
      <c r="AC256" s="52"/>
    </row>
    <row r="257" spans="1:68" ht="16.5" customHeight="1" x14ac:dyDescent="0.25">
      <c r="A257" s="346" t="s">
        <v>362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customHeight="1" x14ac:dyDescent="0.25">
      <c r="A258" s="352" t="s">
        <v>63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55" t="s">
        <v>72</v>
      </c>
      <c r="Q261" s="350"/>
      <c r="R261" s="350"/>
      <c r="S261" s="350"/>
      <c r="T261" s="350"/>
      <c r="U261" s="350"/>
      <c r="V261" s="351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55" t="s">
        <v>72</v>
      </c>
      <c r="Q262" s="350"/>
      <c r="R262" s="350"/>
      <c r="S262" s="350"/>
      <c r="T262" s="350"/>
      <c r="U262" s="350"/>
      <c r="V262" s="351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56" t="s">
        <v>368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52"/>
      <c r="AB263" s="52"/>
      <c r="AC263" s="52"/>
    </row>
    <row r="264" spans="1:68" ht="16.5" customHeight="1" x14ac:dyDescent="0.25">
      <c r="A264" s="346" t="s">
        <v>369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customHeight="1" x14ac:dyDescent="0.25">
      <c r="A265" s="352" t="s">
        <v>370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55" t="s">
        <v>72</v>
      </c>
      <c r="Q267" s="350"/>
      <c r="R267" s="350"/>
      <c r="S267" s="350"/>
      <c r="T267" s="350"/>
      <c r="U267" s="350"/>
      <c r="V267" s="351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55" t="s">
        <v>72</v>
      </c>
      <c r="Q268" s="350"/>
      <c r="R268" s="350"/>
      <c r="S268" s="350"/>
      <c r="T268" s="350"/>
      <c r="U268" s="350"/>
      <c r="V268" s="351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52" t="s">
        <v>132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5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55" t="s">
        <v>72</v>
      </c>
      <c r="Q271" s="350"/>
      <c r="R271" s="350"/>
      <c r="S271" s="350"/>
      <c r="T271" s="350"/>
      <c r="U271" s="350"/>
      <c r="V271" s="351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55" t="s">
        <v>72</v>
      </c>
      <c r="Q272" s="350"/>
      <c r="R272" s="350"/>
      <c r="S272" s="350"/>
      <c r="T272" s="350"/>
      <c r="U272" s="350"/>
      <c r="V272" s="351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56" t="s">
        <v>242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52"/>
      <c r="AB273" s="52"/>
      <c r="AC273" s="52"/>
    </row>
    <row r="274" spans="1:68" ht="16.5" customHeight="1" x14ac:dyDescent="0.25">
      <c r="A274" s="346" t="s">
        <v>242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customHeight="1" x14ac:dyDescent="0.25">
      <c r="A275" s="352" t="s">
        <v>63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50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87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4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55" t="s">
        <v>72</v>
      </c>
      <c r="Q279" s="350"/>
      <c r="R279" s="350"/>
      <c r="S279" s="350"/>
      <c r="T279" s="350"/>
      <c r="U279" s="350"/>
      <c r="V279" s="351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55" t="s">
        <v>72</v>
      </c>
      <c r="Q280" s="350"/>
      <c r="R280" s="350"/>
      <c r="S280" s="350"/>
      <c r="T280" s="350"/>
      <c r="U280" s="350"/>
      <c r="V280" s="351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52" t="s">
        <v>152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4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55" t="s">
        <v>72</v>
      </c>
      <c r="Q283" s="350"/>
      <c r="R283" s="350"/>
      <c r="S283" s="350"/>
      <c r="T283" s="350"/>
      <c r="U283" s="350"/>
      <c r="V283" s="351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55" t="s">
        <v>72</v>
      </c>
      <c r="Q284" s="350"/>
      <c r="R284" s="350"/>
      <c r="S284" s="350"/>
      <c r="T284" s="350"/>
      <c r="U284" s="350"/>
      <c r="V284" s="351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52" t="s">
        <v>76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04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55" t="s">
        <v>72</v>
      </c>
      <c r="Q288" s="350"/>
      <c r="R288" s="350"/>
      <c r="S288" s="350"/>
      <c r="T288" s="350"/>
      <c r="U288" s="350"/>
      <c r="V288" s="351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55" t="s">
        <v>72</v>
      </c>
      <c r="Q289" s="350"/>
      <c r="R289" s="350"/>
      <c r="S289" s="350"/>
      <c r="T289" s="350"/>
      <c r="U289" s="350"/>
      <c r="V289" s="351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52" t="s">
        <v>126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374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55" t="s">
        <v>72</v>
      </c>
      <c r="Q294" s="350"/>
      <c r="R294" s="350"/>
      <c r="S294" s="350"/>
      <c r="T294" s="350"/>
      <c r="U294" s="350"/>
      <c r="V294" s="351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55" t="s">
        <v>72</v>
      </c>
      <c r="Q295" s="350"/>
      <c r="R295" s="350"/>
      <c r="S295" s="350"/>
      <c r="T295" s="350"/>
      <c r="U295" s="350"/>
      <c r="V295" s="351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52" t="s">
        <v>132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373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2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553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49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8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41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85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82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76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72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505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336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40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550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53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395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55" t="s">
        <v>72</v>
      </c>
      <c r="Q318" s="350"/>
      <c r="R318" s="350"/>
      <c r="S318" s="350"/>
      <c r="T318" s="350"/>
      <c r="U318" s="350"/>
      <c r="V318" s="351"/>
      <c r="W318" s="40" t="s">
        <v>69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55" t="s">
        <v>72</v>
      </c>
      <c r="Q319" s="350"/>
      <c r="R319" s="350"/>
      <c r="S319" s="350"/>
      <c r="T319" s="350"/>
      <c r="U319" s="350"/>
      <c r="V319" s="351"/>
      <c r="W319" s="40" t="s">
        <v>73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346" t="s">
        <v>472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customHeight="1" x14ac:dyDescent="0.25">
      <c r="A321" s="352" t="s">
        <v>132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94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55" t="s">
        <v>72</v>
      </c>
      <c r="Q323" s="350"/>
      <c r="R323" s="350"/>
      <c r="S323" s="350"/>
      <c r="T323" s="350"/>
      <c r="U323" s="350"/>
      <c r="V323" s="351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55" t="s">
        <v>72</v>
      </c>
      <c r="Q324" s="350"/>
      <c r="R324" s="350"/>
      <c r="S324" s="350"/>
      <c r="T324" s="350"/>
      <c r="U324" s="350"/>
      <c r="V324" s="351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3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94"/>
      <c r="P325" s="423" t="s">
        <v>477</v>
      </c>
      <c r="Q325" s="424"/>
      <c r="R325" s="424"/>
      <c r="S325" s="424"/>
      <c r="T325" s="424"/>
      <c r="U325" s="424"/>
      <c r="V325" s="368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9426.6000000000022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9426.6000000000022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94"/>
      <c r="P326" s="423" t="s">
        <v>478</v>
      </c>
      <c r="Q326" s="424"/>
      <c r="R326" s="424"/>
      <c r="S326" s="424"/>
      <c r="T326" s="424"/>
      <c r="U326" s="424"/>
      <c r="V326" s="368"/>
      <c r="W326" s="40" t="s">
        <v>73</v>
      </c>
      <c r="X326" s="41">
        <f>IFERROR(SUM(BM22:BM322),"0")</f>
        <v>10884.774000000001</v>
      </c>
      <c r="Y326" s="41">
        <f>IFERROR(SUM(BN22:BN322),"0")</f>
        <v>10884.774000000001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94"/>
      <c r="P327" s="423" t="s">
        <v>479</v>
      </c>
      <c r="Q327" s="424"/>
      <c r="R327" s="424"/>
      <c r="S327" s="424"/>
      <c r="T327" s="424"/>
      <c r="U327" s="424"/>
      <c r="V327" s="368"/>
      <c r="W327" s="40" t="s">
        <v>480</v>
      </c>
      <c r="X327" s="42">
        <f>ROUNDUP(SUM(BO22:BO322),0)</f>
        <v>33</v>
      </c>
      <c r="Y327" s="42">
        <f>ROUNDUP(SUM(BP22:BP322),0)</f>
        <v>33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94"/>
      <c r="P328" s="423" t="s">
        <v>481</v>
      </c>
      <c r="Q328" s="424"/>
      <c r="R328" s="424"/>
      <c r="S328" s="424"/>
      <c r="T328" s="424"/>
      <c r="U328" s="424"/>
      <c r="V328" s="368"/>
      <c r="W328" s="40" t="s">
        <v>73</v>
      </c>
      <c r="X328" s="41">
        <f>GrossWeightTotal+PalletQtyTotal*25</f>
        <v>11709.774000000001</v>
      </c>
      <c r="Y328" s="41">
        <f>GrossWeightTotalR+PalletQtyTotalR*25</f>
        <v>11709.774000000001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94"/>
      <c r="P329" s="423" t="s">
        <v>482</v>
      </c>
      <c r="Q329" s="424"/>
      <c r="R329" s="424"/>
      <c r="S329" s="424"/>
      <c r="T329" s="424"/>
      <c r="U329" s="424"/>
      <c r="V329" s="368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2676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2676</v>
      </c>
      <c r="Z329" s="40"/>
      <c r="AA329" s="64"/>
      <c r="AB329" s="64"/>
      <c r="AC329" s="64"/>
    </row>
    <row r="330" spans="1:68" ht="14.25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94"/>
      <c r="P330" s="423" t="s">
        <v>483</v>
      </c>
      <c r="Q330" s="424"/>
      <c r="R330" s="424"/>
      <c r="S330" s="424"/>
      <c r="T330" s="424"/>
      <c r="U330" s="424"/>
      <c r="V330" s="368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40.856939999999994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85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3"/>
      <c r="U332" s="385" t="s">
        <v>241</v>
      </c>
      <c r="V332" s="503"/>
      <c r="W332" s="83" t="s">
        <v>267</v>
      </c>
      <c r="X332" s="385" t="s">
        <v>286</v>
      </c>
      <c r="Y332" s="502"/>
      <c r="Z332" s="502"/>
      <c r="AA332" s="502"/>
      <c r="AB332" s="502"/>
      <c r="AC332" s="502"/>
      <c r="AD332" s="503"/>
      <c r="AE332" s="83" t="s">
        <v>356</v>
      </c>
      <c r="AF332" s="83" t="s">
        <v>361</v>
      </c>
      <c r="AG332" s="83" t="s">
        <v>368</v>
      </c>
      <c r="AH332" s="385" t="s">
        <v>242</v>
      </c>
      <c r="AI332" s="503"/>
    </row>
    <row r="333" spans="1:68" ht="14.25" customHeight="1" thickTop="1" x14ac:dyDescent="0.2">
      <c r="A333" s="397" t="s">
        <v>486</v>
      </c>
      <c r="B333" s="385" t="s">
        <v>62</v>
      </c>
      <c r="C333" s="385" t="s">
        <v>75</v>
      </c>
      <c r="D333" s="385" t="s">
        <v>86</v>
      </c>
      <c r="E333" s="385" t="s">
        <v>96</v>
      </c>
      <c r="F333" s="385" t="s">
        <v>115</v>
      </c>
      <c r="G333" s="385" t="s">
        <v>140</v>
      </c>
      <c r="H333" s="385" t="s">
        <v>147</v>
      </c>
      <c r="I333" s="385" t="s">
        <v>151</v>
      </c>
      <c r="J333" s="385" t="s">
        <v>159</v>
      </c>
      <c r="K333" s="385" t="s">
        <v>175</v>
      </c>
      <c r="L333" s="385" t="s">
        <v>184</v>
      </c>
      <c r="M333" s="385" t="s">
        <v>203</v>
      </c>
      <c r="N333" s="1"/>
      <c r="O333" s="385" t="s">
        <v>209</v>
      </c>
      <c r="P333" s="385" t="s">
        <v>216</v>
      </c>
      <c r="Q333" s="385" t="s">
        <v>222</v>
      </c>
      <c r="R333" s="385" t="s">
        <v>226</v>
      </c>
      <c r="S333" s="385" t="s">
        <v>229</v>
      </c>
      <c r="T333" s="385" t="s">
        <v>237</v>
      </c>
      <c r="U333" s="385" t="s">
        <v>242</v>
      </c>
      <c r="V333" s="385" t="s">
        <v>246</v>
      </c>
      <c r="W333" s="385" t="s">
        <v>268</v>
      </c>
      <c r="X333" s="385" t="s">
        <v>287</v>
      </c>
      <c r="Y333" s="385" t="s">
        <v>299</v>
      </c>
      <c r="Z333" s="385" t="s">
        <v>309</v>
      </c>
      <c r="AA333" s="385" t="s">
        <v>324</v>
      </c>
      <c r="AB333" s="385" t="s">
        <v>335</v>
      </c>
      <c r="AC333" s="385" t="s">
        <v>346</v>
      </c>
      <c r="AD333" s="385" t="s">
        <v>350</v>
      </c>
      <c r="AE333" s="385" t="s">
        <v>357</v>
      </c>
      <c r="AF333" s="385" t="s">
        <v>362</v>
      </c>
      <c r="AG333" s="385" t="s">
        <v>369</v>
      </c>
      <c r="AH333" s="385" t="s">
        <v>242</v>
      </c>
      <c r="AI333" s="385" t="s">
        <v>472</v>
      </c>
    </row>
    <row r="334" spans="1:68" ht="13.5" customHeight="1" thickBot="1" x14ac:dyDescent="0.25">
      <c r="A334" s="398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1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  <c r="AH334" s="386"/>
      <c r="AI334" s="386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735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2385.6000000000004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2016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1209.6000000000001</v>
      </c>
      <c r="M335" s="50">
        <f>IFERROR(X126*H126,"0")+IFERROR(X127*H127,"0")</f>
        <v>1680</v>
      </c>
      <c r="N335" s="1"/>
      <c r="O335" s="50">
        <f>IFERROR(X132*H132,"0")+IFERROR(X133*H133,"0")</f>
        <v>840</v>
      </c>
      <c r="P335" s="50">
        <f>IFERROR(X138*H138,"0")+IFERROR(X139*H139,"0")</f>
        <v>210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115.2</v>
      </c>
      <c r="T335" s="50">
        <f>IFERROR(X160*H160,"0")</f>
        <v>235.2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3595.2000000000007</v>
      </c>
      <c r="B338" s="69">
        <f>SUMPRODUCT(--(BB:BB="ПГП"),--(W:W="кор"),H:H,Y:Y)+SUMPRODUCT(--(BB:BB="ПГП"),--(W:W="кг"),Y:Y)</f>
        <v>5831.4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4:T214"/>
    <mergeCell ref="D213:E213"/>
    <mergeCell ref="P79:T79"/>
    <mergeCell ref="P73:T73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2025-05-13T14:08:15Z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