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F9AA0B3E-1771-4037-A107-32826DA6CD7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Y324" i="1"/>
  <c r="X324" i="1"/>
  <c r="X323" i="1"/>
  <c r="BO322" i="1"/>
  <c r="BM322" i="1"/>
  <c r="Z322" i="1"/>
  <c r="Z323" i="1" s="1"/>
  <c r="Y322" i="1"/>
  <c r="Y323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P315" i="1"/>
  <c r="BO315" i="1"/>
  <c r="BM315" i="1"/>
  <c r="Z315" i="1"/>
  <c r="Y315" i="1"/>
  <c r="BN315" i="1" s="1"/>
  <c r="BP314" i="1"/>
  <c r="BO314" i="1"/>
  <c r="BM314" i="1"/>
  <c r="Z314" i="1"/>
  <c r="Y314" i="1"/>
  <c r="BN314" i="1" s="1"/>
  <c r="BP313" i="1"/>
  <c r="BO313" i="1"/>
  <c r="BN313" i="1"/>
  <c r="BM313" i="1"/>
  <c r="Z313" i="1"/>
  <c r="Y313" i="1"/>
  <c r="BO312" i="1"/>
  <c r="BN312" i="1"/>
  <c r="BM312" i="1"/>
  <c r="Z312" i="1"/>
  <c r="Y312" i="1"/>
  <c r="BP312" i="1" s="1"/>
  <c r="BO311" i="1"/>
  <c r="BN311" i="1"/>
  <c r="BM311" i="1"/>
  <c r="Z311" i="1"/>
  <c r="Y311" i="1"/>
  <c r="BP311" i="1" s="1"/>
  <c r="BO310" i="1"/>
  <c r="BN310" i="1"/>
  <c r="BM310" i="1"/>
  <c r="Z310" i="1"/>
  <c r="Y310" i="1"/>
  <c r="BP310" i="1" s="1"/>
  <c r="BP309" i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M304" i="1"/>
  <c r="Z304" i="1"/>
  <c r="Y304" i="1"/>
  <c r="BN304" i="1" s="1"/>
  <c r="P304" i="1"/>
  <c r="BO303" i="1"/>
  <c r="BN303" i="1"/>
  <c r="BM303" i="1"/>
  <c r="Z303" i="1"/>
  <c r="Y303" i="1"/>
  <c r="BP303" i="1" s="1"/>
  <c r="BP302" i="1"/>
  <c r="BO302" i="1"/>
  <c r="BM302" i="1"/>
  <c r="Z302" i="1"/>
  <c r="Y302" i="1"/>
  <c r="BN302" i="1" s="1"/>
  <c r="P302" i="1"/>
  <c r="BP301" i="1"/>
  <c r="BO301" i="1"/>
  <c r="BM301" i="1"/>
  <c r="Z301" i="1"/>
  <c r="Y301" i="1"/>
  <c r="BN301" i="1" s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P297" i="1"/>
  <c r="BO297" i="1"/>
  <c r="BM297" i="1"/>
  <c r="Z297" i="1"/>
  <c r="Y297" i="1"/>
  <c r="BN297" i="1" s="1"/>
  <c r="X295" i="1"/>
  <c r="Y294" i="1"/>
  <c r="X294" i="1"/>
  <c r="BP293" i="1"/>
  <c r="BO293" i="1"/>
  <c r="BN293" i="1"/>
  <c r="BM293" i="1"/>
  <c r="Z293" i="1"/>
  <c r="Z294" i="1" s="1"/>
  <c r="Y293" i="1"/>
  <c r="P293" i="1"/>
  <c r="BO292" i="1"/>
  <c r="BN292" i="1"/>
  <c r="BM292" i="1"/>
  <c r="Z292" i="1"/>
  <c r="Y292" i="1"/>
  <c r="BP292" i="1" s="1"/>
  <c r="P292" i="1"/>
  <c r="BO291" i="1"/>
  <c r="BN291" i="1"/>
  <c r="BM291" i="1"/>
  <c r="Z291" i="1"/>
  <c r="Y291" i="1"/>
  <c r="BP291" i="1" s="1"/>
  <c r="X289" i="1"/>
  <c r="Y288" i="1"/>
  <c r="X288" i="1"/>
  <c r="BO287" i="1"/>
  <c r="BM287" i="1"/>
  <c r="Z287" i="1"/>
  <c r="Z288" i="1" s="1"/>
  <c r="Y287" i="1"/>
  <c r="BP287" i="1" s="1"/>
  <c r="BO286" i="1"/>
  <c r="BN286" i="1"/>
  <c r="BM286" i="1"/>
  <c r="Z286" i="1"/>
  <c r="Y286" i="1"/>
  <c r="BP286" i="1" s="1"/>
  <c r="P286" i="1"/>
  <c r="X284" i="1"/>
  <c r="Z283" i="1"/>
  <c r="X283" i="1"/>
  <c r="BP282" i="1"/>
  <c r="BO282" i="1"/>
  <c r="BM282" i="1"/>
  <c r="Z282" i="1"/>
  <c r="Y282" i="1"/>
  <c r="BN282" i="1" s="1"/>
  <c r="P282" i="1"/>
  <c r="Y280" i="1"/>
  <c r="X280" i="1"/>
  <c r="X279" i="1"/>
  <c r="BO278" i="1"/>
  <c r="BN278" i="1"/>
  <c r="BM278" i="1"/>
  <c r="Z278" i="1"/>
  <c r="Y278" i="1"/>
  <c r="BP278" i="1" s="1"/>
  <c r="BO277" i="1"/>
  <c r="BN277" i="1"/>
  <c r="BM277" i="1"/>
  <c r="Z277" i="1"/>
  <c r="Y277" i="1"/>
  <c r="Y279" i="1" s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P266" i="1"/>
  <c r="BO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X255" i="1"/>
  <c r="Z254" i="1"/>
  <c r="X254" i="1"/>
  <c r="BO253" i="1"/>
  <c r="BN253" i="1"/>
  <c r="BM253" i="1"/>
  <c r="Z253" i="1"/>
  <c r="Y253" i="1"/>
  <c r="Y255" i="1" s="1"/>
  <c r="P253" i="1"/>
  <c r="Y249" i="1"/>
  <c r="X249" i="1"/>
  <c r="Y248" i="1"/>
  <c r="X248" i="1"/>
  <c r="BP247" i="1"/>
  <c r="BO247" i="1"/>
  <c r="BM247" i="1"/>
  <c r="Z247" i="1"/>
  <c r="Y247" i="1"/>
  <c r="BN247" i="1" s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O241" i="1"/>
  <c r="BN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BP234" i="1" s="1"/>
  <c r="P234" i="1"/>
  <c r="X232" i="1"/>
  <c r="Y231" i="1"/>
  <c r="X231" i="1"/>
  <c r="BP230" i="1"/>
  <c r="BO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Y219" i="1"/>
  <c r="X219" i="1"/>
  <c r="X218" i="1"/>
  <c r="BO217" i="1"/>
  <c r="BN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Z208" i="1" s="1"/>
  <c r="Y205" i="1"/>
  <c r="BP205" i="1" s="1"/>
  <c r="P205" i="1"/>
  <c r="Y202" i="1"/>
  <c r="X202" i="1"/>
  <c r="X201" i="1"/>
  <c r="BP200" i="1"/>
  <c r="BO200" i="1"/>
  <c r="BN200" i="1"/>
  <c r="BM200" i="1"/>
  <c r="Z200" i="1"/>
  <c r="Y200" i="1"/>
  <c r="P200" i="1"/>
  <c r="BO199" i="1"/>
  <c r="BN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1" i="1" s="1"/>
  <c r="P197" i="1"/>
  <c r="X193" i="1"/>
  <c r="Z192" i="1"/>
  <c r="X192" i="1"/>
  <c r="BO191" i="1"/>
  <c r="BN191" i="1"/>
  <c r="BM191" i="1"/>
  <c r="Z191" i="1"/>
  <c r="Y191" i="1"/>
  <c r="Y193" i="1" s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Z180" i="1" s="1"/>
  <c r="Y178" i="1"/>
  <c r="BP178" i="1" s="1"/>
  <c r="P178" i="1"/>
  <c r="X176" i="1"/>
  <c r="Z175" i="1"/>
  <c r="X175" i="1"/>
  <c r="BP174" i="1"/>
  <c r="BO174" i="1"/>
  <c r="BM174" i="1"/>
  <c r="Z174" i="1"/>
  <c r="Y174" i="1"/>
  <c r="BN174" i="1" s="1"/>
  <c r="P174" i="1"/>
  <c r="BP173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P171" i="1"/>
  <c r="BO171" i="1"/>
  <c r="BM171" i="1"/>
  <c r="Z171" i="1"/>
  <c r="Y171" i="1"/>
  <c r="Y176" i="1" s="1"/>
  <c r="Y168" i="1"/>
  <c r="X168" i="1"/>
  <c r="Y167" i="1"/>
  <c r="X167" i="1"/>
  <c r="BP166" i="1"/>
  <c r="BO166" i="1"/>
  <c r="BN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Y150" i="1"/>
  <c r="X150" i="1"/>
  <c r="BP149" i="1"/>
  <c r="BO149" i="1"/>
  <c r="BM149" i="1"/>
  <c r="Z149" i="1"/>
  <c r="Z150" i="1" s="1"/>
  <c r="Y149" i="1"/>
  <c r="Y151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Y141" i="1"/>
  <c r="X141" i="1"/>
  <c r="X140" i="1"/>
  <c r="BP139" i="1"/>
  <c r="BO139" i="1"/>
  <c r="BN139" i="1"/>
  <c r="BM139" i="1"/>
  <c r="Z139" i="1"/>
  <c r="Z140" i="1" s="1"/>
  <c r="Y139" i="1"/>
  <c r="P139" i="1"/>
  <c r="BO138" i="1"/>
  <c r="BN138" i="1"/>
  <c r="BM138" i="1"/>
  <c r="Z138" i="1"/>
  <c r="Y138" i="1"/>
  <c r="Y140" i="1" s="1"/>
  <c r="P138" i="1"/>
  <c r="Y135" i="1"/>
  <c r="X135" i="1"/>
  <c r="X134" i="1"/>
  <c r="BP133" i="1"/>
  <c r="BO133" i="1"/>
  <c r="BM133" i="1"/>
  <c r="Z133" i="1"/>
  <c r="Y133" i="1"/>
  <c r="Y134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N127" i="1"/>
  <c r="BM127" i="1"/>
  <c r="Z127" i="1"/>
  <c r="Y127" i="1"/>
  <c r="BP127" i="1" s="1"/>
  <c r="P127" i="1"/>
  <c r="BO126" i="1"/>
  <c r="BM126" i="1"/>
  <c r="Z126" i="1"/>
  <c r="Z128" i="1" s="1"/>
  <c r="Y126" i="1"/>
  <c r="Y128" i="1" s="1"/>
  <c r="P126" i="1"/>
  <c r="Y123" i="1"/>
  <c r="X123" i="1"/>
  <c r="Z122" i="1"/>
  <c r="Y122" i="1"/>
  <c r="X122" i="1"/>
  <c r="BO121" i="1"/>
  <c r="BN121" i="1"/>
  <c r="BM121" i="1"/>
  <c r="Z121" i="1"/>
  <c r="Y121" i="1"/>
  <c r="BP121" i="1" s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P114" i="1"/>
  <c r="BO114" i="1"/>
  <c r="BM114" i="1"/>
  <c r="Z114" i="1"/>
  <c r="Y114" i="1"/>
  <c r="BN114" i="1" s="1"/>
  <c r="P114" i="1"/>
  <c r="BP113" i="1"/>
  <c r="BO113" i="1"/>
  <c r="BM113" i="1"/>
  <c r="Z113" i="1"/>
  <c r="Y113" i="1"/>
  <c r="BN113" i="1" s="1"/>
  <c r="P113" i="1"/>
  <c r="BP112" i="1"/>
  <c r="BO112" i="1"/>
  <c r="BM112" i="1"/>
  <c r="Z112" i="1"/>
  <c r="Z118" i="1" s="1"/>
  <c r="Y112" i="1"/>
  <c r="Y119" i="1" s="1"/>
  <c r="Y109" i="1"/>
  <c r="X109" i="1"/>
  <c r="X108" i="1"/>
  <c r="BP107" i="1"/>
  <c r="BO107" i="1"/>
  <c r="BN107" i="1"/>
  <c r="BM107" i="1"/>
  <c r="Z107" i="1"/>
  <c r="Y107" i="1"/>
  <c r="Y108" i="1" s="1"/>
  <c r="P107" i="1"/>
  <c r="BO106" i="1"/>
  <c r="BN106" i="1"/>
  <c r="BM106" i="1"/>
  <c r="Z106" i="1"/>
  <c r="Y106" i="1"/>
  <c r="BP106" i="1" s="1"/>
  <c r="P106" i="1"/>
  <c r="BP105" i="1"/>
  <c r="BO105" i="1"/>
  <c r="BN105" i="1"/>
  <c r="BM105" i="1"/>
  <c r="Z105" i="1"/>
  <c r="Z108" i="1" s="1"/>
  <c r="Y105" i="1"/>
  <c r="P105" i="1"/>
  <c r="Y102" i="1"/>
  <c r="X102" i="1"/>
  <c r="X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BP98" i="1"/>
  <c r="BO98" i="1"/>
  <c r="BN98" i="1"/>
  <c r="BM98" i="1"/>
  <c r="Z98" i="1"/>
  <c r="Y98" i="1"/>
  <c r="P98" i="1"/>
  <c r="BP97" i="1"/>
  <c r="BO97" i="1"/>
  <c r="BN97" i="1"/>
  <c r="BM97" i="1"/>
  <c r="Z97" i="1"/>
  <c r="Z101" i="1" s="1"/>
  <c r="Y97" i="1"/>
  <c r="P97" i="1"/>
  <c r="BO96" i="1"/>
  <c r="BN96" i="1"/>
  <c r="BM96" i="1"/>
  <c r="Z96" i="1"/>
  <c r="Y96" i="1"/>
  <c r="BP96" i="1" s="1"/>
  <c r="P96" i="1"/>
  <c r="BP95" i="1"/>
  <c r="BO95" i="1"/>
  <c r="BN95" i="1"/>
  <c r="BM95" i="1"/>
  <c r="Z95" i="1"/>
  <c r="Y95" i="1"/>
  <c r="Y101" i="1" s="1"/>
  <c r="P95" i="1"/>
  <c r="Y92" i="1"/>
  <c r="X92" i="1"/>
  <c r="Y91" i="1"/>
  <c r="X91" i="1"/>
  <c r="BP90" i="1"/>
  <c r="BO90" i="1"/>
  <c r="BN90" i="1"/>
  <c r="BM90" i="1"/>
  <c r="Z90" i="1"/>
  <c r="Z91" i="1" s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N79" i="1"/>
  <c r="BM79" i="1"/>
  <c r="Z79" i="1"/>
  <c r="Y79" i="1"/>
  <c r="BP79" i="1" s="1"/>
  <c r="P79" i="1"/>
  <c r="BP78" i="1"/>
  <c r="BO78" i="1"/>
  <c r="BM78" i="1"/>
  <c r="Z78" i="1"/>
  <c r="Z80" i="1" s="1"/>
  <c r="Y78" i="1"/>
  <c r="Y81" i="1" s="1"/>
  <c r="P78" i="1"/>
  <c r="X75" i="1"/>
  <c r="X74" i="1"/>
  <c r="BP73" i="1"/>
  <c r="BO73" i="1"/>
  <c r="BM73" i="1"/>
  <c r="Z73" i="1"/>
  <c r="Y73" i="1"/>
  <c r="BN73" i="1" s="1"/>
  <c r="P73" i="1"/>
  <c r="BO72" i="1"/>
  <c r="BM72" i="1"/>
  <c r="Z72" i="1"/>
  <c r="Y72" i="1"/>
  <c r="BP72" i="1" s="1"/>
  <c r="P72" i="1"/>
  <c r="BP71" i="1"/>
  <c r="BO71" i="1"/>
  <c r="BM71" i="1"/>
  <c r="Z71" i="1"/>
  <c r="Z74" i="1" s="1"/>
  <c r="Y71" i="1"/>
  <c r="Y75" i="1" s="1"/>
  <c r="P71" i="1"/>
  <c r="X69" i="1"/>
  <c r="Z68" i="1"/>
  <c r="Y68" i="1"/>
  <c r="X68" i="1"/>
  <c r="BP67" i="1"/>
  <c r="BO67" i="1"/>
  <c r="BN67" i="1"/>
  <c r="BM67" i="1"/>
  <c r="Z67" i="1"/>
  <c r="Y67" i="1"/>
  <c r="P67" i="1"/>
  <c r="BP66" i="1"/>
  <c r="BO66" i="1"/>
  <c r="X327" i="1" s="1"/>
  <c r="BM66" i="1"/>
  <c r="Z66" i="1"/>
  <c r="Y66" i="1"/>
  <c r="BN66" i="1" s="1"/>
  <c r="P66" i="1"/>
  <c r="Y64" i="1"/>
  <c r="X64" i="1"/>
  <c r="Y63" i="1"/>
  <c r="X63" i="1"/>
  <c r="BO62" i="1"/>
  <c r="BN62" i="1"/>
  <c r="BM62" i="1"/>
  <c r="Z62" i="1"/>
  <c r="Z63" i="1" s="1"/>
  <c r="Y62" i="1"/>
  <c r="BP62" i="1" s="1"/>
  <c r="P62" i="1"/>
  <c r="Y60" i="1"/>
  <c r="X60" i="1"/>
  <c r="Z59" i="1"/>
  <c r="X59" i="1"/>
  <c r="BP58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N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N46" i="1"/>
  <c r="BM46" i="1"/>
  <c r="Z46" i="1"/>
  <c r="Y46" i="1"/>
  <c r="BP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51" i="1" s="1"/>
  <c r="P43" i="1"/>
  <c r="BP42" i="1"/>
  <c r="BO42" i="1"/>
  <c r="BN42" i="1"/>
  <c r="BM42" i="1"/>
  <c r="Z42" i="1"/>
  <c r="Z50" i="1" s="1"/>
  <c r="Y42" i="1"/>
  <c r="P42" i="1"/>
  <c r="X39" i="1"/>
  <c r="X38" i="1"/>
  <c r="BO37" i="1"/>
  <c r="BN37" i="1"/>
  <c r="BM37" i="1"/>
  <c r="Z37" i="1"/>
  <c r="Y37" i="1"/>
  <c r="BP37" i="1" s="1"/>
  <c r="P37" i="1"/>
  <c r="BO36" i="1"/>
  <c r="BM36" i="1"/>
  <c r="Z36" i="1"/>
  <c r="Y36" i="1"/>
  <c r="Y39" i="1" s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N28" i="1"/>
  <c r="BM28" i="1"/>
  <c r="Z28" i="1"/>
  <c r="Z31" i="1" s="1"/>
  <c r="Y28" i="1"/>
  <c r="BP28" i="1" s="1"/>
  <c r="P28" i="1"/>
  <c r="X24" i="1"/>
  <c r="X325" i="1" s="1"/>
  <c r="Y23" i="1"/>
  <c r="X23" i="1"/>
  <c r="X329" i="1" s="1"/>
  <c r="BP22" i="1"/>
  <c r="BO22" i="1"/>
  <c r="BM22" i="1"/>
  <c r="X326" i="1" s="1"/>
  <c r="X328" i="1" s="1"/>
  <c r="Z22" i="1"/>
  <c r="Z23" i="1" s="1"/>
  <c r="Y22" i="1"/>
  <c r="BN22" i="1" s="1"/>
  <c r="P22" i="1"/>
  <c r="H10" i="1"/>
  <c r="A9" i="1"/>
  <c r="F10" i="1" s="1"/>
  <c r="D7" i="1"/>
  <c r="Q6" i="1"/>
  <c r="P2" i="1"/>
  <c r="Z330" i="1" l="1"/>
  <c r="Y318" i="1"/>
  <c r="Y237" i="1"/>
  <c r="BN36" i="1"/>
  <c r="BN45" i="1"/>
  <c r="BN54" i="1"/>
  <c r="BN84" i="1"/>
  <c r="BN126" i="1"/>
  <c r="BP138" i="1"/>
  <c r="BN160" i="1"/>
  <c r="BN186" i="1"/>
  <c r="BP191" i="1"/>
  <c r="BP253" i="1"/>
  <c r="BP277" i="1"/>
  <c r="Y283" i="1"/>
  <c r="BN308" i="1"/>
  <c r="BN154" i="1"/>
  <c r="BN179" i="1"/>
  <c r="Y208" i="1"/>
  <c r="Y226" i="1"/>
  <c r="BN234" i="1"/>
  <c r="Y261" i="1"/>
  <c r="BN270" i="1"/>
  <c r="Y289" i="1"/>
  <c r="BN305" i="1"/>
  <c r="Y319" i="1"/>
  <c r="BN30" i="1"/>
  <c r="BN48" i="1"/>
  <c r="BN78" i="1"/>
  <c r="Y118" i="1"/>
  <c r="Y24" i="1"/>
  <c r="BP36" i="1"/>
  <c r="Y327" i="1" s="1"/>
  <c r="BP54" i="1"/>
  <c r="BN72" i="1"/>
  <c r="BP84" i="1"/>
  <c r="BN112" i="1"/>
  <c r="BP126" i="1"/>
  <c r="BP160" i="1"/>
  <c r="BN171" i="1"/>
  <c r="BP186" i="1"/>
  <c r="Y192" i="1"/>
  <c r="Y238" i="1"/>
  <c r="Y254" i="1"/>
  <c r="BP154" i="1"/>
  <c r="BN205" i="1"/>
  <c r="BN214" i="1"/>
  <c r="BN223" i="1"/>
  <c r="BP270" i="1"/>
  <c r="Y284" i="1"/>
  <c r="BN299" i="1"/>
  <c r="Y55" i="1"/>
  <c r="Y85" i="1"/>
  <c r="Y161" i="1"/>
  <c r="Y209" i="1"/>
  <c r="Y227" i="1"/>
  <c r="Y262" i="1"/>
  <c r="Y180" i="1"/>
  <c r="Y271" i="1"/>
  <c r="BN322" i="1"/>
  <c r="F9" i="1"/>
  <c r="Y31" i="1"/>
  <c r="Y329" i="1" s="1"/>
  <c r="H9" i="1"/>
  <c r="BN43" i="1"/>
  <c r="BN133" i="1"/>
  <c r="Y175" i="1"/>
  <c r="Y295" i="1"/>
  <c r="BP322" i="1"/>
  <c r="A10" i="1"/>
  <c r="Y32" i="1"/>
  <c r="BP43" i="1"/>
  <c r="Y181" i="1"/>
  <c r="Y218" i="1"/>
  <c r="BN149" i="1"/>
  <c r="BN230" i="1"/>
  <c r="BP241" i="1"/>
  <c r="BN266" i="1"/>
  <c r="J9" i="1"/>
  <c r="Y69" i="1"/>
  <c r="BN116" i="1"/>
  <c r="BN197" i="1"/>
  <c r="BN206" i="1"/>
  <c r="BN215" i="1"/>
  <c r="BN224" i="1"/>
  <c r="BN259" i="1"/>
  <c r="Y38" i="1"/>
  <c r="Y50" i="1"/>
  <c r="Y156" i="1"/>
  <c r="Y74" i="1"/>
  <c r="BN29" i="1"/>
  <c r="Y326" i="1" s="1"/>
  <c r="BN47" i="1"/>
  <c r="Y129" i="1"/>
  <c r="BN178" i="1"/>
  <c r="BN287" i="1"/>
  <c r="BN307" i="1"/>
  <c r="BN317" i="1"/>
  <c r="Y80" i="1"/>
  <c r="BP197" i="1"/>
  <c r="BN71" i="1"/>
  <c r="Y328" i="1" l="1"/>
  <c r="Y325" i="1"/>
  <c r="C338" i="1"/>
  <c r="B338" i="1"/>
  <c r="A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<sst xmlns="http://schemas.openxmlformats.org/spreadsheetml/2006/main" count="1578" uniqueCount="511">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</sst>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45786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20</v>
      </c>
      <c r="Q8" s="423">
        <v>0.375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21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22</v>
      </c>
      <c r="Q10" s="448"/>
      <c r="R10" s="449"/>
      <c r="U10" s="26" t="s">
        <v>23</v>
      </c>
      <c r="V10" s="368" t="s">
        <v>24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19"/>
      <c r="R11" s="420"/>
      <c r="U11" s="26" t="s">
        <v>27</v>
      </c>
      <c r="V11" s="497" t="s">
        <v>28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30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32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35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36</v>
      </c>
      <c r="B17" s="365" t="s">
        <v>37</v>
      </c>
      <c r="C17" s="426" t="s">
        <v>38</v>
      </c>
      <c r="D17" s="365" t="s">
        <v>39</v>
      </c>
      <c r="E17" s="406"/>
      <c r="F17" s="365" t="s">
        <v>40</v>
      </c>
      <c r="G17" s="365" t="s">
        <v>41</v>
      </c>
      <c r="H17" s="365" t="s">
        <v>42</v>
      </c>
      <c r="I17" s="365" t="s">
        <v>43</v>
      </c>
      <c r="J17" s="365" t="s">
        <v>44</v>
      </c>
      <c r="K17" s="365" t="s">
        <v>45</v>
      </c>
      <c r="L17" s="365" t="s">
        <v>46</v>
      </c>
      <c r="M17" s="365" t="s">
        <v>47</v>
      </c>
      <c r="N17" s="365" t="s">
        <v>48</v>
      </c>
      <c r="O17" s="365" t="s">
        <v>49</v>
      </c>
      <c r="P17" s="365" t="s">
        <v>50</v>
      </c>
      <c r="Q17" s="405"/>
      <c r="R17" s="405"/>
      <c r="S17" s="405"/>
      <c r="T17" s="406"/>
      <c r="U17" s="547" t="s">
        <v>51</v>
      </c>
      <c r="V17" s="375"/>
      <c r="W17" s="365" t="s">
        <v>52</v>
      </c>
      <c r="X17" s="365" t="s">
        <v>53</v>
      </c>
      <c r="Y17" s="545" t="s">
        <v>54</v>
      </c>
      <c r="Z17" s="484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2"/>
      <c r="AF17" s="523"/>
      <c r="AG17" s="80"/>
      <c r="BD17" s="79" t="s">
        <v>60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61</v>
      </c>
      <c r="V18" s="81" t="s">
        <v>62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73</v>
      </c>
      <c r="Q23" s="352"/>
      <c r="R23" s="352"/>
      <c r="S23" s="352"/>
      <c r="T23" s="352"/>
      <c r="U23" s="352"/>
      <c r="V23" s="353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73</v>
      </c>
      <c r="Q24" s="352"/>
      <c r="R24" s="352"/>
      <c r="S24" s="352"/>
      <c r="T24" s="352"/>
      <c r="U24" s="352"/>
      <c r="V24" s="353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70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83</v>
      </c>
      <c r="B29" s="60" t="s">
        <v>84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70</v>
      </c>
      <c r="X29" s="56">
        <v>140</v>
      </c>
      <c r="Y29" s="53">
        <f>IFERROR(IF(X29="","",X29),"")</f>
        <v>140</v>
      </c>
      <c r="Z29" s="39">
        <f>IFERROR(IF(X29="","",X29*0.00941),"")</f>
        <v>1.3173999999999999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269.05200000000002</v>
      </c>
      <c r="BN29" s="78">
        <f>IFERROR(Y29*I29,"0")</f>
        <v>269.05200000000002</v>
      </c>
      <c r="BO29" s="78">
        <f>IFERROR(X29/J29,"0")</f>
        <v>1</v>
      </c>
      <c r="BP29" s="78">
        <f>IFERROR(Y29/J29,"0")</f>
        <v>1</v>
      </c>
    </row>
    <row r="30" spans="1:68" ht="27" customHeight="1" x14ac:dyDescent="0.25">
      <c r="A30" s="60" t="s">
        <v>85</v>
      </c>
      <c r="B30" s="60" t="s">
        <v>86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73</v>
      </c>
      <c r="Q31" s="352"/>
      <c r="R31" s="352"/>
      <c r="S31" s="352"/>
      <c r="T31" s="352"/>
      <c r="U31" s="352"/>
      <c r="V31" s="353"/>
      <c r="W31" s="40" t="s">
        <v>70</v>
      </c>
      <c r="X31" s="41">
        <f>IFERROR(SUM(X28:X30),"0")</f>
        <v>140</v>
      </c>
      <c r="Y31" s="41">
        <f>IFERROR(SUM(Y28:Y30),"0")</f>
        <v>140</v>
      </c>
      <c r="Z31" s="41">
        <f>IFERROR(IF(Z28="",0,Z28),"0")+IFERROR(IF(Z29="",0,Z29),"0")+IFERROR(IF(Z30="",0,Z30),"0")</f>
        <v>1.3173999999999999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73</v>
      </c>
      <c r="Q32" s="352"/>
      <c r="R32" s="352"/>
      <c r="S32" s="352"/>
      <c r="T32" s="352"/>
      <c r="U32" s="352"/>
      <c r="V32" s="353"/>
      <c r="W32" s="40" t="s">
        <v>74</v>
      </c>
      <c r="X32" s="41">
        <f>IFERROR(SUMPRODUCT(X28:X30*H28:H30),"0")</f>
        <v>210</v>
      </c>
      <c r="Y32" s="41">
        <f>IFERROR(SUMPRODUCT(Y28:Y30*H28:H30),"0")</f>
        <v>210</v>
      </c>
      <c r="Z32" s="40"/>
      <c r="AA32" s="64"/>
      <c r="AB32" s="64"/>
      <c r="AC32" s="64"/>
    </row>
    <row r="33" spans="1:68" ht="16.5" customHeight="1" x14ac:dyDescent="0.25">
      <c r="A33" s="370" t="s">
        <v>87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64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88</v>
      </c>
      <c r="B35" s="60" t="s">
        <v>89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70</v>
      </c>
      <c r="X36" s="56">
        <v>36</v>
      </c>
      <c r="Y36" s="53">
        <f>IFERROR(IF(X36="","",X36),"")</f>
        <v>36</v>
      </c>
      <c r="Z36" s="39">
        <f>IFERROR(IF(X36="","",X36*0.0155),"")</f>
        <v>0.55800000000000005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211.32</v>
      </c>
      <c r="BN36" s="78">
        <f>IFERROR(Y36*I36,"0")</f>
        <v>211.32</v>
      </c>
      <c r="BO36" s="78">
        <f>IFERROR(X36/J36,"0")</f>
        <v>0.42857142857142855</v>
      </c>
      <c r="BP36" s="78">
        <f>IFERROR(Y36/J36,"0")</f>
        <v>0.42857142857142855</v>
      </c>
    </row>
    <row r="37" spans="1:68" ht="27" customHeight="1" x14ac:dyDescent="0.25">
      <c r="A37" s="60" t="s">
        <v>94</v>
      </c>
      <c r="B37" s="60" t="s">
        <v>95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73</v>
      </c>
      <c r="Q38" s="352"/>
      <c r="R38" s="352"/>
      <c r="S38" s="352"/>
      <c r="T38" s="352"/>
      <c r="U38" s="352"/>
      <c r="V38" s="353"/>
      <c r="W38" s="40" t="s">
        <v>70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73</v>
      </c>
      <c r="Q39" s="352"/>
      <c r="R39" s="352"/>
      <c r="S39" s="352"/>
      <c r="T39" s="352"/>
      <c r="U39" s="352"/>
      <c r="V39" s="353"/>
      <c r="W39" s="40" t="s">
        <v>74</v>
      </c>
      <c r="X39" s="41">
        <f>IFERROR(SUMPRODUCT(X35:X37*H35:H37),"0")</f>
        <v>201.6</v>
      </c>
      <c r="Y39" s="41">
        <f>IFERROR(SUMPRODUCT(Y35:Y37*H35:H37),"0")</f>
        <v>201.6</v>
      </c>
      <c r="Z39" s="40"/>
      <c r="AA39" s="64"/>
      <c r="AB39" s="64"/>
      <c r="AC39" s="64"/>
    </row>
    <row r="40" spans="1:68" ht="16.5" customHeight="1" x14ac:dyDescent="0.25">
      <c r="A40" s="370" t="s">
        <v>97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98</v>
      </c>
      <c r="B42" s="60" t="s">
        <v>99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100</v>
      </c>
      <c r="M42" s="36" t="s">
        <v>69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101</v>
      </c>
      <c r="AG42" s="78"/>
      <c r="AJ42" s="82" t="s">
        <v>102</v>
      </c>
      <c r="AK42" s="82">
        <v>12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103</v>
      </c>
      <c r="B43" s="60" t="s">
        <v>104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67</v>
      </c>
      <c r="L43" s="35" t="s">
        <v>105</v>
      </c>
      <c r="M43" s="36" t="s">
        <v>69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70</v>
      </c>
      <c r="X43" s="56">
        <v>36</v>
      </c>
      <c r="Y43" s="53">
        <f t="shared" si="0"/>
        <v>36</v>
      </c>
      <c r="Z43" s="39">
        <f t="shared" si="1"/>
        <v>0.55800000000000005</v>
      </c>
      <c r="AA43" s="65"/>
      <c r="AB43" s="66"/>
      <c r="AC43" s="100" t="s">
        <v>101</v>
      </c>
      <c r="AG43" s="78"/>
      <c r="AJ43" s="82" t="s">
        <v>106</v>
      </c>
      <c r="AK43" s="82">
        <v>84</v>
      </c>
      <c r="BB43" s="101" t="s">
        <v>1</v>
      </c>
      <c r="BM43" s="78">
        <f t="shared" si="2"/>
        <v>262.8</v>
      </c>
      <c r="BN43" s="78">
        <f t="shared" si="3"/>
        <v>262.8</v>
      </c>
      <c r="BO43" s="78">
        <f t="shared" si="4"/>
        <v>0.42857142857142855</v>
      </c>
      <c r="BP43" s="78">
        <f t="shared" si="5"/>
        <v>0.42857142857142855</v>
      </c>
    </row>
    <row r="44" spans="1:68" ht="27" customHeight="1" x14ac:dyDescent="0.25">
      <c r="A44" s="60" t="s">
        <v>107</v>
      </c>
      <c r="B44" s="60" t="s">
        <v>108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67</v>
      </c>
      <c r="L44" s="35" t="s">
        <v>105</v>
      </c>
      <c r="M44" s="36" t="s">
        <v>69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101</v>
      </c>
      <c r="AG44" s="78"/>
      <c r="AJ44" s="82" t="s">
        <v>106</v>
      </c>
      <c r="AK44" s="82">
        <v>84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109</v>
      </c>
      <c r="B45" s="60" t="s">
        <v>110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100</v>
      </c>
      <c r="M45" s="36" t="s">
        <v>69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111</v>
      </c>
      <c r="AG45" s="78"/>
      <c r="AJ45" s="82" t="s">
        <v>102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112</v>
      </c>
      <c r="B46" s="60" t="s">
        <v>113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100</v>
      </c>
      <c r="M46" s="36" t="s">
        <v>69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70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111</v>
      </c>
      <c r="AG46" s="78"/>
      <c r="AJ46" s="82" t="s">
        <v>102</v>
      </c>
      <c r="AK46" s="82">
        <v>12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customHeight="1" x14ac:dyDescent="0.25">
      <c r="A47" s="60" t="s">
        <v>114</v>
      </c>
      <c r="B47" s="60" t="s">
        <v>115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100</v>
      </c>
      <c r="M47" s="36" t="s">
        <v>69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70</v>
      </c>
      <c r="X47" s="56">
        <v>12</v>
      </c>
      <c r="Y47" s="53">
        <f t="shared" si="0"/>
        <v>12</v>
      </c>
      <c r="Z47" s="39">
        <f t="shared" si="1"/>
        <v>0.186</v>
      </c>
      <c r="AA47" s="65"/>
      <c r="AB47" s="66"/>
      <c r="AC47" s="108" t="s">
        <v>111</v>
      </c>
      <c r="AG47" s="78"/>
      <c r="AJ47" s="82" t="s">
        <v>102</v>
      </c>
      <c r="AK47" s="82">
        <v>12</v>
      </c>
      <c r="BB47" s="109" t="s">
        <v>1</v>
      </c>
      <c r="BM47" s="78">
        <f t="shared" si="2"/>
        <v>80.635199999999998</v>
      </c>
      <c r="BN47" s="78">
        <f t="shared" si="3"/>
        <v>80.635199999999998</v>
      </c>
      <c r="BO47" s="78">
        <f t="shared" si="4"/>
        <v>0.14285714285714285</v>
      </c>
      <c r="BP47" s="78">
        <f t="shared" si="5"/>
        <v>0.14285714285714285</v>
      </c>
    </row>
    <row r="48" spans="1:68" ht="27" customHeight="1" x14ac:dyDescent="0.25">
      <c r="A48" s="60" t="s">
        <v>116</v>
      </c>
      <c r="B48" s="60" t="s">
        <v>117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67</v>
      </c>
      <c r="L48" s="35" t="s">
        <v>100</v>
      </c>
      <c r="M48" s="36" t="s">
        <v>69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70</v>
      </c>
      <c r="X48" s="56">
        <v>60</v>
      </c>
      <c r="Y48" s="53">
        <f t="shared" si="0"/>
        <v>60</v>
      </c>
      <c r="Z48" s="39">
        <f t="shared" si="1"/>
        <v>0.92999999999999994</v>
      </c>
      <c r="AA48" s="65"/>
      <c r="AB48" s="66"/>
      <c r="AC48" s="110" t="s">
        <v>111</v>
      </c>
      <c r="AG48" s="78"/>
      <c r="AJ48" s="82" t="s">
        <v>102</v>
      </c>
      <c r="AK48" s="82">
        <v>12</v>
      </c>
      <c r="BB48" s="111" t="s">
        <v>1</v>
      </c>
      <c r="BM48" s="78">
        <f t="shared" si="2"/>
        <v>438</v>
      </c>
      <c r="BN48" s="78">
        <f t="shared" si="3"/>
        <v>438</v>
      </c>
      <c r="BO48" s="78">
        <f t="shared" si="4"/>
        <v>0.7142857142857143</v>
      </c>
      <c r="BP48" s="78">
        <f t="shared" si="5"/>
        <v>0.7142857142857143</v>
      </c>
    </row>
    <row r="49" spans="1:68" ht="27" customHeight="1" x14ac:dyDescent="0.25">
      <c r="A49" s="60" t="s">
        <v>118</v>
      </c>
      <c r="B49" s="60" t="s">
        <v>119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67</v>
      </c>
      <c r="L49" s="35" t="s">
        <v>100</v>
      </c>
      <c r="M49" s="36" t="s">
        <v>69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70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111</v>
      </c>
      <c r="AG49" s="78"/>
      <c r="AJ49" s="82" t="s">
        <v>102</v>
      </c>
      <c r="AK49" s="82">
        <v>12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73</v>
      </c>
      <c r="Q50" s="352"/>
      <c r="R50" s="352"/>
      <c r="S50" s="352"/>
      <c r="T50" s="352"/>
      <c r="U50" s="352"/>
      <c r="V50" s="353"/>
      <c r="W50" s="40" t="s">
        <v>70</v>
      </c>
      <c r="X50" s="41">
        <f>IFERROR(SUM(X42:X49),"0")</f>
        <v>120</v>
      </c>
      <c r="Y50" s="41">
        <f>IFERROR(SUM(Y42:Y49),"0")</f>
        <v>120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1.8599999999999999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73</v>
      </c>
      <c r="Q51" s="352"/>
      <c r="R51" s="352"/>
      <c r="S51" s="352"/>
      <c r="T51" s="352"/>
      <c r="U51" s="352"/>
      <c r="V51" s="353"/>
      <c r="W51" s="40" t="s">
        <v>74</v>
      </c>
      <c r="X51" s="41">
        <f>IFERROR(SUMPRODUCT(X42:X49*H42:H49),"0")</f>
        <v>832.8</v>
      </c>
      <c r="Y51" s="41">
        <f>IFERROR(SUMPRODUCT(Y42:Y49*H42:H49),"0")</f>
        <v>832.8</v>
      </c>
      <c r="Z51" s="40"/>
      <c r="AA51" s="64"/>
      <c r="AB51" s="64"/>
      <c r="AC51" s="64"/>
    </row>
    <row r="52" spans="1:68" ht="16.5" customHeight="1" x14ac:dyDescent="0.25">
      <c r="A52" s="370" t="s">
        <v>120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121</v>
      </c>
      <c r="B54" s="60" t="s">
        <v>122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123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73</v>
      </c>
      <c r="Q55" s="352"/>
      <c r="R55" s="352"/>
      <c r="S55" s="352"/>
      <c r="T55" s="352"/>
      <c r="U55" s="352"/>
      <c r="V55" s="353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73</v>
      </c>
      <c r="Q56" s="352"/>
      <c r="R56" s="352"/>
      <c r="S56" s="352"/>
      <c r="T56" s="352"/>
      <c r="U56" s="352"/>
      <c r="V56" s="353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124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125</v>
      </c>
      <c r="B58" s="60" t="s">
        <v>126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127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73</v>
      </c>
      <c r="Q59" s="352"/>
      <c r="R59" s="352"/>
      <c r="S59" s="352"/>
      <c r="T59" s="352"/>
      <c r="U59" s="352"/>
      <c r="V59" s="353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73</v>
      </c>
      <c r="Q60" s="352"/>
      <c r="R60" s="352"/>
      <c r="S60" s="352"/>
      <c r="T60" s="352"/>
      <c r="U60" s="352"/>
      <c r="V60" s="353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128</v>
      </c>
      <c r="B62" s="60" t="s">
        <v>129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130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73</v>
      </c>
      <c r="Q63" s="352"/>
      <c r="R63" s="352"/>
      <c r="S63" s="352"/>
      <c r="T63" s="352"/>
      <c r="U63" s="352"/>
      <c r="V63" s="353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73</v>
      </c>
      <c r="Q64" s="352"/>
      <c r="R64" s="352"/>
      <c r="S64" s="352"/>
      <c r="T64" s="352"/>
      <c r="U64" s="352"/>
      <c r="V64" s="353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131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132</v>
      </c>
      <c r="B66" s="60" t="s">
        <v>133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134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135</v>
      </c>
      <c r="B67" s="60" t="s">
        <v>136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134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73</v>
      </c>
      <c r="Q68" s="352"/>
      <c r="R68" s="352"/>
      <c r="S68" s="352"/>
      <c r="T68" s="352"/>
      <c r="U68" s="352"/>
      <c r="V68" s="353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73</v>
      </c>
      <c r="Q69" s="352"/>
      <c r="R69" s="352"/>
      <c r="S69" s="352"/>
      <c r="T69" s="352"/>
      <c r="U69" s="352"/>
      <c r="V69" s="353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138</v>
      </c>
      <c r="B71" s="60" t="s">
        <v>139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134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140</v>
      </c>
      <c r="B72" s="60" t="s">
        <v>141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142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143</v>
      </c>
      <c r="B73" s="60" t="s">
        <v>144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142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73</v>
      </c>
      <c r="Q74" s="352"/>
      <c r="R74" s="352"/>
      <c r="S74" s="352"/>
      <c r="T74" s="352"/>
      <c r="U74" s="352"/>
      <c r="V74" s="353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73</v>
      </c>
      <c r="Q75" s="352"/>
      <c r="R75" s="352"/>
      <c r="S75" s="352"/>
      <c r="T75" s="352"/>
      <c r="U75" s="352"/>
      <c r="V75" s="353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64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146</v>
      </c>
      <c r="B78" s="60" t="s">
        <v>147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148</v>
      </c>
      <c r="L78" s="35" t="s">
        <v>100</v>
      </c>
      <c r="M78" s="36" t="s">
        <v>69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70</v>
      </c>
      <c r="X78" s="56">
        <v>18</v>
      </c>
      <c r="Y78" s="53">
        <f>IFERROR(IF(X78="","",X78),"")</f>
        <v>18</v>
      </c>
      <c r="Z78" s="39">
        <f>IFERROR(IF(X78="","",X78*0.00502),"")</f>
        <v>9.0359999999999996E-2</v>
      </c>
      <c r="AA78" s="65"/>
      <c r="AB78" s="66"/>
      <c r="AC78" s="130" t="s">
        <v>149</v>
      </c>
      <c r="AG78" s="78"/>
      <c r="AJ78" s="82" t="s">
        <v>102</v>
      </c>
      <c r="AK78" s="82">
        <v>18</v>
      </c>
      <c r="BB78" s="131" t="s">
        <v>1</v>
      </c>
      <c r="BM78" s="78">
        <f>IFERROR(X78*I78,"0")</f>
        <v>50.637600000000006</v>
      </c>
      <c r="BN78" s="78">
        <f>IFERROR(Y78*I78,"0")</f>
        <v>50.637600000000006</v>
      </c>
      <c r="BO78" s="78">
        <f>IFERROR(X78/J78,"0")</f>
        <v>7.6923076923076927E-2</v>
      </c>
      <c r="BP78" s="78">
        <f>IFERROR(Y78/J78,"0")</f>
        <v>7.6923076923076927E-2</v>
      </c>
    </row>
    <row r="79" spans="1:68" ht="27" customHeight="1" x14ac:dyDescent="0.25">
      <c r="A79" s="60" t="s">
        <v>150</v>
      </c>
      <c r="B79" s="60" t="s">
        <v>151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105</v>
      </c>
      <c r="M79" s="36" t="s">
        <v>69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70</v>
      </c>
      <c r="X79" s="56">
        <v>72</v>
      </c>
      <c r="Y79" s="53">
        <f>IFERROR(IF(X79="","",X79),"")</f>
        <v>72</v>
      </c>
      <c r="Z79" s="39">
        <f>IFERROR(IF(X79="","",X79*0.00866),"")</f>
        <v>0.62351999999999996</v>
      </c>
      <c r="AA79" s="65"/>
      <c r="AB79" s="66"/>
      <c r="AC79" s="132" t="s">
        <v>149</v>
      </c>
      <c r="AG79" s="78"/>
      <c r="AJ79" s="82" t="s">
        <v>106</v>
      </c>
      <c r="AK79" s="82">
        <v>144</v>
      </c>
      <c r="BB79" s="133" t="s">
        <v>1</v>
      </c>
      <c r="BM79" s="78">
        <f>IFERROR(X79*I79,"0")</f>
        <v>375.35039999999998</v>
      </c>
      <c r="BN79" s="78">
        <f>IFERROR(Y79*I79,"0")</f>
        <v>375.35039999999998</v>
      </c>
      <c r="BO79" s="78">
        <f>IFERROR(X79/J79,"0")</f>
        <v>0.5</v>
      </c>
      <c r="BP79" s="78">
        <f>IFERROR(Y79/J79,"0")</f>
        <v>0.5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73</v>
      </c>
      <c r="Q80" s="352"/>
      <c r="R80" s="352"/>
      <c r="S80" s="352"/>
      <c r="T80" s="352"/>
      <c r="U80" s="352"/>
      <c r="V80" s="353"/>
      <c r="W80" s="40" t="s">
        <v>70</v>
      </c>
      <c r="X80" s="41">
        <f>IFERROR(SUM(X78:X79),"0")</f>
        <v>90</v>
      </c>
      <c r="Y80" s="41">
        <f>IFERROR(SUM(Y78:Y79),"0")</f>
        <v>90</v>
      </c>
      <c r="Z80" s="41">
        <f>IFERROR(IF(Z78="",0,Z78),"0")+IFERROR(IF(Z79="",0,Z79),"0")</f>
        <v>0.71387999999999996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73</v>
      </c>
      <c r="Q81" s="352"/>
      <c r="R81" s="352"/>
      <c r="S81" s="352"/>
      <c r="T81" s="352"/>
      <c r="U81" s="352"/>
      <c r="V81" s="353"/>
      <c r="W81" s="40" t="s">
        <v>74</v>
      </c>
      <c r="X81" s="41">
        <f>IFERROR(SUMPRODUCT(X78:X79*H78:H79),"0")</f>
        <v>408.6</v>
      </c>
      <c r="Y81" s="41">
        <f>IFERROR(SUMPRODUCT(Y78:Y79*H78:H79),"0")</f>
        <v>408.6</v>
      </c>
      <c r="Z81" s="40"/>
      <c r="AA81" s="64"/>
      <c r="AB81" s="64"/>
      <c r="AC81" s="64"/>
    </row>
    <row r="82" spans="1:68" ht="16.5" customHeight="1" x14ac:dyDescent="0.25">
      <c r="A82" s="370" t="s">
        <v>152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153</v>
      </c>
      <c r="B84" s="60" t="s">
        <v>154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155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73</v>
      </c>
      <c r="Q85" s="352"/>
      <c r="R85" s="352"/>
      <c r="S85" s="352"/>
      <c r="T85" s="352"/>
      <c r="U85" s="352"/>
      <c r="V85" s="353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73</v>
      </c>
      <c r="Q86" s="352"/>
      <c r="R86" s="352"/>
      <c r="S86" s="352"/>
      <c r="T86" s="352"/>
      <c r="U86" s="352"/>
      <c r="V86" s="353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0" t="s">
        <v>156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157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158</v>
      </c>
      <c r="B89" s="60" t="s">
        <v>159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70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161</v>
      </c>
      <c r="B90" s="60" t="s">
        <v>162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73</v>
      </c>
      <c r="Q91" s="352"/>
      <c r="R91" s="352"/>
      <c r="S91" s="352"/>
      <c r="T91" s="352"/>
      <c r="U91" s="352"/>
      <c r="V91" s="353"/>
      <c r="W91" s="40" t="s">
        <v>70</v>
      </c>
      <c r="X91" s="41">
        <f>IFERROR(SUM(X89:X90),"0")</f>
        <v>14</v>
      </c>
      <c r="Y91" s="41">
        <f>IFERROR(SUM(Y89:Y90),"0")</f>
        <v>14</v>
      </c>
      <c r="Z91" s="41">
        <f>IFERROR(IF(Z89="",0,Z89),"0")+IFERROR(IF(Z90="",0,Z90),"0")</f>
        <v>0.25031999999999999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73</v>
      </c>
      <c r="Q92" s="352"/>
      <c r="R92" s="352"/>
      <c r="S92" s="352"/>
      <c r="T92" s="352"/>
      <c r="U92" s="352"/>
      <c r="V92" s="353"/>
      <c r="W92" s="40" t="s">
        <v>74</v>
      </c>
      <c r="X92" s="41">
        <f>IFERROR(SUMPRODUCT(X89:X90*H89:H90),"0")</f>
        <v>50.4</v>
      </c>
      <c r="Y92" s="41">
        <f>IFERROR(SUMPRODUCT(Y89:Y90*H89:H90),"0")</f>
        <v>50.4</v>
      </c>
      <c r="Z92" s="40"/>
      <c r="AA92" s="64"/>
      <c r="AB92" s="64"/>
      <c r="AC92" s="64"/>
    </row>
    <row r="93" spans="1:68" ht="16.5" customHeight="1" x14ac:dyDescent="0.25">
      <c r="A93" s="370" t="s">
        <v>164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80</v>
      </c>
      <c r="L95" s="35" t="s">
        <v>100</v>
      </c>
      <c r="M95" s="36" t="s">
        <v>69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70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155</v>
      </c>
      <c r="AG95" s="78"/>
      <c r="AJ95" s="82" t="s">
        <v>102</v>
      </c>
      <c r="AK95" s="82">
        <v>14</v>
      </c>
      <c r="BB95" s="141" t="s">
        <v>82</v>
      </c>
      <c r="BM95" s="78">
        <f t="shared" ref="BM95:BM100" si="8">IFERROR(X95*I95,"0")</f>
        <v>60.250400000000006</v>
      </c>
      <c r="BN95" s="78">
        <f t="shared" ref="BN95:BN100" si="9">IFERROR(Y95*I95,"0")</f>
        <v>60.250400000000006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167</v>
      </c>
      <c r="B96" s="60" t="s">
        <v>168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105</v>
      </c>
      <c r="M96" s="36" t="s">
        <v>69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70</v>
      </c>
      <c r="X96" s="56">
        <v>98</v>
      </c>
      <c r="Y96" s="53">
        <f t="shared" si="6"/>
        <v>98</v>
      </c>
      <c r="Z96" s="39">
        <f t="shared" si="7"/>
        <v>1.75224</v>
      </c>
      <c r="AA96" s="65"/>
      <c r="AB96" s="66"/>
      <c r="AC96" s="142" t="s">
        <v>155</v>
      </c>
      <c r="AG96" s="78"/>
      <c r="AJ96" s="82" t="s">
        <v>106</v>
      </c>
      <c r="AK96" s="82">
        <v>70</v>
      </c>
      <c r="BB96" s="143" t="s">
        <v>82</v>
      </c>
      <c r="BM96" s="78">
        <f t="shared" si="8"/>
        <v>421.75280000000004</v>
      </c>
      <c r="BN96" s="78">
        <f t="shared" si="9"/>
        <v>421.75280000000004</v>
      </c>
      <c r="BO96" s="78">
        <f t="shared" si="10"/>
        <v>1.4</v>
      </c>
      <c r="BP96" s="78">
        <f t="shared" si="11"/>
        <v>1.4</v>
      </c>
    </row>
    <row r="97" spans="1:68" ht="27" customHeight="1" x14ac:dyDescent="0.25">
      <c r="A97" s="60" t="s">
        <v>169</v>
      </c>
      <c r="B97" s="60" t="s">
        <v>170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171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172</v>
      </c>
      <c r="B98" s="60" t="s">
        <v>173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105</v>
      </c>
      <c r="M98" s="36" t="s">
        <v>69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70</v>
      </c>
      <c r="X98" s="56">
        <v>210</v>
      </c>
      <c r="Y98" s="53">
        <f t="shared" si="6"/>
        <v>210</v>
      </c>
      <c r="Z98" s="39">
        <f t="shared" si="7"/>
        <v>3.7547999999999999</v>
      </c>
      <c r="AA98" s="65"/>
      <c r="AB98" s="66"/>
      <c r="AC98" s="146" t="s">
        <v>155</v>
      </c>
      <c r="AG98" s="78"/>
      <c r="AJ98" s="82" t="s">
        <v>106</v>
      </c>
      <c r="AK98" s="82">
        <v>70</v>
      </c>
      <c r="BB98" s="147" t="s">
        <v>82</v>
      </c>
      <c r="BM98" s="78">
        <f t="shared" si="8"/>
        <v>903.75600000000009</v>
      </c>
      <c r="BN98" s="78">
        <f t="shared" si="9"/>
        <v>903.75600000000009</v>
      </c>
      <c r="BO98" s="78">
        <f t="shared" si="10"/>
        <v>3</v>
      </c>
      <c r="BP98" s="78">
        <f t="shared" si="11"/>
        <v>3</v>
      </c>
    </row>
    <row r="99" spans="1:68" ht="27" customHeight="1" x14ac:dyDescent="0.25">
      <c r="A99" s="60" t="s">
        <v>174</v>
      </c>
      <c r="B99" s="60" t="s">
        <v>175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371" t="s">
        <v>176</v>
      </c>
      <c r="Q99" s="337"/>
      <c r="R99" s="337"/>
      <c r="S99" s="337"/>
      <c r="T99" s="338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155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177</v>
      </c>
      <c r="B100" s="60" t="s">
        <v>178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100</v>
      </c>
      <c r="M100" s="36" t="s">
        <v>69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179</v>
      </c>
      <c r="AG100" s="78"/>
      <c r="AJ100" s="82" t="s">
        <v>102</v>
      </c>
      <c r="AK100" s="82">
        <v>14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73</v>
      </c>
      <c r="Q101" s="352"/>
      <c r="R101" s="352"/>
      <c r="S101" s="352"/>
      <c r="T101" s="352"/>
      <c r="U101" s="352"/>
      <c r="V101" s="353"/>
      <c r="W101" s="40" t="s">
        <v>70</v>
      </c>
      <c r="X101" s="41">
        <f>IFERROR(SUM(X95:X100),"0")</f>
        <v>322</v>
      </c>
      <c r="Y101" s="41">
        <f>IFERROR(SUM(Y95:Y100),"0")</f>
        <v>322</v>
      </c>
      <c r="Z101" s="41">
        <f>IFERROR(IF(Z95="",0,Z95),"0")+IFERROR(IF(Z96="",0,Z96),"0")+IFERROR(IF(Z97="",0,Z97),"0")+IFERROR(IF(Z98="",0,Z98),"0")+IFERROR(IF(Z99="",0,Z99),"0")+IFERROR(IF(Z100="",0,Z100),"0")</f>
        <v>5.7573600000000003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73</v>
      </c>
      <c r="Q102" s="352"/>
      <c r="R102" s="352"/>
      <c r="S102" s="352"/>
      <c r="T102" s="352"/>
      <c r="U102" s="352"/>
      <c r="V102" s="353"/>
      <c r="W102" s="40" t="s">
        <v>74</v>
      </c>
      <c r="X102" s="41">
        <f>IFERROR(SUMPRODUCT(X95:X100*H95:H100),"0")</f>
        <v>1159.2</v>
      </c>
      <c r="Y102" s="41">
        <f>IFERROR(SUMPRODUCT(Y95:Y100*H95:H100),"0")</f>
        <v>1159.2</v>
      </c>
      <c r="Z102" s="40"/>
      <c r="AA102" s="64"/>
      <c r="AB102" s="64"/>
      <c r="AC102" s="64"/>
    </row>
    <row r="103" spans="1:68" ht="16.5" customHeight="1" x14ac:dyDescent="0.25">
      <c r="A103" s="370" t="s">
        <v>180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131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181</v>
      </c>
      <c r="B105" s="60" t="s">
        <v>182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100</v>
      </c>
      <c r="M105" s="36" t="s">
        <v>69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70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183</v>
      </c>
      <c r="AG105" s="78"/>
      <c r="AJ105" s="82" t="s">
        <v>102</v>
      </c>
      <c r="AK105" s="82">
        <v>14</v>
      </c>
      <c r="BB105" s="153" t="s">
        <v>82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184</v>
      </c>
      <c r="B106" s="60" t="s">
        <v>185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155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186</v>
      </c>
      <c r="B107" s="60" t="s">
        <v>187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68</v>
      </c>
      <c r="M107" s="36" t="s">
        <v>69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188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73</v>
      </c>
      <c r="Q108" s="352"/>
      <c r="R108" s="352"/>
      <c r="S108" s="352"/>
      <c r="T108" s="352"/>
      <c r="U108" s="352"/>
      <c r="V108" s="353"/>
      <c r="W108" s="40" t="s">
        <v>70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73</v>
      </c>
      <c r="Q109" s="352"/>
      <c r="R109" s="352"/>
      <c r="S109" s="352"/>
      <c r="T109" s="352"/>
      <c r="U109" s="352"/>
      <c r="V109" s="353"/>
      <c r="W109" s="40" t="s">
        <v>74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70" t="s">
        <v>189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64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190</v>
      </c>
      <c r="B112" s="60" t="s">
        <v>191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96" t="s">
        <v>192</v>
      </c>
      <c r="Q112" s="337"/>
      <c r="R112" s="337"/>
      <c r="S112" s="337"/>
      <c r="T112" s="338"/>
      <c r="U112" s="37"/>
      <c r="V112" s="37"/>
      <c r="W112" s="38" t="s">
        <v>70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100</v>
      </c>
      <c r="M113" s="36" t="s">
        <v>69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70</v>
      </c>
      <c r="X113" s="56">
        <v>36</v>
      </c>
      <c r="Y113" s="53">
        <f t="shared" si="12"/>
        <v>36</v>
      </c>
      <c r="Z113" s="39">
        <f t="shared" si="13"/>
        <v>0.55800000000000005</v>
      </c>
      <c r="AA113" s="65"/>
      <c r="AB113" s="66"/>
      <c r="AC113" s="160" t="s">
        <v>149</v>
      </c>
      <c r="AG113" s="78"/>
      <c r="AJ113" s="82" t="s">
        <v>102</v>
      </c>
      <c r="AK113" s="82">
        <v>12</v>
      </c>
      <c r="BB113" s="161" t="s">
        <v>1</v>
      </c>
      <c r="BM113" s="78">
        <f t="shared" si="14"/>
        <v>241.90559999999999</v>
      </c>
      <c r="BN113" s="78">
        <f t="shared" si="15"/>
        <v>241.90559999999999</v>
      </c>
      <c r="BO113" s="78">
        <f t="shared" si="16"/>
        <v>0.42857142857142855</v>
      </c>
      <c r="BP113" s="78">
        <f t="shared" si="17"/>
        <v>0.42857142857142855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105</v>
      </c>
      <c r="M114" s="36" t="s">
        <v>69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70</v>
      </c>
      <c r="X114" s="56">
        <v>144</v>
      </c>
      <c r="Y114" s="53">
        <f t="shared" si="12"/>
        <v>144</v>
      </c>
      <c r="Z114" s="39">
        <f t="shared" si="13"/>
        <v>2.2320000000000002</v>
      </c>
      <c r="AA114" s="65"/>
      <c r="AB114" s="66"/>
      <c r="AC114" s="162" t="s">
        <v>149</v>
      </c>
      <c r="AG114" s="78"/>
      <c r="AJ114" s="82" t="s">
        <v>106</v>
      </c>
      <c r="AK114" s="82">
        <v>84</v>
      </c>
      <c r="BB114" s="163" t="s">
        <v>1</v>
      </c>
      <c r="BM114" s="78">
        <f t="shared" si="14"/>
        <v>1051.2</v>
      </c>
      <c r="BN114" s="78">
        <f t="shared" si="15"/>
        <v>1051.2</v>
      </c>
      <c r="BO114" s="78">
        <f t="shared" si="16"/>
        <v>1.7142857142857142</v>
      </c>
      <c r="BP114" s="78">
        <f t="shared" si="17"/>
        <v>1.7142857142857142</v>
      </c>
    </row>
    <row r="115" spans="1:68" ht="27" customHeight="1" x14ac:dyDescent="0.25">
      <c r="A115" s="60" t="s">
        <v>198</v>
      </c>
      <c r="B115" s="60" t="s">
        <v>199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105</v>
      </c>
      <c r="M115" s="36" t="s">
        <v>69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149</v>
      </c>
      <c r="AG115" s="78"/>
      <c r="AJ115" s="82" t="s">
        <v>106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100</v>
      </c>
      <c r="M116" s="36" t="s">
        <v>69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70</v>
      </c>
      <c r="X116" s="56">
        <v>60</v>
      </c>
      <c r="Y116" s="53">
        <f t="shared" si="12"/>
        <v>60</v>
      </c>
      <c r="Z116" s="39">
        <f t="shared" si="13"/>
        <v>0.92999999999999994</v>
      </c>
      <c r="AA116" s="65"/>
      <c r="AB116" s="66"/>
      <c r="AC116" s="166" t="s">
        <v>149</v>
      </c>
      <c r="AG116" s="78"/>
      <c r="AJ116" s="82" t="s">
        <v>102</v>
      </c>
      <c r="AK116" s="82">
        <v>12</v>
      </c>
      <c r="BB116" s="167" t="s">
        <v>1</v>
      </c>
      <c r="BM116" s="78">
        <f t="shared" si="14"/>
        <v>403.17599999999999</v>
      </c>
      <c r="BN116" s="78">
        <f t="shared" si="15"/>
        <v>403.17599999999999</v>
      </c>
      <c r="BO116" s="78">
        <f t="shared" si="16"/>
        <v>0.7142857142857143</v>
      </c>
      <c r="BP116" s="78">
        <f t="shared" si="17"/>
        <v>0.7142857142857143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105</v>
      </c>
      <c r="M117" s="36" t="s">
        <v>69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70</v>
      </c>
      <c r="X117" s="56">
        <v>240</v>
      </c>
      <c r="Y117" s="53">
        <f t="shared" si="12"/>
        <v>240</v>
      </c>
      <c r="Z117" s="39">
        <f t="shared" si="13"/>
        <v>3.7199999999999998</v>
      </c>
      <c r="AA117" s="65"/>
      <c r="AB117" s="66"/>
      <c r="AC117" s="168" t="s">
        <v>149</v>
      </c>
      <c r="AG117" s="78"/>
      <c r="AJ117" s="82" t="s">
        <v>106</v>
      </c>
      <c r="AK117" s="82">
        <v>84</v>
      </c>
      <c r="BB117" s="169" t="s">
        <v>1</v>
      </c>
      <c r="BM117" s="78">
        <f t="shared" si="14"/>
        <v>1752</v>
      </c>
      <c r="BN117" s="78">
        <f t="shared" si="15"/>
        <v>1752</v>
      </c>
      <c r="BO117" s="78">
        <f t="shared" si="16"/>
        <v>2.8571428571428572</v>
      </c>
      <c r="BP117" s="78">
        <f t="shared" si="17"/>
        <v>2.8571428571428572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73</v>
      </c>
      <c r="Q118" s="352"/>
      <c r="R118" s="352"/>
      <c r="S118" s="352"/>
      <c r="T118" s="352"/>
      <c r="U118" s="352"/>
      <c r="V118" s="353"/>
      <c r="W118" s="40" t="s">
        <v>70</v>
      </c>
      <c r="X118" s="41">
        <f>IFERROR(SUM(X112:X117),"0")</f>
        <v>504</v>
      </c>
      <c r="Y118" s="41">
        <f>IFERROR(SUM(Y112:Y117),"0")</f>
        <v>504</v>
      </c>
      <c r="Z118" s="41">
        <f>IFERROR(IF(Z112="",0,Z112),"0")+IFERROR(IF(Z113="",0,Z113),"0")+IFERROR(IF(Z114="",0,Z114),"0")+IFERROR(IF(Z115="",0,Z115),"0")+IFERROR(IF(Z116="",0,Z116),"0")+IFERROR(IF(Z117="",0,Z117),"0")</f>
        <v>7.8120000000000003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73</v>
      </c>
      <c r="Q119" s="352"/>
      <c r="R119" s="352"/>
      <c r="S119" s="352"/>
      <c r="T119" s="352"/>
      <c r="U119" s="352"/>
      <c r="V119" s="353"/>
      <c r="W119" s="40" t="s">
        <v>74</v>
      </c>
      <c r="X119" s="41">
        <f>IFERROR(SUMPRODUCT(X112:X117*H112:H117),"0")</f>
        <v>3470.4</v>
      </c>
      <c r="Y119" s="41">
        <f>IFERROR(SUMPRODUCT(Y112:Y117*H112:H117),"0")</f>
        <v>3470.4</v>
      </c>
      <c r="Z119" s="40"/>
      <c r="AA119" s="64"/>
      <c r="AB119" s="64"/>
      <c r="AC119" s="64"/>
    </row>
    <row r="120" spans="1:68" ht="14.25" customHeight="1" x14ac:dyDescent="0.25">
      <c r="A120" s="347" t="s">
        <v>137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533" t="s">
        <v>206</v>
      </c>
      <c r="Q121" s="337"/>
      <c r="R121" s="337"/>
      <c r="S121" s="337"/>
      <c r="T121" s="338"/>
      <c r="U121" s="37"/>
      <c r="V121" s="37"/>
      <c r="W121" s="38" t="s">
        <v>70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207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73</v>
      </c>
      <c r="Q122" s="352"/>
      <c r="R122" s="352"/>
      <c r="S122" s="352"/>
      <c r="T122" s="352"/>
      <c r="U122" s="352"/>
      <c r="V122" s="353"/>
      <c r="W122" s="40" t="s">
        <v>70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73</v>
      </c>
      <c r="Q123" s="352"/>
      <c r="R123" s="352"/>
      <c r="S123" s="352"/>
      <c r="T123" s="352"/>
      <c r="U123" s="352"/>
      <c r="V123" s="353"/>
      <c r="W123" s="40" t="s">
        <v>74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customHeight="1" x14ac:dyDescent="0.25">
      <c r="A124" s="370" t="s">
        <v>208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137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209</v>
      </c>
      <c r="B126" s="60" t="s">
        <v>210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105</v>
      </c>
      <c r="M126" s="36" t="s">
        <v>69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70</v>
      </c>
      <c r="X126" s="56">
        <v>210</v>
      </c>
      <c r="Y126" s="53">
        <f>IFERROR(IF(X126="","",X126),"")</f>
        <v>210</v>
      </c>
      <c r="Z126" s="39">
        <f>IFERROR(IF(X126="","",X126*0.01788),"")</f>
        <v>3.7547999999999999</v>
      </c>
      <c r="AA126" s="65"/>
      <c r="AB126" s="66"/>
      <c r="AC126" s="172" t="s">
        <v>211</v>
      </c>
      <c r="AG126" s="78"/>
      <c r="AJ126" s="82" t="s">
        <v>106</v>
      </c>
      <c r="AK126" s="82">
        <v>70</v>
      </c>
      <c r="BB126" s="173" t="s">
        <v>82</v>
      </c>
      <c r="BM126" s="78">
        <f>IFERROR(X126*I126,"0")</f>
        <v>777.75599999999997</v>
      </c>
      <c r="BN126" s="78">
        <f>IFERROR(Y126*I126,"0")</f>
        <v>777.75599999999997</v>
      </c>
      <c r="BO126" s="78">
        <f>IFERROR(X126/J126,"0")</f>
        <v>3</v>
      </c>
      <c r="BP126" s="78">
        <f>IFERROR(Y126/J126,"0")</f>
        <v>3</v>
      </c>
    </row>
    <row r="127" spans="1:68" ht="27" customHeight="1" x14ac:dyDescent="0.25">
      <c r="A127" s="60" t="s">
        <v>212</v>
      </c>
      <c r="B127" s="60" t="s">
        <v>213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105</v>
      </c>
      <c r="M127" s="36" t="s">
        <v>69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70</v>
      </c>
      <c r="X127" s="56">
        <v>294</v>
      </c>
      <c r="Y127" s="53">
        <f>IFERROR(IF(X127="","",X127),"")</f>
        <v>294</v>
      </c>
      <c r="Z127" s="39">
        <f>IFERROR(IF(X127="","",X127*0.01788),"")</f>
        <v>5.2567199999999996</v>
      </c>
      <c r="AA127" s="65"/>
      <c r="AB127" s="66"/>
      <c r="AC127" s="174" t="s">
        <v>155</v>
      </c>
      <c r="AG127" s="78"/>
      <c r="AJ127" s="82" t="s">
        <v>106</v>
      </c>
      <c r="AK127" s="82">
        <v>70</v>
      </c>
      <c r="BB127" s="175" t="s">
        <v>82</v>
      </c>
      <c r="BM127" s="78">
        <f>IFERROR(X127*I127,"0")</f>
        <v>1088.8583999999998</v>
      </c>
      <c r="BN127" s="78">
        <f>IFERROR(Y127*I127,"0")</f>
        <v>1088.8583999999998</v>
      </c>
      <c r="BO127" s="78">
        <f>IFERROR(X127/J127,"0")</f>
        <v>4.2</v>
      </c>
      <c r="BP127" s="78">
        <f>IFERROR(Y127/J127,"0")</f>
        <v>4.2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73</v>
      </c>
      <c r="Q128" s="352"/>
      <c r="R128" s="352"/>
      <c r="S128" s="352"/>
      <c r="T128" s="352"/>
      <c r="U128" s="352"/>
      <c r="V128" s="353"/>
      <c r="W128" s="40" t="s">
        <v>70</v>
      </c>
      <c r="X128" s="41">
        <f>IFERROR(SUM(X126:X127),"0")</f>
        <v>504</v>
      </c>
      <c r="Y128" s="41">
        <f>IFERROR(SUM(Y126:Y127),"0")</f>
        <v>504</v>
      </c>
      <c r="Z128" s="41">
        <f>IFERROR(IF(Z126="",0,Z126),"0")+IFERROR(IF(Z127="",0,Z127),"0")</f>
        <v>9.0115199999999991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73</v>
      </c>
      <c r="Q129" s="352"/>
      <c r="R129" s="352"/>
      <c r="S129" s="352"/>
      <c r="T129" s="352"/>
      <c r="U129" s="352"/>
      <c r="V129" s="353"/>
      <c r="W129" s="40" t="s">
        <v>74</v>
      </c>
      <c r="X129" s="41">
        <f>IFERROR(SUMPRODUCT(X126:X127*H126:H127),"0")</f>
        <v>1512</v>
      </c>
      <c r="Y129" s="41">
        <f>IFERROR(SUMPRODUCT(Y126:Y127*H126:H127),"0")</f>
        <v>1512</v>
      </c>
      <c r="Z129" s="40"/>
      <c r="AA129" s="64"/>
      <c r="AB129" s="64"/>
      <c r="AC129" s="64"/>
    </row>
    <row r="130" spans="1:68" ht="16.5" customHeight="1" x14ac:dyDescent="0.25">
      <c r="A130" s="370" t="s">
        <v>214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137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215</v>
      </c>
      <c r="B132" s="60" t="s">
        <v>216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100</v>
      </c>
      <c r="M132" s="36" t="s">
        <v>69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70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6" t="s">
        <v>217</v>
      </c>
      <c r="AG132" s="78"/>
      <c r="AJ132" s="82" t="s">
        <v>102</v>
      </c>
      <c r="AK132" s="82">
        <v>14</v>
      </c>
      <c r="BB132" s="177" t="s">
        <v>82</v>
      </c>
      <c r="BM132" s="78">
        <f>IFERROR(X132*I132,"0")</f>
        <v>104.944</v>
      </c>
      <c r="BN132" s="78">
        <f>IFERROR(Y132*I132,"0")</f>
        <v>104.944</v>
      </c>
      <c r="BO132" s="78">
        <f>IFERROR(X132/J132,"0")</f>
        <v>0.4</v>
      </c>
      <c r="BP132" s="78">
        <f>IFERROR(Y132/J132,"0")</f>
        <v>0.4</v>
      </c>
    </row>
    <row r="133" spans="1:68" ht="16.5" customHeight="1" x14ac:dyDescent="0.25">
      <c r="A133" s="60" t="s">
        <v>218</v>
      </c>
      <c r="B133" s="60" t="s">
        <v>219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70</v>
      </c>
      <c r="X133" s="56">
        <v>98</v>
      </c>
      <c r="Y133" s="53">
        <f>IFERROR(IF(X133="","",X133),"")</f>
        <v>98</v>
      </c>
      <c r="Z133" s="39">
        <f>IFERROR(IF(X133="","",X133*0.01788),"")</f>
        <v>1.75224</v>
      </c>
      <c r="AA133" s="65"/>
      <c r="AB133" s="66"/>
      <c r="AC133" s="178" t="s">
        <v>220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362.95279999999997</v>
      </c>
      <c r="BN133" s="78">
        <f>IFERROR(Y133*I133,"0")</f>
        <v>362.95279999999997</v>
      </c>
      <c r="BO133" s="78">
        <f>IFERROR(X133/J133,"0")</f>
        <v>1.4</v>
      </c>
      <c r="BP133" s="78">
        <f>IFERROR(Y133/J133,"0")</f>
        <v>1.4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73</v>
      </c>
      <c r="Q134" s="352"/>
      <c r="R134" s="352"/>
      <c r="S134" s="352"/>
      <c r="T134" s="352"/>
      <c r="U134" s="352"/>
      <c r="V134" s="353"/>
      <c r="W134" s="40" t="s">
        <v>70</v>
      </c>
      <c r="X134" s="41">
        <f>IFERROR(SUM(X132:X133),"0")</f>
        <v>126</v>
      </c>
      <c r="Y134" s="41">
        <f>IFERROR(SUM(Y132:Y133),"0")</f>
        <v>126</v>
      </c>
      <c r="Z134" s="41">
        <f>IFERROR(IF(Z132="",0,Z132),"0")+IFERROR(IF(Z133="",0,Z133),"0")</f>
        <v>2.2528800000000002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73</v>
      </c>
      <c r="Q135" s="352"/>
      <c r="R135" s="352"/>
      <c r="S135" s="352"/>
      <c r="T135" s="352"/>
      <c r="U135" s="352"/>
      <c r="V135" s="353"/>
      <c r="W135" s="40" t="s">
        <v>74</v>
      </c>
      <c r="X135" s="41">
        <f>IFERROR(SUMPRODUCT(X132:X133*H132:H133),"0")</f>
        <v>378</v>
      </c>
      <c r="Y135" s="41">
        <f>IFERROR(SUMPRODUCT(Y132:Y133*H132:H133),"0")</f>
        <v>378</v>
      </c>
      <c r="Z135" s="40"/>
      <c r="AA135" s="64"/>
      <c r="AB135" s="64"/>
      <c r="AC135" s="64"/>
    </row>
    <row r="136" spans="1:68" ht="16.5" customHeight="1" x14ac:dyDescent="0.25">
      <c r="A136" s="370" t="s">
        <v>221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137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222</v>
      </c>
      <c r="B138" s="60" t="s">
        <v>223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100</v>
      </c>
      <c r="M138" s="36" t="s">
        <v>69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70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224</v>
      </c>
      <c r="AG138" s="78"/>
      <c r="AJ138" s="82" t="s">
        <v>102</v>
      </c>
      <c r="AK138" s="82">
        <v>14</v>
      </c>
      <c r="BB138" s="181" t="s">
        <v>82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225</v>
      </c>
      <c r="B139" s="60" t="s">
        <v>226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105</v>
      </c>
      <c r="M139" s="36" t="s">
        <v>69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70</v>
      </c>
      <c r="X139" s="56">
        <v>56</v>
      </c>
      <c r="Y139" s="53">
        <f>IFERROR(IF(X139="","",X139),"")</f>
        <v>56</v>
      </c>
      <c r="Z139" s="39">
        <f>IFERROR(IF(X139="","",X139*0.01788),"")</f>
        <v>1.0012799999999999</v>
      </c>
      <c r="AA139" s="65"/>
      <c r="AB139" s="66"/>
      <c r="AC139" s="182" t="s">
        <v>211</v>
      </c>
      <c r="AG139" s="78"/>
      <c r="AJ139" s="82" t="s">
        <v>106</v>
      </c>
      <c r="AK139" s="82">
        <v>70</v>
      </c>
      <c r="BB139" s="183" t="s">
        <v>82</v>
      </c>
      <c r="BM139" s="78">
        <f>IFERROR(X139*I139,"0")</f>
        <v>183.67999999999998</v>
      </c>
      <c r="BN139" s="78">
        <f>IFERROR(Y139*I139,"0")</f>
        <v>183.67999999999998</v>
      </c>
      <c r="BO139" s="78">
        <f>IFERROR(X139/J139,"0")</f>
        <v>0.8</v>
      </c>
      <c r="BP139" s="78">
        <f>IFERROR(Y139/J139,"0")</f>
        <v>0.8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73</v>
      </c>
      <c r="Q140" s="352"/>
      <c r="R140" s="352"/>
      <c r="S140" s="352"/>
      <c r="T140" s="352"/>
      <c r="U140" s="352"/>
      <c r="V140" s="353"/>
      <c r="W140" s="40" t="s">
        <v>70</v>
      </c>
      <c r="X140" s="41">
        <f>IFERROR(SUM(X138:X139),"0")</f>
        <v>84</v>
      </c>
      <c r="Y140" s="41">
        <f>IFERROR(SUM(Y138:Y139),"0")</f>
        <v>84</v>
      </c>
      <c r="Z140" s="41">
        <f>IFERROR(IF(Z138="",0,Z138),"0")+IFERROR(IF(Z139="",0,Z139),"0")</f>
        <v>1.5019199999999999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73</v>
      </c>
      <c r="Q141" s="352"/>
      <c r="R141" s="352"/>
      <c r="S141" s="352"/>
      <c r="T141" s="352"/>
      <c r="U141" s="352"/>
      <c r="V141" s="353"/>
      <c r="W141" s="40" t="s">
        <v>74</v>
      </c>
      <c r="X141" s="41">
        <f>IFERROR(SUMPRODUCT(X138:X139*H138:H139),"0")</f>
        <v>252</v>
      </c>
      <c r="Y141" s="41">
        <f>IFERROR(SUMPRODUCT(Y138:Y139*H138:H139),"0")</f>
        <v>252</v>
      </c>
      <c r="Z141" s="40"/>
      <c r="AA141" s="64"/>
      <c r="AB141" s="64"/>
      <c r="AC141" s="64"/>
    </row>
    <row r="142" spans="1:68" ht="16.5" customHeight="1" x14ac:dyDescent="0.25">
      <c r="A142" s="370" t="s">
        <v>227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137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228</v>
      </c>
      <c r="B144" s="60" t="s">
        <v>229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70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230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73</v>
      </c>
      <c r="Q145" s="352"/>
      <c r="R145" s="352"/>
      <c r="S145" s="352"/>
      <c r="T145" s="352"/>
      <c r="U145" s="352"/>
      <c r="V145" s="353"/>
      <c r="W145" s="40" t="s">
        <v>70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73</v>
      </c>
      <c r="Q146" s="352"/>
      <c r="R146" s="352"/>
      <c r="S146" s="352"/>
      <c r="T146" s="352"/>
      <c r="U146" s="352"/>
      <c r="V146" s="353"/>
      <c r="W146" s="40" t="s">
        <v>74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customHeight="1" x14ac:dyDescent="0.25">
      <c r="A147" s="370" t="s">
        <v>231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232</v>
      </c>
      <c r="B149" s="60" t="s">
        <v>233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70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217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73</v>
      </c>
      <c r="Q150" s="352"/>
      <c r="R150" s="352"/>
      <c r="S150" s="352"/>
      <c r="T150" s="352"/>
      <c r="U150" s="352"/>
      <c r="V150" s="353"/>
      <c r="W150" s="40" t="s">
        <v>70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73</v>
      </c>
      <c r="Q151" s="352"/>
      <c r="R151" s="352"/>
      <c r="S151" s="352"/>
      <c r="T151" s="352"/>
      <c r="U151" s="352"/>
      <c r="V151" s="353"/>
      <c r="W151" s="40" t="s">
        <v>74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234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235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236</v>
      </c>
      <c r="B154" s="60" t="s">
        <v>237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238</v>
      </c>
      <c r="L154" s="35" t="s">
        <v>68</v>
      </c>
      <c r="M154" s="36" t="s">
        <v>69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239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240</v>
      </c>
      <c r="B155" s="60" t="s">
        <v>241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238</v>
      </c>
      <c r="L155" s="35" t="s">
        <v>68</v>
      </c>
      <c r="M155" s="36" t="s">
        <v>69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239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73</v>
      </c>
      <c r="Q156" s="352"/>
      <c r="R156" s="352"/>
      <c r="S156" s="352"/>
      <c r="T156" s="352"/>
      <c r="U156" s="352"/>
      <c r="V156" s="353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73</v>
      </c>
      <c r="Q157" s="352"/>
      <c r="R157" s="352"/>
      <c r="S157" s="352"/>
      <c r="T157" s="352"/>
      <c r="U157" s="352"/>
      <c r="V157" s="353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242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243</v>
      </c>
      <c r="B160" s="60" t="s">
        <v>244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73</v>
      </c>
      <c r="Q161" s="352"/>
      <c r="R161" s="352"/>
      <c r="S161" s="352"/>
      <c r="T161" s="352"/>
      <c r="U161" s="352"/>
      <c r="V161" s="353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73</v>
      </c>
      <c r="Q162" s="352"/>
      <c r="R162" s="352"/>
      <c r="S162" s="352"/>
      <c r="T162" s="352"/>
      <c r="U162" s="352"/>
      <c r="V162" s="353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92" t="s">
        <v>246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137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248</v>
      </c>
      <c r="B166" s="60" t="s">
        <v>249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148</v>
      </c>
      <c r="L166" s="35" t="s">
        <v>100</v>
      </c>
      <c r="M166" s="36" t="s">
        <v>69</v>
      </c>
      <c r="N166" s="36"/>
      <c r="O166" s="35">
        <v>180</v>
      </c>
      <c r="P166" s="399" t="s">
        <v>250</v>
      </c>
      <c r="Q166" s="337"/>
      <c r="R166" s="337"/>
      <c r="S166" s="337"/>
      <c r="T166" s="338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217</v>
      </c>
      <c r="AG166" s="78"/>
      <c r="AJ166" s="82" t="s">
        <v>102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73</v>
      </c>
      <c r="Q167" s="352"/>
      <c r="R167" s="352"/>
      <c r="S167" s="352"/>
      <c r="T167" s="352"/>
      <c r="U167" s="352"/>
      <c r="V167" s="353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73</v>
      </c>
      <c r="Q168" s="352"/>
      <c r="R168" s="352"/>
      <c r="S168" s="352"/>
      <c r="T168" s="352"/>
      <c r="U168" s="352"/>
      <c r="V168" s="353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251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64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4" t="s">
        <v>254</v>
      </c>
      <c r="Q171" s="337"/>
      <c r="R171" s="337"/>
      <c r="S171" s="337"/>
      <c r="T171" s="338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256</v>
      </c>
      <c r="B172" s="60" t="s">
        <v>257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100</v>
      </c>
      <c r="M172" s="36" t="s">
        <v>69</v>
      </c>
      <c r="N172" s="36"/>
      <c r="O172" s="35">
        <v>180</v>
      </c>
      <c r="P172" s="356" t="s">
        <v>258</v>
      </c>
      <c r="Q172" s="337"/>
      <c r="R172" s="337"/>
      <c r="S172" s="337"/>
      <c r="T172" s="338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259</v>
      </c>
      <c r="AG172" s="78"/>
      <c r="AJ172" s="82" t="s">
        <v>102</v>
      </c>
      <c r="AK172" s="82">
        <v>12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260</v>
      </c>
      <c r="B173" s="60" t="s">
        <v>261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100</v>
      </c>
      <c r="M173" s="36" t="s">
        <v>69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70</v>
      </c>
      <c r="X173" s="56">
        <v>120</v>
      </c>
      <c r="Y173" s="53">
        <f>IFERROR(IF(X173="","",X173),"")</f>
        <v>120</v>
      </c>
      <c r="Z173" s="39">
        <f>IFERROR(IF(X173="","",X173*0.00866),"")</f>
        <v>1.0391999999999999</v>
      </c>
      <c r="AA173" s="65"/>
      <c r="AB173" s="66"/>
      <c r="AC173" s="200" t="s">
        <v>262</v>
      </c>
      <c r="AG173" s="78"/>
      <c r="AJ173" s="82" t="s">
        <v>102</v>
      </c>
      <c r="AK173" s="82">
        <v>12</v>
      </c>
      <c r="BB173" s="201" t="s">
        <v>1</v>
      </c>
      <c r="BM173" s="78">
        <f>IFERROR(X173*I173,"0")</f>
        <v>625.58399999999995</v>
      </c>
      <c r="BN173" s="78">
        <f>IFERROR(Y173*I173,"0")</f>
        <v>625.58399999999995</v>
      </c>
      <c r="BO173" s="78">
        <f>IFERROR(X173/J173,"0")</f>
        <v>0.83333333333333337</v>
      </c>
      <c r="BP173" s="78">
        <f>IFERROR(Y173/J173,"0")</f>
        <v>0.83333333333333337</v>
      </c>
    </row>
    <row r="174" spans="1:68" ht="27" customHeight="1" x14ac:dyDescent="0.25">
      <c r="A174" s="60" t="s">
        <v>263</v>
      </c>
      <c r="B174" s="60" t="s">
        <v>264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73</v>
      </c>
      <c r="Q175" s="352"/>
      <c r="R175" s="352"/>
      <c r="S175" s="352"/>
      <c r="T175" s="352"/>
      <c r="U175" s="352"/>
      <c r="V175" s="353"/>
      <c r="W175" s="40" t="s">
        <v>70</v>
      </c>
      <c r="X175" s="41">
        <f>IFERROR(SUM(X171:X174),"0")</f>
        <v>120</v>
      </c>
      <c r="Y175" s="41">
        <f>IFERROR(SUM(Y171:Y174),"0")</f>
        <v>120</v>
      </c>
      <c r="Z175" s="41">
        <f>IFERROR(IF(Z171="",0,Z171),"0")+IFERROR(IF(Z172="",0,Z172),"0")+IFERROR(IF(Z173="",0,Z173),"0")+IFERROR(IF(Z174="",0,Z174),"0")</f>
        <v>1.0391999999999999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73</v>
      </c>
      <c r="Q176" s="352"/>
      <c r="R176" s="352"/>
      <c r="S176" s="352"/>
      <c r="T176" s="352"/>
      <c r="U176" s="352"/>
      <c r="V176" s="353"/>
      <c r="W176" s="40" t="s">
        <v>74</v>
      </c>
      <c r="X176" s="41">
        <f>IFERROR(SUMPRODUCT(X171:X174*H171:H174),"0")</f>
        <v>600</v>
      </c>
      <c r="Y176" s="41">
        <f>IFERROR(SUMPRODUCT(Y171:Y174*H171:H174),"0")</f>
        <v>600</v>
      </c>
      <c r="Z176" s="40"/>
      <c r="AA176" s="64"/>
      <c r="AB176" s="64"/>
      <c r="AC176" s="64"/>
    </row>
    <row r="177" spans="1:68" ht="14.25" customHeight="1" x14ac:dyDescent="0.25">
      <c r="A177" s="347" t="s">
        <v>266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267</v>
      </c>
      <c r="B178" s="60" t="s">
        <v>268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270</v>
      </c>
      <c r="B179" s="60" t="s">
        <v>271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73</v>
      </c>
      <c r="Q180" s="352"/>
      <c r="R180" s="352"/>
      <c r="S180" s="352"/>
      <c r="T180" s="352"/>
      <c r="U180" s="352"/>
      <c r="V180" s="353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73</v>
      </c>
      <c r="Q181" s="352"/>
      <c r="R181" s="352"/>
      <c r="S181" s="352"/>
      <c r="T181" s="352"/>
      <c r="U181" s="352"/>
      <c r="V181" s="353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273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77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274</v>
      </c>
      <c r="B185" s="60" t="s">
        <v>275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70</v>
      </c>
      <c r="X185" s="56">
        <v>28</v>
      </c>
      <c r="Y185" s="53">
        <f>IFERROR(IF(X185="","",X185),"")</f>
        <v>28</v>
      </c>
      <c r="Z185" s="39">
        <f>IFERROR(IF(X185="","",X185*0.01788),"")</f>
        <v>0.50063999999999997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94.864000000000004</v>
      </c>
      <c r="BN185" s="78">
        <f>IFERROR(Y185*I185,"0")</f>
        <v>94.864000000000004</v>
      </c>
      <c r="BO185" s="78">
        <f>IFERROR(X185/J185,"0")</f>
        <v>0.4</v>
      </c>
      <c r="BP185" s="78">
        <f>IFERROR(Y185/J185,"0")</f>
        <v>0.4</v>
      </c>
    </row>
    <row r="186" spans="1:68" ht="27" customHeight="1" x14ac:dyDescent="0.25">
      <c r="A186" s="60" t="s">
        <v>277</v>
      </c>
      <c r="B186" s="60" t="s">
        <v>278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70</v>
      </c>
      <c r="X186" s="56">
        <v>42</v>
      </c>
      <c r="Y186" s="53">
        <f>IFERROR(IF(X186="","",X186),"")</f>
        <v>42</v>
      </c>
      <c r="Z186" s="39">
        <f>IFERROR(IF(X186="","",X186*0.01788),"")</f>
        <v>0.75095999999999996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142.29599999999999</v>
      </c>
      <c r="BN186" s="78">
        <f>IFERROR(Y186*I186,"0")</f>
        <v>142.29599999999999</v>
      </c>
      <c r="BO186" s="78">
        <f>IFERROR(X186/J186,"0")</f>
        <v>0.6</v>
      </c>
      <c r="BP186" s="78">
        <f>IFERROR(Y186/J186,"0")</f>
        <v>0.6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70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73</v>
      </c>
      <c r="Q188" s="352"/>
      <c r="R188" s="352"/>
      <c r="S188" s="352"/>
      <c r="T188" s="352"/>
      <c r="U188" s="352"/>
      <c r="V188" s="353"/>
      <c r="W188" s="40" t="s">
        <v>70</v>
      </c>
      <c r="X188" s="41">
        <f>IFERROR(SUM(X185:X187),"0")</f>
        <v>84</v>
      </c>
      <c r="Y188" s="41">
        <f>IFERROR(SUM(Y185:Y187),"0")</f>
        <v>84</v>
      </c>
      <c r="Z188" s="41">
        <f>IFERROR(IF(Z185="",0,Z185),"0")+IFERROR(IF(Z186="",0,Z186),"0")+IFERROR(IF(Z187="",0,Z187),"0")</f>
        <v>1.5019199999999997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73</v>
      </c>
      <c r="Q189" s="352"/>
      <c r="R189" s="352"/>
      <c r="S189" s="352"/>
      <c r="T189" s="352"/>
      <c r="U189" s="352"/>
      <c r="V189" s="353"/>
      <c r="W189" s="40" t="s">
        <v>74</v>
      </c>
      <c r="X189" s="41">
        <f>IFERROR(SUMPRODUCT(X185:X187*H185:H187),"0")</f>
        <v>252</v>
      </c>
      <c r="Y189" s="41">
        <f>IFERROR(SUMPRODUCT(Y185:Y187*H185:H187),"0")</f>
        <v>252</v>
      </c>
      <c r="Z189" s="40"/>
      <c r="AA189" s="64"/>
      <c r="AB189" s="64"/>
      <c r="AC189" s="64"/>
    </row>
    <row r="190" spans="1:68" ht="14.25" customHeight="1" x14ac:dyDescent="0.25">
      <c r="A190" s="347" t="s">
        <v>283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284</v>
      </c>
      <c r="B191" s="60" t="s">
        <v>285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521" t="s">
        <v>288</v>
      </c>
      <c r="Q191" s="337"/>
      <c r="R191" s="337"/>
      <c r="S191" s="337"/>
      <c r="T191" s="33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73</v>
      </c>
      <c r="Q192" s="352"/>
      <c r="R192" s="352"/>
      <c r="S192" s="352"/>
      <c r="T192" s="352"/>
      <c r="U192" s="352"/>
      <c r="V192" s="353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73</v>
      </c>
      <c r="Q193" s="352"/>
      <c r="R193" s="352"/>
      <c r="S193" s="352"/>
      <c r="T193" s="352"/>
      <c r="U193" s="352"/>
      <c r="V193" s="353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291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292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293</v>
      </c>
      <c r="B197" s="60" t="s">
        <v>294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100</v>
      </c>
      <c r="M197" s="36" t="s">
        <v>69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295</v>
      </c>
      <c r="AG197" s="78"/>
      <c r="AJ197" s="82" t="s">
        <v>102</v>
      </c>
      <c r="AK197" s="82">
        <v>14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296</v>
      </c>
      <c r="B198" s="60" t="s">
        <v>297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100</v>
      </c>
      <c r="M198" s="36" t="s">
        <v>69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298</v>
      </c>
      <c r="AG198" s="78"/>
      <c r="AJ198" s="82" t="s">
        <v>102</v>
      </c>
      <c r="AK198" s="82">
        <v>14</v>
      </c>
      <c r="BB198" s="219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299</v>
      </c>
      <c r="B199" s="60" t="s">
        <v>300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100</v>
      </c>
      <c r="M199" s="36" t="s">
        <v>69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295</v>
      </c>
      <c r="AG199" s="78"/>
      <c r="AJ199" s="82" t="s">
        <v>102</v>
      </c>
      <c r="AK199" s="82">
        <v>14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301</v>
      </c>
      <c r="B200" s="60" t="s">
        <v>302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303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73</v>
      </c>
      <c r="Q201" s="352"/>
      <c r="R201" s="352"/>
      <c r="S201" s="352"/>
      <c r="T201" s="352"/>
      <c r="U201" s="352"/>
      <c r="V201" s="353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73</v>
      </c>
      <c r="Q202" s="352"/>
      <c r="R202" s="352"/>
      <c r="S202" s="352"/>
      <c r="T202" s="352"/>
      <c r="U202" s="352"/>
      <c r="V202" s="353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304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64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305</v>
      </c>
      <c r="B205" s="60" t="s">
        <v>306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105</v>
      </c>
      <c r="M205" s="36" t="s">
        <v>69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70</v>
      </c>
      <c r="X205" s="56">
        <v>60</v>
      </c>
      <c r="Y205" s="53">
        <f>IFERROR(IF(X205="","",X205),"")</f>
        <v>60</v>
      </c>
      <c r="Z205" s="39">
        <f>IFERROR(IF(X205="","",X205*0.0155),"")</f>
        <v>0.92999999999999994</v>
      </c>
      <c r="AA205" s="65"/>
      <c r="AB205" s="66"/>
      <c r="AC205" s="224" t="s">
        <v>307</v>
      </c>
      <c r="AG205" s="78"/>
      <c r="AJ205" s="82" t="s">
        <v>106</v>
      </c>
      <c r="AK205" s="82">
        <v>84</v>
      </c>
      <c r="BB205" s="225" t="s">
        <v>1</v>
      </c>
      <c r="BM205" s="78">
        <f>IFERROR(X205*I205,"0")</f>
        <v>352.2</v>
      </c>
      <c r="BN205" s="78">
        <f>IFERROR(Y205*I205,"0")</f>
        <v>352.2</v>
      </c>
      <c r="BO205" s="78">
        <f>IFERROR(X205/J205,"0")</f>
        <v>0.7142857142857143</v>
      </c>
      <c r="BP205" s="78">
        <f>IFERROR(Y205/J205,"0")</f>
        <v>0.7142857142857143</v>
      </c>
    </row>
    <row r="206" spans="1:68" ht="27" customHeight="1" x14ac:dyDescent="0.25">
      <c r="A206" s="60" t="s">
        <v>308</v>
      </c>
      <c r="B206" s="60" t="s">
        <v>309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310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311</v>
      </c>
      <c r="B207" s="60" t="s">
        <v>312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100</v>
      </c>
      <c r="M207" s="36" t="s">
        <v>69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70</v>
      </c>
      <c r="X207" s="56">
        <v>12</v>
      </c>
      <c r="Y207" s="53">
        <f>IFERROR(IF(X207="","",X207),"")</f>
        <v>12</v>
      </c>
      <c r="Z207" s="39">
        <f>IFERROR(IF(X207="","",X207*0.0155),"")</f>
        <v>0.186</v>
      </c>
      <c r="AA207" s="65"/>
      <c r="AB207" s="66"/>
      <c r="AC207" s="228" t="s">
        <v>313</v>
      </c>
      <c r="AG207" s="78"/>
      <c r="AJ207" s="82" t="s">
        <v>102</v>
      </c>
      <c r="AK207" s="82">
        <v>12</v>
      </c>
      <c r="BB207" s="229" t="s">
        <v>1</v>
      </c>
      <c r="BM207" s="78">
        <f>IFERROR(X207*I207,"0")</f>
        <v>70.44</v>
      </c>
      <c r="BN207" s="78">
        <f>IFERROR(Y207*I207,"0")</f>
        <v>70.44</v>
      </c>
      <c r="BO207" s="78">
        <f>IFERROR(X207/J207,"0")</f>
        <v>0.14285714285714285</v>
      </c>
      <c r="BP207" s="78">
        <f>IFERROR(Y207/J207,"0")</f>
        <v>0.14285714285714285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73</v>
      </c>
      <c r="Q208" s="352"/>
      <c r="R208" s="352"/>
      <c r="S208" s="352"/>
      <c r="T208" s="352"/>
      <c r="U208" s="352"/>
      <c r="V208" s="353"/>
      <c r="W208" s="40" t="s">
        <v>70</v>
      </c>
      <c r="X208" s="41">
        <f>IFERROR(SUM(X205:X207),"0")</f>
        <v>72</v>
      </c>
      <c r="Y208" s="41">
        <f>IFERROR(SUM(Y205:Y207),"0")</f>
        <v>72</v>
      </c>
      <c r="Z208" s="41">
        <f>IFERROR(IF(Z205="",0,Z205),"0")+IFERROR(IF(Z206="",0,Z206),"0")+IFERROR(IF(Z207="",0,Z207),"0")</f>
        <v>1.1159999999999999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73</v>
      </c>
      <c r="Q209" s="352"/>
      <c r="R209" s="352"/>
      <c r="S209" s="352"/>
      <c r="T209" s="352"/>
      <c r="U209" s="352"/>
      <c r="V209" s="353"/>
      <c r="W209" s="40" t="s">
        <v>74</v>
      </c>
      <c r="X209" s="41">
        <f>IFERROR(SUMPRODUCT(X205:X207*H205:H207),"0")</f>
        <v>403.2</v>
      </c>
      <c r="Y209" s="41">
        <f>IFERROR(SUMPRODUCT(Y205:Y207*H205:H207),"0")</f>
        <v>403.2</v>
      </c>
      <c r="Z209" s="40"/>
      <c r="AA209" s="64"/>
      <c r="AB209" s="64"/>
      <c r="AC209" s="64"/>
    </row>
    <row r="210" spans="1:68" ht="16.5" customHeight="1" x14ac:dyDescent="0.25">
      <c r="A210" s="370" t="s">
        <v>314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64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315</v>
      </c>
      <c r="B212" s="60" t="s">
        <v>316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68</v>
      </c>
      <c r="M212" s="36" t="s">
        <v>69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317</v>
      </c>
      <c r="AG212" s="78"/>
      <c r="AJ212" s="82" t="s">
        <v>72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318</v>
      </c>
      <c r="B213" s="60" t="s">
        <v>319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100</v>
      </c>
      <c r="M213" s="36" t="s">
        <v>69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317</v>
      </c>
      <c r="AG213" s="78"/>
      <c r="AJ213" s="82" t="s">
        <v>102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320</v>
      </c>
      <c r="B214" s="60" t="s">
        <v>321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322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323</v>
      </c>
      <c r="B215" s="60" t="s">
        <v>324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322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325</v>
      </c>
      <c r="B216" s="60" t="s">
        <v>326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317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327</v>
      </c>
      <c r="B217" s="60" t="s">
        <v>328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100</v>
      </c>
      <c r="M217" s="36" t="s">
        <v>69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317</v>
      </c>
      <c r="AG217" s="78"/>
      <c r="AJ217" s="82" t="s">
        <v>102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73</v>
      </c>
      <c r="Q218" s="352"/>
      <c r="R218" s="352"/>
      <c r="S218" s="352"/>
      <c r="T218" s="352"/>
      <c r="U218" s="352"/>
      <c r="V218" s="353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73</v>
      </c>
      <c r="Q219" s="352"/>
      <c r="R219" s="352"/>
      <c r="S219" s="352"/>
      <c r="T219" s="352"/>
      <c r="U219" s="352"/>
      <c r="V219" s="353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329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330</v>
      </c>
      <c r="B222" s="60" t="s">
        <v>331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332</v>
      </c>
      <c r="AG222" s="78"/>
      <c r="AJ222" s="82" t="s">
        <v>72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100</v>
      </c>
      <c r="M223" s="36" t="s">
        <v>69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70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332</v>
      </c>
      <c r="AG223" s="78"/>
      <c r="AJ223" s="82" t="s">
        <v>102</v>
      </c>
      <c r="AK223" s="82">
        <v>12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customHeight="1" x14ac:dyDescent="0.25">
      <c r="A224" s="60" t="s">
        <v>335</v>
      </c>
      <c r="B224" s="60" t="s">
        <v>336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68</v>
      </c>
      <c r="M224" s="36" t="s">
        <v>69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337</v>
      </c>
      <c r="AG224" s="78"/>
      <c r="AJ224" s="82" t="s">
        <v>72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338</v>
      </c>
      <c r="B225" s="60" t="s">
        <v>339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68</v>
      </c>
      <c r="M225" s="36" t="s">
        <v>69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337</v>
      </c>
      <c r="AG225" s="78"/>
      <c r="AJ225" s="82" t="s">
        <v>72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73</v>
      </c>
      <c r="Q226" s="352"/>
      <c r="R226" s="352"/>
      <c r="S226" s="352"/>
      <c r="T226" s="352"/>
      <c r="U226" s="352"/>
      <c r="V226" s="353"/>
      <c r="W226" s="40" t="s">
        <v>70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73</v>
      </c>
      <c r="Q227" s="352"/>
      <c r="R227" s="352"/>
      <c r="S227" s="352"/>
      <c r="T227" s="352"/>
      <c r="U227" s="352"/>
      <c r="V227" s="353"/>
      <c r="W227" s="40" t="s">
        <v>74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customHeight="1" x14ac:dyDescent="0.25">
      <c r="A228" s="370" t="s">
        <v>340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64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341</v>
      </c>
      <c r="B230" s="60" t="s">
        <v>342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343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73</v>
      </c>
      <c r="Q231" s="352"/>
      <c r="R231" s="352"/>
      <c r="S231" s="352"/>
      <c r="T231" s="352"/>
      <c r="U231" s="352"/>
      <c r="V231" s="353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73</v>
      </c>
      <c r="Q232" s="352"/>
      <c r="R232" s="352"/>
      <c r="S232" s="352"/>
      <c r="T232" s="352"/>
      <c r="U232" s="352"/>
      <c r="V232" s="353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137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344</v>
      </c>
      <c r="B234" s="60" t="s">
        <v>345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346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347</v>
      </c>
      <c r="B235" s="60" t="s">
        <v>348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346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349</v>
      </c>
      <c r="B236" s="60" t="s">
        <v>350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346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73</v>
      </c>
      <c r="Q237" s="352"/>
      <c r="R237" s="352"/>
      <c r="S237" s="352"/>
      <c r="T237" s="352"/>
      <c r="U237" s="352"/>
      <c r="V237" s="353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73</v>
      </c>
      <c r="Q238" s="352"/>
      <c r="R238" s="352"/>
      <c r="S238" s="352"/>
      <c r="T238" s="352"/>
      <c r="U238" s="352"/>
      <c r="V238" s="353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351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283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352</v>
      </c>
      <c r="B241" s="60" t="s">
        <v>353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287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354</v>
      </c>
      <c r="AG241" s="78"/>
      <c r="AJ241" s="82" t="s">
        <v>72</v>
      </c>
      <c r="AK241" s="82">
        <v>1</v>
      </c>
      <c r="BB241" s="259" t="s">
        <v>290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73</v>
      </c>
      <c r="Q242" s="352"/>
      <c r="R242" s="352"/>
      <c r="S242" s="352"/>
      <c r="T242" s="352"/>
      <c r="U242" s="352"/>
      <c r="V242" s="353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73</v>
      </c>
      <c r="Q243" s="352"/>
      <c r="R243" s="352"/>
      <c r="S243" s="352"/>
      <c r="T243" s="352"/>
      <c r="U243" s="352"/>
      <c r="V243" s="353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355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356</v>
      </c>
      <c r="B246" s="60" t="s">
        <v>357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358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359</v>
      </c>
      <c r="B247" s="60" t="s">
        <v>360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100</v>
      </c>
      <c r="M247" s="36" t="s">
        <v>69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70</v>
      </c>
      <c r="X247" s="56">
        <v>12</v>
      </c>
      <c r="Y247" s="53">
        <f>IFERROR(IF(X247="","",X247),"")</f>
        <v>12</v>
      </c>
      <c r="Z247" s="39">
        <f>IFERROR(IF(X247="","",X247*0.0155),"")</f>
        <v>0.186</v>
      </c>
      <c r="AA247" s="65"/>
      <c r="AB247" s="66"/>
      <c r="AC247" s="262" t="s">
        <v>358</v>
      </c>
      <c r="AG247" s="78"/>
      <c r="AJ247" s="82" t="s">
        <v>102</v>
      </c>
      <c r="AK247" s="82">
        <v>12</v>
      </c>
      <c r="BB247" s="263" t="s">
        <v>1</v>
      </c>
      <c r="BM247" s="78">
        <f>IFERROR(X247*I247,"0")</f>
        <v>80.039999999999992</v>
      </c>
      <c r="BN247" s="78">
        <f>IFERROR(Y247*I247,"0")</f>
        <v>80.039999999999992</v>
      </c>
      <c r="BO247" s="78">
        <f>IFERROR(X247/J247,"0")</f>
        <v>0.14285714285714285</v>
      </c>
      <c r="BP247" s="78">
        <f>IFERROR(Y247/J247,"0")</f>
        <v>0.14285714285714285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73</v>
      </c>
      <c r="Q248" s="352"/>
      <c r="R248" s="352"/>
      <c r="S248" s="352"/>
      <c r="T248" s="352"/>
      <c r="U248" s="352"/>
      <c r="V248" s="353"/>
      <c r="W248" s="40" t="s">
        <v>70</v>
      </c>
      <c r="X248" s="41">
        <f>IFERROR(SUM(X246:X247),"0")</f>
        <v>12</v>
      </c>
      <c r="Y248" s="41">
        <f>IFERROR(SUM(Y246:Y247),"0")</f>
        <v>12</v>
      </c>
      <c r="Z248" s="41">
        <f>IFERROR(IF(Z246="",0,Z246),"0")+IFERROR(IF(Z247="",0,Z247),"0")</f>
        <v>0.186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73</v>
      </c>
      <c r="Q249" s="352"/>
      <c r="R249" s="352"/>
      <c r="S249" s="352"/>
      <c r="T249" s="352"/>
      <c r="U249" s="352"/>
      <c r="V249" s="353"/>
      <c r="W249" s="40" t="s">
        <v>74</v>
      </c>
      <c r="X249" s="41">
        <f>IFERROR(SUMPRODUCT(X246:X247*H246:H247),"0")</f>
        <v>76.800000000000011</v>
      </c>
      <c r="Y249" s="41">
        <f>IFERROR(SUMPRODUCT(Y246:Y247*H246:H247),"0")</f>
        <v>76.800000000000011</v>
      </c>
      <c r="Z249" s="40"/>
      <c r="AA249" s="64"/>
      <c r="AB249" s="64"/>
      <c r="AC249" s="64"/>
    </row>
    <row r="250" spans="1:68" ht="27.75" customHeight="1" x14ac:dyDescent="0.2">
      <c r="A250" s="392" t="s">
        <v>361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362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363</v>
      </c>
      <c r="B253" s="60" t="s">
        <v>364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365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73</v>
      </c>
      <c r="Q254" s="352"/>
      <c r="R254" s="352"/>
      <c r="S254" s="352"/>
      <c r="T254" s="352"/>
      <c r="U254" s="352"/>
      <c r="V254" s="353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73</v>
      </c>
      <c r="Q255" s="352"/>
      <c r="R255" s="352"/>
      <c r="S255" s="352"/>
      <c r="T255" s="352"/>
      <c r="U255" s="352"/>
      <c r="V255" s="353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366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367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368</v>
      </c>
      <c r="B259" s="60" t="s">
        <v>369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105</v>
      </c>
      <c r="M259" s="36" t="s">
        <v>69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70</v>
      </c>
      <c r="X259" s="56">
        <v>96</v>
      </c>
      <c r="Y259" s="53">
        <f>IFERROR(IF(X259="","",X259),"")</f>
        <v>96</v>
      </c>
      <c r="Z259" s="39">
        <f>IFERROR(IF(X259="","",X259*0.0155),"")</f>
        <v>1.488</v>
      </c>
      <c r="AA259" s="65"/>
      <c r="AB259" s="66"/>
      <c r="AC259" s="266" t="s">
        <v>262</v>
      </c>
      <c r="AG259" s="78"/>
      <c r="AJ259" s="82" t="s">
        <v>106</v>
      </c>
      <c r="AK259" s="82">
        <v>84</v>
      </c>
      <c r="BB259" s="267" t="s">
        <v>1</v>
      </c>
      <c r="BM259" s="78">
        <f>IFERROR(X259*I259,"0")</f>
        <v>505.15199999999993</v>
      </c>
      <c r="BN259" s="78">
        <f>IFERROR(Y259*I259,"0")</f>
        <v>505.15199999999993</v>
      </c>
      <c r="BO259" s="78">
        <f>IFERROR(X259/J259,"0")</f>
        <v>1.1428571428571428</v>
      </c>
      <c r="BP259" s="78">
        <f>IFERROR(Y259/J259,"0")</f>
        <v>1.1428571428571428</v>
      </c>
    </row>
    <row r="260" spans="1:68" ht="27" customHeight="1" x14ac:dyDescent="0.25">
      <c r="A260" s="60" t="s">
        <v>370</v>
      </c>
      <c r="B260" s="60" t="s">
        <v>371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100</v>
      </c>
      <c r="M260" s="36" t="s">
        <v>69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372</v>
      </c>
      <c r="AG260" s="78"/>
      <c r="AJ260" s="82" t="s">
        <v>102</v>
      </c>
      <c r="AK260" s="82">
        <v>12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73</v>
      </c>
      <c r="Q261" s="352"/>
      <c r="R261" s="352"/>
      <c r="S261" s="352"/>
      <c r="T261" s="352"/>
      <c r="U261" s="352"/>
      <c r="V261" s="353"/>
      <c r="W261" s="40" t="s">
        <v>70</v>
      </c>
      <c r="X261" s="41">
        <f>IFERROR(SUM(X259:X260),"0")</f>
        <v>96</v>
      </c>
      <c r="Y261" s="41">
        <f>IFERROR(SUM(Y259:Y260),"0")</f>
        <v>96</v>
      </c>
      <c r="Z261" s="41">
        <f>IFERROR(IF(Z259="",0,Z259),"0")+IFERROR(IF(Z260="",0,Z260),"0")</f>
        <v>1.488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73</v>
      </c>
      <c r="Q262" s="352"/>
      <c r="R262" s="352"/>
      <c r="S262" s="352"/>
      <c r="T262" s="352"/>
      <c r="U262" s="352"/>
      <c r="V262" s="353"/>
      <c r="W262" s="40" t="s">
        <v>74</v>
      </c>
      <c r="X262" s="41">
        <f>IFERROR(SUMPRODUCT(X259:X260*H259:H260),"0")</f>
        <v>480</v>
      </c>
      <c r="Y262" s="41">
        <f>IFERROR(SUMPRODUCT(Y259:Y260*H259:H260),"0")</f>
        <v>480</v>
      </c>
      <c r="Z262" s="40"/>
      <c r="AA262" s="64"/>
      <c r="AB262" s="64"/>
      <c r="AC262" s="64"/>
    </row>
    <row r="263" spans="1:68" ht="27.75" customHeight="1" x14ac:dyDescent="0.2">
      <c r="A263" s="392" t="s">
        <v>373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374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375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376</v>
      </c>
      <c r="B266" s="60" t="s">
        <v>377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378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73</v>
      </c>
      <c r="Q267" s="352"/>
      <c r="R267" s="352"/>
      <c r="S267" s="352"/>
      <c r="T267" s="352"/>
      <c r="U267" s="352"/>
      <c r="V267" s="353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73</v>
      </c>
      <c r="Q268" s="352"/>
      <c r="R268" s="352"/>
      <c r="S268" s="352"/>
      <c r="T268" s="352"/>
      <c r="U268" s="352"/>
      <c r="V268" s="353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379</v>
      </c>
      <c r="B270" s="60" t="s">
        <v>380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378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73</v>
      </c>
      <c r="Q271" s="352"/>
      <c r="R271" s="352"/>
      <c r="S271" s="352"/>
      <c r="T271" s="352"/>
      <c r="U271" s="352"/>
      <c r="V271" s="353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73</v>
      </c>
      <c r="Q272" s="352"/>
      <c r="R272" s="352"/>
      <c r="S272" s="352"/>
      <c r="T272" s="352"/>
      <c r="U272" s="352"/>
      <c r="V272" s="353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247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64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381</v>
      </c>
      <c r="B276" s="60" t="s">
        <v>382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100</v>
      </c>
      <c r="M276" s="36" t="s">
        <v>69</v>
      </c>
      <c r="N276" s="36"/>
      <c r="O276" s="35">
        <v>180</v>
      </c>
      <c r="P276" s="504" t="s">
        <v>383</v>
      </c>
      <c r="Q276" s="337"/>
      <c r="R276" s="337"/>
      <c r="S276" s="337"/>
      <c r="T276" s="338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384</v>
      </c>
      <c r="AG276" s="78"/>
      <c r="AJ276" s="82" t="s">
        <v>102</v>
      </c>
      <c r="AK276" s="82">
        <v>12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385</v>
      </c>
      <c r="B277" s="60" t="s">
        <v>386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100</v>
      </c>
      <c r="M277" s="36" t="s">
        <v>69</v>
      </c>
      <c r="N277" s="36"/>
      <c r="O277" s="35">
        <v>180</v>
      </c>
      <c r="P277" s="438" t="s">
        <v>387</v>
      </c>
      <c r="Q277" s="337"/>
      <c r="R277" s="337"/>
      <c r="S277" s="337"/>
      <c r="T277" s="33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384</v>
      </c>
      <c r="AG277" s="78"/>
      <c r="AJ277" s="82" t="s">
        <v>102</v>
      </c>
      <c r="AK277" s="82">
        <v>12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388</v>
      </c>
      <c r="B278" s="60" t="s">
        <v>389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100</v>
      </c>
      <c r="M278" s="36" t="s">
        <v>69</v>
      </c>
      <c r="N278" s="36"/>
      <c r="O278" s="35">
        <v>180</v>
      </c>
      <c r="P278" s="510" t="s">
        <v>390</v>
      </c>
      <c r="Q278" s="337"/>
      <c r="R278" s="337"/>
      <c r="S278" s="337"/>
      <c r="T278" s="33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391</v>
      </c>
      <c r="AG278" s="78"/>
      <c r="AJ278" s="82" t="s">
        <v>102</v>
      </c>
      <c r="AK278" s="82">
        <v>12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73</v>
      </c>
      <c r="Q279" s="352"/>
      <c r="R279" s="352"/>
      <c r="S279" s="352"/>
      <c r="T279" s="352"/>
      <c r="U279" s="352"/>
      <c r="V279" s="353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73</v>
      </c>
      <c r="Q280" s="352"/>
      <c r="R280" s="352"/>
      <c r="S280" s="352"/>
      <c r="T280" s="352"/>
      <c r="U280" s="352"/>
      <c r="V280" s="353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157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392</v>
      </c>
      <c r="B282" s="60" t="s">
        <v>393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148</v>
      </c>
      <c r="L282" s="35" t="s">
        <v>100</v>
      </c>
      <c r="M282" s="36" t="s">
        <v>69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394</v>
      </c>
      <c r="AG282" s="78"/>
      <c r="AJ282" s="82" t="s">
        <v>102</v>
      </c>
      <c r="AK282" s="82">
        <v>18</v>
      </c>
      <c r="BB282" s="281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73</v>
      </c>
      <c r="Q283" s="352"/>
      <c r="R283" s="352"/>
      <c r="S283" s="352"/>
      <c r="T283" s="352"/>
      <c r="U283" s="352"/>
      <c r="V283" s="353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73</v>
      </c>
      <c r="Q284" s="352"/>
      <c r="R284" s="352"/>
      <c r="S284" s="352"/>
      <c r="T284" s="352"/>
      <c r="U284" s="352"/>
      <c r="V284" s="353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7" t="s">
        <v>77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395</v>
      </c>
      <c r="B286" s="60" t="s">
        <v>396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105</v>
      </c>
      <c r="M286" s="36" t="s">
        <v>69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70</v>
      </c>
      <c r="X286" s="56">
        <v>168</v>
      </c>
      <c r="Y286" s="53">
        <f>IFERROR(IF(X286="","",X286),"")</f>
        <v>168</v>
      </c>
      <c r="Z286" s="39">
        <f>IFERROR(IF(X286="","",X286*0.0155),"")</f>
        <v>2.6040000000000001</v>
      </c>
      <c r="AA286" s="65"/>
      <c r="AB286" s="66"/>
      <c r="AC286" s="282" t="s">
        <v>397</v>
      </c>
      <c r="AG286" s="78"/>
      <c r="AJ286" s="82" t="s">
        <v>106</v>
      </c>
      <c r="AK286" s="82">
        <v>84</v>
      </c>
      <c r="BB286" s="283" t="s">
        <v>82</v>
      </c>
      <c r="BM286" s="78">
        <f>IFERROR(X286*I286,"0")</f>
        <v>1051.68</v>
      </c>
      <c r="BN286" s="78">
        <f>IFERROR(Y286*I286,"0")</f>
        <v>1051.68</v>
      </c>
      <c r="BO286" s="78">
        <f>IFERROR(X286/J286,"0")</f>
        <v>2</v>
      </c>
      <c r="BP286" s="78">
        <f>IFERROR(Y286/J286,"0")</f>
        <v>2</v>
      </c>
    </row>
    <row r="287" spans="1:68" ht="27" customHeight="1" x14ac:dyDescent="0.25">
      <c r="A287" s="60" t="s">
        <v>398</v>
      </c>
      <c r="B287" s="60" t="s">
        <v>399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148</v>
      </c>
      <c r="L287" s="35" t="s">
        <v>100</v>
      </c>
      <c r="M287" s="36" t="s">
        <v>69</v>
      </c>
      <c r="N287" s="36"/>
      <c r="O287" s="35">
        <v>180</v>
      </c>
      <c r="P287" s="413" t="s">
        <v>400</v>
      </c>
      <c r="Q287" s="337"/>
      <c r="R287" s="337"/>
      <c r="S287" s="337"/>
      <c r="T287" s="338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397</v>
      </c>
      <c r="AG287" s="78"/>
      <c r="AJ287" s="82" t="s">
        <v>102</v>
      </c>
      <c r="AK287" s="82">
        <v>18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73</v>
      </c>
      <c r="Q288" s="352"/>
      <c r="R288" s="352"/>
      <c r="S288" s="352"/>
      <c r="T288" s="352"/>
      <c r="U288" s="352"/>
      <c r="V288" s="353"/>
      <c r="W288" s="40" t="s">
        <v>70</v>
      </c>
      <c r="X288" s="41">
        <f>IFERROR(SUM(X286:X287),"0")</f>
        <v>168</v>
      </c>
      <c r="Y288" s="41">
        <f>IFERROR(SUM(Y286:Y287),"0")</f>
        <v>168</v>
      </c>
      <c r="Z288" s="41">
        <f>IFERROR(IF(Z286="",0,Z286),"0")+IFERROR(IF(Z287="",0,Z287),"0")</f>
        <v>2.6040000000000001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73</v>
      </c>
      <c r="Q289" s="352"/>
      <c r="R289" s="352"/>
      <c r="S289" s="352"/>
      <c r="T289" s="352"/>
      <c r="U289" s="352"/>
      <c r="V289" s="353"/>
      <c r="W289" s="40" t="s">
        <v>74</v>
      </c>
      <c r="X289" s="41">
        <f>IFERROR(SUMPRODUCT(X286:X287*H286:H287),"0")</f>
        <v>1008</v>
      </c>
      <c r="Y289" s="41">
        <f>IFERROR(SUMPRODUCT(Y286:Y287*H286:H287),"0")</f>
        <v>1008</v>
      </c>
      <c r="Z289" s="40"/>
      <c r="AA289" s="64"/>
      <c r="AB289" s="64"/>
      <c r="AC289" s="64"/>
    </row>
    <row r="290" spans="1:68" ht="14.25" customHeight="1" x14ac:dyDescent="0.25">
      <c r="A290" s="347" t="s">
        <v>131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401</v>
      </c>
      <c r="B291" s="60" t="s">
        <v>402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100</v>
      </c>
      <c r="M291" s="36" t="s">
        <v>69</v>
      </c>
      <c r="N291" s="36"/>
      <c r="O291" s="35">
        <v>180</v>
      </c>
      <c r="P291" s="538" t="s">
        <v>403</v>
      </c>
      <c r="Q291" s="337"/>
      <c r="R291" s="337"/>
      <c r="S291" s="337"/>
      <c r="T291" s="338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404</v>
      </c>
      <c r="AG291" s="78"/>
      <c r="AJ291" s="82" t="s">
        <v>102</v>
      </c>
      <c r="AK291" s="82">
        <v>14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405</v>
      </c>
      <c r="B292" s="60" t="s">
        <v>406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105</v>
      </c>
      <c r="M292" s="36" t="s">
        <v>69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70</v>
      </c>
      <c r="X292" s="56">
        <v>60</v>
      </c>
      <c r="Y292" s="53">
        <f>IFERROR(IF(X292="","",X292),"")</f>
        <v>60</v>
      </c>
      <c r="Z292" s="39">
        <f>IFERROR(IF(X292="","",X292*0.0155),"")</f>
        <v>0.92999999999999994</v>
      </c>
      <c r="AA292" s="65"/>
      <c r="AB292" s="66"/>
      <c r="AC292" s="288" t="s">
        <v>404</v>
      </c>
      <c r="AG292" s="78"/>
      <c r="AJ292" s="82" t="s">
        <v>106</v>
      </c>
      <c r="AK292" s="82">
        <v>84</v>
      </c>
      <c r="BB292" s="289" t="s">
        <v>82</v>
      </c>
      <c r="BM292" s="78">
        <f>IFERROR(X292*I292,"0")</f>
        <v>314.10000000000002</v>
      </c>
      <c r="BN292" s="78">
        <f>IFERROR(Y292*I292,"0")</f>
        <v>314.10000000000002</v>
      </c>
      <c r="BO292" s="78">
        <f>IFERROR(X292/J292,"0")</f>
        <v>0.7142857142857143</v>
      </c>
      <c r="BP292" s="78">
        <f>IFERROR(Y292/J292,"0")</f>
        <v>0.7142857142857143</v>
      </c>
    </row>
    <row r="293" spans="1:68" ht="27" customHeight="1" x14ac:dyDescent="0.25">
      <c r="A293" s="60" t="s">
        <v>407</v>
      </c>
      <c r="B293" s="60" t="s">
        <v>408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100</v>
      </c>
      <c r="M293" s="36" t="s">
        <v>69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70</v>
      </c>
      <c r="X293" s="56">
        <v>14</v>
      </c>
      <c r="Y293" s="53">
        <f>IFERROR(IF(X293="","",X293),"")</f>
        <v>14</v>
      </c>
      <c r="Z293" s="39">
        <f>IFERROR(IF(X293="","",X293*0.00936),"")</f>
        <v>0.13103999999999999</v>
      </c>
      <c r="AA293" s="65"/>
      <c r="AB293" s="66"/>
      <c r="AC293" s="290" t="s">
        <v>404</v>
      </c>
      <c r="AG293" s="78"/>
      <c r="AJ293" s="82" t="s">
        <v>102</v>
      </c>
      <c r="AK293" s="82">
        <v>14</v>
      </c>
      <c r="BB293" s="291" t="s">
        <v>82</v>
      </c>
      <c r="BM293" s="78">
        <f>IFERROR(X293*I293,"0")</f>
        <v>34.048000000000002</v>
      </c>
      <c r="BN293" s="78">
        <f>IFERROR(Y293*I293,"0")</f>
        <v>34.048000000000002</v>
      </c>
      <c r="BO293" s="78">
        <f>IFERROR(X293/J293,"0")</f>
        <v>0.1111111111111111</v>
      </c>
      <c r="BP293" s="78">
        <f>IFERROR(Y293/J293,"0")</f>
        <v>0.1111111111111111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73</v>
      </c>
      <c r="Q294" s="352"/>
      <c r="R294" s="352"/>
      <c r="S294" s="352"/>
      <c r="T294" s="352"/>
      <c r="U294" s="352"/>
      <c r="V294" s="353"/>
      <c r="W294" s="40" t="s">
        <v>70</v>
      </c>
      <c r="X294" s="41">
        <f>IFERROR(SUM(X291:X293),"0")</f>
        <v>74</v>
      </c>
      <c r="Y294" s="41">
        <f>IFERROR(SUM(Y291:Y293),"0")</f>
        <v>74</v>
      </c>
      <c r="Z294" s="41">
        <f>IFERROR(IF(Z291="",0,Z291),"0")+IFERROR(IF(Z292="",0,Z292),"0")+IFERROR(IF(Z293="",0,Z293),"0")</f>
        <v>1.06104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73</v>
      </c>
      <c r="Q295" s="352"/>
      <c r="R295" s="352"/>
      <c r="S295" s="352"/>
      <c r="T295" s="352"/>
      <c r="U295" s="352"/>
      <c r="V295" s="353"/>
      <c r="W295" s="40" t="s">
        <v>74</v>
      </c>
      <c r="X295" s="41">
        <f>IFERROR(SUMPRODUCT(X291:X293*H291:H293),"0")</f>
        <v>331.36</v>
      </c>
      <c r="Y295" s="41">
        <f>IFERROR(SUMPRODUCT(Y291:Y293*H291:H293),"0")</f>
        <v>331.36</v>
      </c>
      <c r="Z295" s="40"/>
      <c r="AA295" s="64"/>
      <c r="AB295" s="64"/>
      <c r="AC295" s="64"/>
    </row>
    <row r="296" spans="1:68" ht="14.25" customHeight="1" x14ac:dyDescent="0.25">
      <c r="A296" s="347" t="s">
        <v>137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409</v>
      </c>
      <c r="B297" s="60" t="s">
        <v>410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37" t="s">
        <v>411</v>
      </c>
      <c r="Q297" s="337"/>
      <c r="R297" s="337"/>
      <c r="S297" s="337"/>
      <c r="T297" s="338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412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413</v>
      </c>
      <c r="B298" s="60" t="s">
        <v>414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100</v>
      </c>
      <c r="M298" s="36" t="s">
        <v>69</v>
      </c>
      <c r="N298" s="36"/>
      <c r="O298" s="35">
        <v>180</v>
      </c>
      <c r="P298" s="517" t="s">
        <v>415</v>
      </c>
      <c r="Q298" s="337"/>
      <c r="R298" s="337"/>
      <c r="S298" s="337"/>
      <c r="T298" s="338"/>
      <c r="U298" s="37"/>
      <c r="V298" s="37"/>
      <c r="W298" s="38" t="s">
        <v>70</v>
      </c>
      <c r="X298" s="56">
        <v>56</v>
      </c>
      <c r="Y298" s="53">
        <f t="shared" si="24"/>
        <v>56</v>
      </c>
      <c r="Z298" s="39">
        <f>IFERROR(IF(X298="","",X298*0.00936),"")</f>
        <v>0.52415999999999996</v>
      </c>
      <c r="AA298" s="65"/>
      <c r="AB298" s="66"/>
      <c r="AC298" s="294" t="s">
        <v>416</v>
      </c>
      <c r="AG298" s="78"/>
      <c r="AJ298" s="82" t="s">
        <v>102</v>
      </c>
      <c r="AK298" s="82">
        <v>14</v>
      </c>
      <c r="BB298" s="295" t="s">
        <v>82</v>
      </c>
      <c r="BM298" s="78">
        <f t="shared" si="25"/>
        <v>217.952</v>
      </c>
      <c r="BN298" s="78">
        <f t="shared" si="26"/>
        <v>217.952</v>
      </c>
      <c r="BO298" s="78">
        <f t="shared" si="27"/>
        <v>0.44444444444444442</v>
      </c>
      <c r="BP298" s="78">
        <f t="shared" si="28"/>
        <v>0.44444444444444442</v>
      </c>
    </row>
    <row r="299" spans="1:68" ht="27" customHeight="1" x14ac:dyDescent="0.25">
      <c r="A299" s="60" t="s">
        <v>417</v>
      </c>
      <c r="B299" s="60" t="s">
        <v>418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100</v>
      </c>
      <c r="M299" s="36" t="s">
        <v>69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412</v>
      </c>
      <c r="AG299" s="78"/>
      <c r="AJ299" s="82" t="s">
        <v>102</v>
      </c>
      <c r="AK299" s="82">
        <v>12</v>
      </c>
      <c r="BB299" s="297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419</v>
      </c>
      <c r="B300" s="60" t="s">
        <v>420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425" t="s">
        <v>421</v>
      </c>
      <c r="Q300" s="337"/>
      <c r="R300" s="337"/>
      <c r="S300" s="337"/>
      <c r="T300" s="338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422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423</v>
      </c>
      <c r="B301" s="60" t="s">
        <v>424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502" t="s">
        <v>425</v>
      </c>
      <c r="Q301" s="337"/>
      <c r="R301" s="337"/>
      <c r="S301" s="337"/>
      <c r="T301" s="338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426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427</v>
      </c>
      <c r="B302" s="60" t="s">
        <v>428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100</v>
      </c>
      <c r="M302" s="36" t="s">
        <v>69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416</v>
      </c>
      <c r="AG302" s="78"/>
      <c r="AJ302" s="82" t="s">
        <v>102</v>
      </c>
      <c r="AK302" s="82">
        <v>14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429</v>
      </c>
      <c r="B303" s="60" t="s">
        <v>430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31" t="s">
        <v>431</v>
      </c>
      <c r="Q303" s="337"/>
      <c r="R303" s="337"/>
      <c r="S303" s="337"/>
      <c r="T303" s="338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426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432</v>
      </c>
      <c r="B304" s="60" t="s">
        <v>433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100</v>
      </c>
      <c r="M304" s="36" t="s">
        <v>69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412</v>
      </c>
      <c r="AG304" s="78"/>
      <c r="AJ304" s="82" t="s">
        <v>102</v>
      </c>
      <c r="AK304" s="82">
        <v>14</v>
      </c>
      <c r="BB304" s="307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434</v>
      </c>
      <c r="B305" s="60" t="s">
        <v>435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3" t="s">
        <v>436</v>
      </c>
      <c r="Q305" s="337"/>
      <c r="R305" s="337"/>
      <c r="S305" s="337"/>
      <c r="T305" s="338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412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437</v>
      </c>
      <c r="B306" s="60" t="s">
        <v>438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100</v>
      </c>
      <c r="M306" s="36" t="s">
        <v>69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412</v>
      </c>
      <c r="AG306" s="78"/>
      <c r="AJ306" s="82" t="s">
        <v>102</v>
      </c>
      <c r="AK306" s="82">
        <v>14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439</v>
      </c>
      <c r="B307" s="60" t="s">
        <v>440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100</v>
      </c>
      <c r="M307" s="36" t="s">
        <v>69</v>
      </c>
      <c r="N307" s="36"/>
      <c r="O307" s="35">
        <v>180</v>
      </c>
      <c r="P307" s="552" t="s">
        <v>441</v>
      </c>
      <c r="Q307" s="337"/>
      <c r="R307" s="337"/>
      <c r="S307" s="337"/>
      <c r="T307" s="338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412</v>
      </c>
      <c r="AG307" s="78"/>
      <c r="AJ307" s="82" t="s">
        <v>102</v>
      </c>
      <c r="AK307" s="82">
        <v>14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442</v>
      </c>
      <c r="B308" s="60" t="s">
        <v>443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100</v>
      </c>
      <c r="M308" s="36" t="s">
        <v>69</v>
      </c>
      <c r="N308" s="36"/>
      <c r="O308" s="35">
        <v>180</v>
      </c>
      <c r="P308" s="436" t="s">
        <v>444</v>
      </c>
      <c r="Q308" s="337"/>
      <c r="R308" s="337"/>
      <c r="S308" s="337"/>
      <c r="T308" s="338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416</v>
      </c>
      <c r="AG308" s="78"/>
      <c r="AJ308" s="82" t="s">
        <v>102</v>
      </c>
      <c r="AK308" s="82">
        <v>14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445</v>
      </c>
      <c r="B309" s="60" t="s">
        <v>446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148</v>
      </c>
      <c r="L309" s="35" t="s">
        <v>100</v>
      </c>
      <c r="M309" s="36" t="s">
        <v>69</v>
      </c>
      <c r="N309" s="36"/>
      <c r="O309" s="35">
        <v>180</v>
      </c>
      <c r="P309" s="455" t="s">
        <v>447</v>
      </c>
      <c r="Q309" s="337"/>
      <c r="R309" s="337"/>
      <c r="S309" s="337"/>
      <c r="T309" s="338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412</v>
      </c>
      <c r="AG309" s="78"/>
      <c r="AJ309" s="82" t="s">
        <v>102</v>
      </c>
      <c r="AK309" s="82">
        <v>18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448</v>
      </c>
      <c r="B310" s="60" t="s">
        <v>449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148</v>
      </c>
      <c r="L310" s="35" t="s">
        <v>100</v>
      </c>
      <c r="M310" s="36" t="s">
        <v>69</v>
      </c>
      <c r="N310" s="36"/>
      <c r="O310" s="35">
        <v>180</v>
      </c>
      <c r="P310" s="441" t="s">
        <v>450</v>
      </c>
      <c r="Q310" s="337"/>
      <c r="R310" s="337"/>
      <c r="S310" s="337"/>
      <c r="T310" s="338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412</v>
      </c>
      <c r="AG310" s="78"/>
      <c r="AJ310" s="82" t="s">
        <v>102</v>
      </c>
      <c r="AK310" s="82">
        <v>18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451</v>
      </c>
      <c r="B311" s="60" t="s">
        <v>452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148</v>
      </c>
      <c r="L311" s="35" t="s">
        <v>68</v>
      </c>
      <c r="M311" s="36" t="s">
        <v>69</v>
      </c>
      <c r="N311" s="36"/>
      <c r="O311" s="35">
        <v>180</v>
      </c>
      <c r="P311" s="446" t="s">
        <v>453</v>
      </c>
      <c r="Q311" s="337"/>
      <c r="R311" s="337"/>
      <c r="S311" s="337"/>
      <c r="T311" s="338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412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454</v>
      </c>
      <c r="B312" s="60" t="s">
        <v>455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148</v>
      </c>
      <c r="L312" s="35" t="s">
        <v>100</v>
      </c>
      <c r="M312" s="36" t="s">
        <v>69</v>
      </c>
      <c r="N312" s="36"/>
      <c r="O312" s="35">
        <v>180</v>
      </c>
      <c r="P312" s="416" t="s">
        <v>456</v>
      </c>
      <c r="Q312" s="337"/>
      <c r="R312" s="337"/>
      <c r="S312" s="337"/>
      <c r="T312" s="338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412</v>
      </c>
      <c r="AG312" s="78"/>
      <c r="AJ312" s="82" t="s">
        <v>102</v>
      </c>
      <c r="AK312" s="82">
        <v>18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457</v>
      </c>
      <c r="B313" s="60" t="s">
        <v>458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148</v>
      </c>
      <c r="L313" s="35" t="s">
        <v>68</v>
      </c>
      <c r="M313" s="36" t="s">
        <v>69</v>
      </c>
      <c r="N313" s="36"/>
      <c r="O313" s="35">
        <v>180</v>
      </c>
      <c r="P313" s="551" t="s">
        <v>459</v>
      </c>
      <c r="Q313" s="337"/>
      <c r="R313" s="337"/>
      <c r="S313" s="337"/>
      <c r="T313" s="338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460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461</v>
      </c>
      <c r="B314" s="60" t="s">
        <v>462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83" t="s">
        <v>463</v>
      </c>
      <c r="Q314" s="337"/>
      <c r="R314" s="337"/>
      <c r="S314" s="337"/>
      <c r="T314" s="338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464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465</v>
      </c>
      <c r="B315" s="60" t="s">
        <v>466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342" t="s">
        <v>467</v>
      </c>
      <c r="Q315" s="337"/>
      <c r="R315" s="337"/>
      <c r="S315" s="337"/>
      <c r="T315" s="338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468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469</v>
      </c>
      <c r="B316" s="60" t="s">
        <v>470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372" t="s">
        <v>471</v>
      </c>
      <c r="Q316" s="337"/>
      <c r="R316" s="337"/>
      <c r="S316" s="337"/>
      <c r="T316" s="338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472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473</v>
      </c>
      <c r="B317" s="60" t="s">
        <v>474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532" t="s">
        <v>475</v>
      </c>
      <c r="Q317" s="337"/>
      <c r="R317" s="337"/>
      <c r="S317" s="337"/>
      <c r="T317" s="338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476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73</v>
      </c>
      <c r="Q318" s="352"/>
      <c r="R318" s="352"/>
      <c r="S318" s="352"/>
      <c r="T318" s="352"/>
      <c r="U318" s="352"/>
      <c r="V318" s="353"/>
      <c r="W318" s="40" t="s">
        <v>70</v>
      </c>
      <c r="X318" s="41">
        <f>IFERROR(SUM(X297:X317),"0")</f>
        <v>56</v>
      </c>
      <c r="Y318" s="41">
        <f>IFERROR(SUM(Y297:Y317),"0")</f>
        <v>56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73</v>
      </c>
      <c r="Q319" s="352"/>
      <c r="R319" s="352"/>
      <c r="S319" s="352"/>
      <c r="T319" s="352"/>
      <c r="U319" s="352"/>
      <c r="V319" s="353"/>
      <c r="W319" s="40" t="s">
        <v>74</v>
      </c>
      <c r="X319" s="41">
        <f>IFERROR(SUMPRODUCT(X297:X317*H297:H317),"0")</f>
        <v>207.20000000000002</v>
      </c>
      <c r="Y319" s="41">
        <f>IFERROR(SUMPRODUCT(Y297:Y317*H297:H317),"0")</f>
        <v>207.20000000000002</v>
      </c>
      <c r="Z319" s="40"/>
      <c r="AA319" s="64"/>
      <c r="AB319" s="64"/>
      <c r="AC319" s="64"/>
    </row>
    <row r="320" spans="1:68" ht="16.5" customHeight="1" x14ac:dyDescent="0.25">
      <c r="A320" s="370" t="s">
        <v>477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137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478</v>
      </c>
      <c r="B322" s="60" t="s">
        <v>479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52" t="s">
        <v>480</v>
      </c>
      <c r="Q322" s="337"/>
      <c r="R322" s="337"/>
      <c r="S322" s="337"/>
      <c r="T322" s="338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481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73</v>
      </c>
      <c r="Q323" s="352"/>
      <c r="R323" s="352"/>
      <c r="S323" s="352"/>
      <c r="T323" s="352"/>
      <c r="U323" s="352"/>
      <c r="V323" s="353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73</v>
      </c>
      <c r="Q324" s="352"/>
      <c r="R324" s="352"/>
      <c r="S324" s="352"/>
      <c r="T324" s="352"/>
      <c r="U324" s="352"/>
      <c r="V324" s="353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482</v>
      </c>
      <c r="Q325" s="374"/>
      <c r="R325" s="374"/>
      <c r="S325" s="374"/>
      <c r="T325" s="374"/>
      <c r="U325" s="374"/>
      <c r="V325" s="375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11998.92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11998.92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483</v>
      </c>
      <c r="Q326" s="374"/>
      <c r="R326" s="374"/>
      <c r="S326" s="374"/>
      <c r="T326" s="374"/>
      <c r="U326" s="374"/>
      <c r="V326" s="375"/>
      <c r="W326" s="40" t="s">
        <v>74</v>
      </c>
      <c r="X326" s="41">
        <f>IFERROR(SUM(BM22:BM322),"0")</f>
        <v>13183.230400000002</v>
      </c>
      <c r="Y326" s="41">
        <f>IFERROR(SUM(BN22:BN322),"0")</f>
        <v>13183.230400000002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484</v>
      </c>
      <c r="Q327" s="374"/>
      <c r="R327" s="374"/>
      <c r="S327" s="374"/>
      <c r="T327" s="374"/>
      <c r="U327" s="374"/>
      <c r="V327" s="375"/>
      <c r="W327" s="40" t="s">
        <v>485</v>
      </c>
      <c r="X327" s="42">
        <f>ROUNDUP(SUM(BO22:BO322),0)</f>
        <v>33</v>
      </c>
      <c r="Y327" s="42">
        <f>ROUNDUP(SUM(BP22:BP322),0)</f>
        <v>33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486</v>
      </c>
      <c r="Q328" s="374"/>
      <c r="R328" s="374"/>
      <c r="S328" s="374"/>
      <c r="T328" s="374"/>
      <c r="U328" s="374"/>
      <c r="V328" s="375"/>
      <c r="W328" s="40" t="s">
        <v>74</v>
      </c>
      <c r="X328" s="41">
        <f>GrossWeightTotal+PalletQtyTotal*25</f>
        <v>14008.230400000002</v>
      </c>
      <c r="Y328" s="41">
        <f>GrossWeightTotalR+PalletQtyTotalR*25</f>
        <v>14008.230400000002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487</v>
      </c>
      <c r="Q329" s="374"/>
      <c r="R329" s="374"/>
      <c r="S329" s="374"/>
      <c r="T329" s="374"/>
      <c r="U329" s="374"/>
      <c r="V329" s="375"/>
      <c r="W329" s="40" t="s">
        <v>485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2662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2662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488</v>
      </c>
      <c r="Q330" s="374"/>
      <c r="R330" s="374"/>
      <c r="S330" s="374"/>
      <c r="T330" s="374"/>
      <c r="U330" s="374"/>
      <c r="V330" s="375"/>
      <c r="W330" s="43" t="s">
        <v>489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41.242239999999995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490</v>
      </c>
      <c r="B332" s="83" t="s">
        <v>63</v>
      </c>
      <c r="C332" s="340" t="s">
        <v>75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246</v>
      </c>
      <c r="V332" s="364"/>
      <c r="W332" s="83" t="s">
        <v>272</v>
      </c>
      <c r="X332" s="340" t="s">
        <v>291</v>
      </c>
      <c r="Y332" s="367"/>
      <c r="Z332" s="367"/>
      <c r="AA332" s="367"/>
      <c r="AB332" s="367"/>
      <c r="AC332" s="367"/>
      <c r="AD332" s="364"/>
      <c r="AE332" s="83" t="s">
        <v>361</v>
      </c>
      <c r="AF332" s="83" t="s">
        <v>366</v>
      </c>
      <c r="AG332" s="83" t="s">
        <v>373</v>
      </c>
      <c r="AH332" s="340" t="s">
        <v>247</v>
      </c>
      <c r="AI332" s="364"/>
    </row>
    <row r="333" spans="1:68" ht="14.25" customHeight="1" thickTop="1" x14ac:dyDescent="0.2">
      <c r="A333" s="512" t="s">
        <v>491</v>
      </c>
      <c r="B333" s="340" t="s">
        <v>63</v>
      </c>
      <c r="C333" s="340" t="s">
        <v>76</v>
      </c>
      <c r="D333" s="340" t="s">
        <v>87</v>
      </c>
      <c r="E333" s="340" t="s">
        <v>97</v>
      </c>
      <c r="F333" s="340" t="s">
        <v>120</v>
      </c>
      <c r="G333" s="340" t="s">
        <v>145</v>
      </c>
      <c r="H333" s="340" t="s">
        <v>152</v>
      </c>
      <c r="I333" s="340" t="s">
        <v>156</v>
      </c>
      <c r="J333" s="340" t="s">
        <v>164</v>
      </c>
      <c r="K333" s="340" t="s">
        <v>180</v>
      </c>
      <c r="L333" s="340" t="s">
        <v>189</v>
      </c>
      <c r="M333" s="340" t="s">
        <v>208</v>
      </c>
      <c r="N333" s="1"/>
      <c r="O333" s="340" t="s">
        <v>214</v>
      </c>
      <c r="P333" s="340" t="s">
        <v>221</v>
      </c>
      <c r="Q333" s="340" t="s">
        <v>227</v>
      </c>
      <c r="R333" s="340" t="s">
        <v>231</v>
      </c>
      <c r="S333" s="340" t="s">
        <v>234</v>
      </c>
      <c r="T333" s="340" t="s">
        <v>242</v>
      </c>
      <c r="U333" s="340" t="s">
        <v>247</v>
      </c>
      <c r="V333" s="340" t="s">
        <v>251</v>
      </c>
      <c r="W333" s="340" t="s">
        <v>273</v>
      </c>
      <c r="X333" s="340" t="s">
        <v>292</v>
      </c>
      <c r="Y333" s="340" t="s">
        <v>304</v>
      </c>
      <c r="Z333" s="340" t="s">
        <v>314</v>
      </c>
      <c r="AA333" s="340" t="s">
        <v>329</v>
      </c>
      <c r="AB333" s="340" t="s">
        <v>340</v>
      </c>
      <c r="AC333" s="340" t="s">
        <v>351</v>
      </c>
      <c r="AD333" s="340" t="s">
        <v>355</v>
      </c>
      <c r="AE333" s="340" t="s">
        <v>362</v>
      </c>
      <c r="AF333" s="340" t="s">
        <v>367</v>
      </c>
      <c r="AG333" s="340" t="s">
        <v>374</v>
      </c>
      <c r="AH333" s="340" t="s">
        <v>247</v>
      </c>
      <c r="AI333" s="340" t="s">
        <v>477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492</v>
      </c>
      <c r="B335" s="50">
        <f>IFERROR(X22*H22,"0")</f>
        <v>0</v>
      </c>
      <c r="C335" s="50">
        <f>IFERROR(X28*H28,"0")+IFERROR(X29*H29,"0")+IFERROR(X30*H30,"0")</f>
        <v>210</v>
      </c>
      <c r="D335" s="50">
        <f>IFERROR(X35*H35,"0")+IFERROR(X36*H36,"0")+IFERROR(X37*H37,"0")</f>
        <v>201.6</v>
      </c>
      <c r="E335" s="50">
        <f>IFERROR(X42*H42,"0")+IFERROR(X43*H43,"0")+IFERROR(X44*H44,"0")+IFERROR(X45*H45,"0")+IFERROR(X46*H46,"0")+IFERROR(X47*H47,"0")+IFERROR(X48*H48,"0")+IFERROR(X49*H49,"0")</f>
        <v>832.8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408.6</v>
      </c>
      <c r="H335" s="50">
        <f>IFERROR(X84*H84,"0")</f>
        <v>0</v>
      </c>
      <c r="I335" s="50">
        <f>IFERROR(X89*H89,"0")+IFERROR(X90*H90,"0")</f>
        <v>50.4</v>
      </c>
      <c r="J335" s="50">
        <f>IFERROR(X95*H95,"0")+IFERROR(X96*H96,"0")+IFERROR(X97*H97,"0")+IFERROR(X98*H98,"0")+IFERROR(X99*H99,"0")+IFERROR(X100*H100,"0")</f>
        <v>1159.2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3507.36</v>
      </c>
      <c r="M335" s="50">
        <f>IFERROR(X126*H126,"0")+IFERROR(X127*H127,"0")</f>
        <v>1512</v>
      </c>
      <c r="N335" s="1"/>
      <c r="O335" s="50">
        <f>IFERROR(X132*H132,"0")+IFERROR(X133*H133,"0")</f>
        <v>378</v>
      </c>
      <c r="P335" s="50">
        <f>IFERROR(X138*H138,"0")+IFERROR(X139*H139,"0")</f>
        <v>252</v>
      </c>
      <c r="Q335" s="50">
        <f>IFERROR(X144*H144,"0")</f>
        <v>42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600</v>
      </c>
      <c r="W335" s="50">
        <f>IFERROR(X185*H185,"0")+IFERROR(X186*H186,"0")+IFERROR(X187*H187,"0")+IFERROR(X191*H191,"0")</f>
        <v>252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403.2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76.800000000000011</v>
      </c>
      <c r="AE335" s="50">
        <f>IFERROR(X253*H253,"0")</f>
        <v>0</v>
      </c>
      <c r="AF335" s="50">
        <f>IFERROR(X259*H259,"0")+IFERROR(X260*H260,"0")</f>
        <v>480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1546.56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493</v>
      </c>
      <c r="B337" s="67" t="s">
        <v>494</v>
      </c>
      <c r="C337" s="67" t="s">
        <v>495</v>
      </c>
    </row>
    <row r="338" spans="1:3" x14ac:dyDescent="0.2">
      <c r="A338" s="68">
        <f>SUMPRODUCT(--(BB:BB="ЗПФ"),--(W:W="кор"),H:H,Y:Y)+SUMPRODUCT(--(BB:BB="ЗПФ"),--(W:W="кг"),Y:Y)</f>
        <v>6559.7999999999993</v>
      </c>
      <c r="B338" s="69">
        <f>SUMPRODUCT(--(BB:BB="ПГП"),--(W:W="кор"),H:H,Y:Y)+SUMPRODUCT(--(BB:BB="ПГП"),--(W:W="кг"),Y:Y)</f>
        <v>5439.119999999999</v>
      </c>
      <c r="C338" s="69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498</v>
      </c>
      <c r="D6" s="51" t="s">
        <v>499</v>
      </c>
      <c r="E6" s="51"/>
    </row>
    <row r="8" spans="2:8" x14ac:dyDescent="0.2">
      <c r="B8" s="51" t="s">
        <v>19</v>
      </c>
      <c r="C8" s="51" t="s">
        <v>498</v>
      </c>
      <c r="D8" s="51"/>
      <c r="E8" s="51"/>
    </row>
    <row r="10" spans="2:8" x14ac:dyDescent="0.2">
      <c r="B10" s="51" t="s">
        <v>500</v>
      </c>
      <c r="C10" s="51"/>
      <c r="D10" s="51"/>
      <c r="E10" s="51"/>
    </row>
    <row r="11" spans="2:8" x14ac:dyDescent="0.2">
      <c r="B11" s="51" t="s">
        <v>501</v>
      </c>
      <c r="C11" s="51"/>
      <c r="D11" s="51"/>
      <c r="E11" s="51"/>
    </row>
    <row r="12" spans="2:8" x14ac:dyDescent="0.2">
      <c r="B12" s="51" t="s">
        <v>502</v>
      </c>
      <c r="C12" s="51"/>
      <c r="D12" s="51"/>
      <c r="E12" s="51"/>
    </row>
    <row r="13" spans="2:8" x14ac:dyDescent="0.2">
      <c r="B13" s="51" t="s">
        <v>503</v>
      </c>
      <c r="C13" s="51"/>
      <c r="D13" s="51"/>
      <c r="E13" s="51"/>
    </row>
    <row r="14" spans="2:8" x14ac:dyDescent="0.2">
      <c r="B14" s="51" t="s">
        <v>504</v>
      </c>
      <c r="C14" s="51"/>
      <c r="D14" s="51"/>
      <c r="E14" s="51"/>
    </row>
    <row r="15" spans="2:8" x14ac:dyDescent="0.2">
      <c r="B15" s="51" t="s">
        <v>505</v>
      </c>
      <c r="C15" s="51"/>
      <c r="D15" s="51"/>
      <c r="E15" s="51"/>
    </row>
    <row r="16" spans="2:8" x14ac:dyDescent="0.2">
      <c r="B16" s="51" t="s">
        <v>506</v>
      </c>
      <c r="C16" s="51"/>
      <c r="D16" s="51"/>
      <c r="E16" s="51"/>
    </row>
    <row r="17" spans="2:5" x14ac:dyDescent="0.2">
      <c r="B17" s="51" t="s">
        <v>507</v>
      </c>
      <c r="C17" s="51"/>
      <c r="D17" s="51"/>
      <c r="E17" s="51"/>
    </row>
    <row r="18" spans="2:5" x14ac:dyDescent="0.2">
      <c r="B18" s="51" t="s">
        <v>508</v>
      </c>
      <c r="C18" s="51"/>
      <c r="D18" s="51"/>
      <c r="E18" s="51"/>
    </row>
    <row r="19" spans="2:5" x14ac:dyDescent="0.2">
      <c r="B19" s="51" t="s">
        <v>509</v>
      </c>
      <c r="C19" s="51"/>
      <c r="D19" s="51"/>
      <c r="E19" s="51"/>
    </row>
    <row r="20" spans="2:5" x14ac:dyDescent="0.2">
      <c r="B20" s="51" t="s">
        <v>510</v>
      </c>
      <c r="C20" s="51"/>
      <c r="D20" s="51"/>
      <c r="E20" s="51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