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Simf\"/>
    </mc:Choice>
  </mc:AlternateContent>
  <xr:revisionPtr revIDLastSave="0" documentId="13_ncr:1_{03DBAEB3-C790-4ABF-BA62-672283BE8E7A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Y552" i="1"/>
  <c r="X552" i="1"/>
  <c r="X551" i="1"/>
  <c r="BO550" i="1"/>
  <c r="BM550" i="1"/>
  <c r="Y550" i="1"/>
  <c r="Y551" i="1" s="1"/>
  <c r="X548" i="1"/>
  <c r="Z547" i="1"/>
  <c r="X547" i="1"/>
  <c r="BO546" i="1"/>
  <c r="BM546" i="1"/>
  <c r="Z546" i="1"/>
  <c r="Y546" i="1"/>
  <c r="AD567" i="1" s="1"/>
  <c r="X543" i="1"/>
  <c r="X542" i="1"/>
  <c r="BO541" i="1"/>
  <c r="BM541" i="1"/>
  <c r="Y541" i="1"/>
  <c r="Z541" i="1" s="1"/>
  <c r="BP540" i="1"/>
  <c r="BO540" i="1"/>
  <c r="BN540" i="1"/>
  <c r="BM540" i="1"/>
  <c r="Y540" i="1"/>
  <c r="Z540" i="1" s="1"/>
  <c r="BO539" i="1"/>
  <c r="BM539" i="1"/>
  <c r="Y539" i="1"/>
  <c r="BP539" i="1" s="1"/>
  <c r="BO538" i="1"/>
  <c r="BM538" i="1"/>
  <c r="Y538" i="1"/>
  <c r="Y543" i="1" s="1"/>
  <c r="X536" i="1"/>
  <c r="Z535" i="1"/>
  <c r="X535" i="1"/>
  <c r="BO534" i="1"/>
  <c r="BM534" i="1"/>
  <c r="Z534" i="1"/>
  <c r="Y534" i="1"/>
  <c r="BP534" i="1" s="1"/>
  <c r="BP533" i="1"/>
  <c r="BO533" i="1"/>
  <c r="BN533" i="1"/>
  <c r="BM533" i="1"/>
  <c r="Z533" i="1"/>
  <c r="Y533" i="1"/>
  <c r="Y536" i="1" s="1"/>
  <c r="X531" i="1"/>
  <c r="X530" i="1"/>
  <c r="BO529" i="1"/>
  <c r="BM529" i="1"/>
  <c r="Y529" i="1"/>
  <c r="BP529" i="1" s="1"/>
  <c r="BO528" i="1"/>
  <c r="BM528" i="1"/>
  <c r="Y528" i="1"/>
  <c r="Y530" i="1" s="1"/>
  <c r="Y526" i="1"/>
  <c r="X526" i="1"/>
  <c r="X525" i="1"/>
  <c r="BO524" i="1"/>
  <c r="BM524" i="1"/>
  <c r="Y524" i="1"/>
  <c r="BP524" i="1" s="1"/>
  <c r="BO523" i="1"/>
  <c r="BN523" i="1"/>
  <c r="BM523" i="1"/>
  <c r="Z523" i="1"/>
  <c r="Y523" i="1"/>
  <c r="BP523" i="1" s="1"/>
  <c r="BP522" i="1"/>
  <c r="BO522" i="1"/>
  <c r="BN522" i="1"/>
  <c r="BM522" i="1"/>
  <c r="Y522" i="1"/>
  <c r="Z522" i="1" s="1"/>
  <c r="BO521" i="1"/>
  <c r="BM521" i="1"/>
  <c r="Y521" i="1"/>
  <c r="BN521" i="1" s="1"/>
  <c r="X519" i="1"/>
  <c r="X518" i="1"/>
  <c r="BO517" i="1"/>
  <c r="BM517" i="1"/>
  <c r="Y517" i="1"/>
  <c r="BP517" i="1" s="1"/>
  <c r="BP516" i="1"/>
  <c r="BO516" i="1"/>
  <c r="BM516" i="1"/>
  <c r="Y516" i="1"/>
  <c r="BN516" i="1" s="1"/>
  <c r="BO515" i="1"/>
  <c r="BN515" i="1"/>
  <c r="BM515" i="1"/>
  <c r="Z515" i="1"/>
  <c r="Y515" i="1"/>
  <c r="AC567" i="1" s="1"/>
  <c r="X511" i="1"/>
  <c r="Y510" i="1"/>
  <c r="X510" i="1"/>
  <c r="BP509" i="1"/>
  <c r="BO509" i="1"/>
  <c r="BN509" i="1"/>
  <c r="BM509" i="1"/>
  <c r="Y509" i="1"/>
  <c r="Z509" i="1" s="1"/>
  <c r="P509" i="1"/>
  <c r="BP508" i="1"/>
  <c r="BO508" i="1"/>
  <c r="BM508" i="1"/>
  <c r="Z508" i="1"/>
  <c r="Y508" i="1"/>
  <c r="BN508" i="1" s="1"/>
  <c r="P508" i="1"/>
  <c r="X506" i="1"/>
  <c r="X505" i="1"/>
  <c r="BP504" i="1"/>
  <c r="BO504" i="1"/>
  <c r="BM504" i="1"/>
  <c r="Z504" i="1"/>
  <c r="Y504" i="1"/>
  <c r="BN504" i="1" s="1"/>
  <c r="P504" i="1"/>
  <c r="BP503" i="1"/>
  <c r="BO503" i="1"/>
  <c r="BM503" i="1"/>
  <c r="Y503" i="1"/>
  <c r="BN503" i="1" s="1"/>
  <c r="P503" i="1"/>
  <c r="BP502" i="1"/>
  <c r="BO502" i="1"/>
  <c r="BM502" i="1"/>
  <c r="Y502" i="1"/>
  <c r="Y506" i="1" s="1"/>
  <c r="P502" i="1"/>
  <c r="X500" i="1"/>
  <c r="X499" i="1"/>
  <c r="BP498" i="1"/>
  <c r="BO498" i="1"/>
  <c r="BM498" i="1"/>
  <c r="Y498" i="1"/>
  <c r="Z498" i="1" s="1"/>
  <c r="P498" i="1"/>
  <c r="BP497" i="1"/>
  <c r="BO497" i="1"/>
  <c r="BM497" i="1"/>
  <c r="Z497" i="1"/>
  <c r="Y497" i="1"/>
  <c r="BN497" i="1" s="1"/>
  <c r="P497" i="1"/>
  <c r="BP496" i="1"/>
  <c r="BO496" i="1"/>
  <c r="BM496" i="1"/>
  <c r="Z496" i="1"/>
  <c r="Y496" i="1"/>
  <c r="BN496" i="1" s="1"/>
  <c r="P496" i="1"/>
  <c r="BP495" i="1"/>
  <c r="BO495" i="1"/>
  <c r="BM495" i="1"/>
  <c r="Y495" i="1"/>
  <c r="BN495" i="1" s="1"/>
  <c r="P495" i="1"/>
  <c r="BP494" i="1"/>
  <c r="BO494" i="1"/>
  <c r="BM494" i="1"/>
  <c r="Y494" i="1"/>
  <c r="BN494" i="1" s="1"/>
  <c r="P494" i="1"/>
  <c r="BO493" i="1"/>
  <c r="BM493" i="1"/>
  <c r="Y493" i="1"/>
  <c r="BP493" i="1" s="1"/>
  <c r="P493" i="1"/>
  <c r="BO492" i="1"/>
  <c r="BM492" i="1"/>
  <c r="Y492" i="1"/>
  <c r="BN492" i="1" s="1"/>
  <c r="P492" i="1"/>
  <c r="BO491" i="1"/>
  <c r="BN491" i="1"/>
  <c r="BM491" i="1"/>
  <c r="Y491" i="1"/>
  <c r="BP491" i="1" s="1"/>
  <c r="P491" i="1"/>
  <c r="BO490" i="1"/>
  <c r="BM490" i="1"/>
  <c r="Y490" i="1"/>
  <c r="Y500" i="1" s="1"/>
  <c r="P490" i="1"/>
  <c r="X488" i="1"/>
  <c r="X487" i="1"/>
  <c r="BP486" i="1"/>
  <c r="BO486" i="1"/>
  <c r="BM486" i="1"/>
  <c r="Y486" i="1"/>
  <c r="BN486" i="1" s="1"/>
  <c r="P486" i="1"/>
  <c r="BO485" i="1"/>
  <c r="BM485" i="1"/>
  <c r="Y485" i="1"/>
  <c r="BP485" i="1" s="1"/>
  <c r="P485" i="1"/>
  <c r="BP484" i="1"/>
  <c r="BO484" i="1"/>
  <c r="BM484" i="1"/>
  <c r="Y484" i="1"/>
  <c r="Y488" i="1" s="1"/>
  <c r="P484" i="1"/>
  <c r="X482" i="1"/>
  <c r="X481" i="1"/>
  <c r="BP480" i="1"/>
  <c r="BO480" i="1"/>
  <c r="BM480" i="1"/>
  <c r="Z480" i="1"/>
  <c r="Y480" i="1"/>
  <c r="BN480" i="1" s="1"/>
  <c r="P480" i="1"/>
  <c r="BP479" i="1"/>
  <c r="BO479" i="1"/>
  <c r="BM479" i="1"/>
  <c r="Y479" i="1"/>
  <c r="BN479" i="1" s="1"/>
  <c r="P479" i="1"/>
  <c r="BP478" i="1"/>
  <c r="BO478" i="1"/>
  <c r="BM478" i="1"/>
  <c r="Y478" i="1"/>
  <c r="BN478" i="1" s="1"/>
  <c r="P478" i="1"/>
  <c r="BO477" i="1"/>
  <c r="BM477" i="1"/>
  <c r="Y477" i="1"/>
  <c r="BP477" i="1" s="1"/>
  <c r="P477" i="1"/>
  <c r="BP476" i="1"/>
  <c r="BO476" i="1"/>
  <c r="BM476" i="1"/>
  <c r="Y476" i="1"/>
  <c r="BN476" i="1" s="1"/>
  <c r="P476" i="1"/>
  <c r="BO475" i="1"/>
  <c r="BN475" i="1"/>
  <c r="BM475" i="1"/>
  <c r="Z475" i="1"/>
  <c r="Y475" i="1"/>
  <c r="BP475" i="1" s="1"/>
  <c r="P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BP472" i="1" s="1"/>
  <c r="P472" i="1"/>
  <c r="BO471" i="1"/>
  <c r="BM471" i="1"/>
  <c r="Z471" i="1"/>
  <c r="Y471" i="1"/>
  <c r="BP471" i="1" s="1"/>
  <c r="P471" i="1"/>
  <c r="BO470" i="1"/>
  <c r="BN470" i="1"/>
  <c r="BM470" i="1"/>
  <c r="Z470" i="1"/>
  <c r="Y470" i="1"/>
  <c r="BP470" i="1" s="1"/>
  <c r="P470" i="1"/>
  <c r="BP469" i="1"/>
  <c r="BO469" i="1"/>
  <c r="BM469" i="1"/>
  <c r="Z469" i="1"/>
  <c r="Y469" i="1"/>
  <c r="BN469" i="1" s="1"/>
  <c r="P469" i="1"/>
  <c r="BO468" i="1"/>
  <c r="BN468" i="1"/>
  <c r="BM468" i="1"/>
  <c r="Z468" i="1"/>
  <c r="Y468" i="1"/>
  <c r="BP468" i="1" s="1"/>
  <c r="P468" i="1"/>
  <c r="BO467" i="1"/>
  <c r="BN467" i="1"/>
  <c r="BM467" i="1"/>
  <c r="Y467" i="1"/>
  <c r="BP467" i="1" s="1"/>
  <c r="P467" i="1"/>
  <c r="BO466" i="1"/>
  <c r="BN466" i="1"/>
  <c r="BM466" i="1"/>
  <c r="Z466" i="1"/>
  <c r="Y466" i="1"/>
  <c r="BP466" i="1" s="1"/>
  <c r="P466" i="1"/>
  <c r="BO465" i="1"/>
  <c r="BN465" i="1"/>
  <c r="BM465" i="1"/>
  <c r="Z465" i="1"/>
  <c r="Y465" i="1"/>
  <c r="P465" i="1"/>
  <c r="X461" i="1"/>
  <c r="Z460" i="1"/>
  <c r="X460" i="1"/>
  <c r="BP459" i="1"/>
  <c r="BO459" i="1"/>
  <c r="BM459" i="1"/>
  <c r="Z459" i="1"/>
  <c r="Y459" i="1"/>
  <c r="Y461" i="1" s="1"/>
  <c r="P459" i="1"/>
  <c r="X457" i="1"/>
  <c r="Y456" i="1"/>
  <c r="X456" i="1"/>
  <c r="BO455" i="1"/>
  <c r="BM455" i="1"/>
  <c r="Y455" i="1"/>
  <c r="BP455" i="1" s="1"/>
  <c r="P455" i="1"/>
  <c r="X452" i="1"/>
  <c r="X451" i="1"/>
  <c r="BO450" i="1"/>
  <c r="BM450" i="1"/>
  <c r="Y450" i="1"/>
  <c r="BP450" i="1" s="1"/>
  <c r="P450" i="1"/>
  <c r="BP449" i="1"/>
  <c r="BO449" i="1"/>
  <c r="BM449" i="1"/>
  <c r="Y449" i="1"/>
  <c r="BN449" i="1" s="1"/>
  <c r="P449" i="1"/>
  <c r="X446" i="1"/>
  <c r="X445" i="1"/>
  <c r="BP444" i="1"/>
  <c r="BO444" i="1"/>
  <c r="BN444" i="1"/>
  <c r="BM444" i="1"/>
  <c r="Z444" i="1"/>
  <c r="Y444" i="1"/>
  <c r="P444" i="1"/>
  <c r="BP443" i="1"/>
  <c r="BO443" i="1"/>
  <c r="BN443" i="1"/>
  <c r="BM443" i="1"/>
  <c r="Y443" i="1"/>
  <c r="Z443" i="1" s="1"/>
  <c r="P443" i="1"/>
  <c r="BP442" i="1"/>
  <c r="BO442" i="1"/>
  <c r="BM442" i="1"/>
  <c r="Y442" i="1"/>
  <c r="BN442" i="1" s="1"/>
  <c r="P442" i="1"/>
  <c r="BO441" i="1"/>
  <c r="BM441" i="1"/>
  <c r="Y441" i="1"/>
  <c r="Y446" i="1" s="1"/>
  <c r="P441" i="1"/>
  <c r="Y439" i="1"/>
  <c r="X439" i="1"/>
  <c r="Y438" i="1"/>
  <c r="X438" i="1"/>
  <c r="BP437" i="1"/>
  <c r="BO437" i="1"/>
  <c r="BN437" i="1"/>
  <c r="BM437" i="1"/>
  <c r="Z437" i="1"/>
  <c r="Y437" i="1"/>
  <c r="P437" i="1"/>
  <c r="BP436" i="1"/>
  <c r="BO436" i="1"/>
  <c r="BN436" i="1"/>
  <c r="BM436" i="1"/>
  <c r="Z436" i="1"/>
  <c r="Z438" i="1" s="1"/>
  <c r="Y436" i="1"/>
  <c r="Y567" i="1" s="1"/>
  <c r="P436" i="1"/>
  <c r="Y433" i="1"/>
  <c r="X433" i="1"/>
  <c r="X432" i="1"/>
  <c r="BO431" i="1"/>
  <c r="BM431" i="1"/>
  <c r="Y431" i="1"/>
  <c r="BN431" i="1" s="1"/>
  <c r="P431" i="1"/>
  <c r="BP430" i="1"/>
  <c r="BO430" i="1"/>
  <c r="BM430" i="1"/>
  <c r="Y430" i="1"/>
  <c r="Y432" i="1" s="1"/>
  <c r="P430" i="1"/>
  <c r="X428" i="1"/>
  <c r="X427" i="1"/>
  <c r="BO426" i="1"/>
  <c r="BN426" i="1"/>
  <c r="BM426" i="1"/>
  <c r="Y426" i="1"/>
  <c r="BP426" i="1" s="1"/>
  <c r="P426" i="1"/>
  <c r="BO425" i="1"/>
  <c r="BN425" i="1"/>
  <c r="BM425" i="1"/>
  <c r="Z425" i="1"/>
  <c r="Y425" i="1"/>
  <c r="BP425" i="1" s="1"/>
  <c r="P425" i="1"/>
  <c r="BO424" i="1"/>
  <c r="BN424" i="1"/>
  <c r="BM424" i="1"/>
  <c r="Z424" i="1"/>
  <c r="Y424" i="1"/>
  <c r="BP424" i="1" s="1"/>
  <c r="P424" i="1"/>
  <c r="BO423" i="1"/>
  <c r="BM423" i="1"/>
  <c r="Y423" i="1"/>
  <c r="BN423" i="1" s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P420" i="1"/>
  <c r="BO420" i="1"/>
  <c r="BN420" i="1"/>
  <c r="BM420" i="1"/>
  <c r="Z420" i="1"/>
  <c r="Y420" i="1"/>
  <c r="P420" i="1"/>
  <c r="BP419" i="1"/>
  <c r="BO419" i="1"/>
  <c r="BN419" i="1"/>
  <c r="BM419" i="1"/>
  <c r="Z419" i="1"/>
  <c r="Y419" i="1"/>
  <c r="P419" i="1"/>
  <c r="BP418" i="1"/>
  <c r="BO418" i="1"/>
  <c r="BN418" i="1"/>
  <c r="BM418" i="1"/>
  <c r="Y418" i="1"/>
  <c r="Z418" i="1" s="1"/>
  <c r="P418" i="1"/>
  <c r="BP417" i="1"/>
  <c r="BO417" i="1"/>
  <c r="BM417" i="1"/>
  <c r="Y417" i="1"/>
  <c r="Y427" i="1" s="1"/>
  <c r="P417" i="1"/>
  <c r="Y413" i="1"/>
  <c r="X413" i="1"/>
  <c r="Z412" i="1"/>
  <c r="Y412" i="1"/>
  <c r="X412" i="1"/>
  <c r="BP411" i="1"/>
  <c r="BO411" i="1"/>
  <c r="BN411" i="1"/>
  <c r="BM411" i="1"/>
  <c r="Z411" i="1"/>
  <c r="Y411" i="1"/>
  <c r="P411" i="1"/>
  <c r="X409" i="1"/>
  <c r="X408" i="1"/>
  <c r="BO407" i="1"/>
  <c r="BN407" i="1"/>
  <c r="BM407" i="1"/>
  <c r="Z407" i="1"/>
  <c r="Y407" i="1"/>
  <c r="BP407" i="1" s="1"/>
  <c r="P407" i="1"/>
  <c r="BO406" i="1"/>
  <c r="BN406" i="1"/>
  <c r="BM406" i="1"/>
  <c r="Z406" i="1"/>
  <c r="Y406" i="1"/>
  <c r="BP406" i="1" s="1"/>
  <c r="P406" i="1"/>
  <c r="BO405" i="1"/>
  <c r="BM405" i="1"/>
  <c r="Y405" i="1"/>
  <c r="BN405" i="1" s="1"/>
  <c r="P405" i="1"/>
  <c r="BO404" i="1"/>
  <c r="BM404" i="1"/>
  <c r="Y404" i="1"/>
  <c r="Y409" i="1" s="1"/>
  <c r="P404" i="1"/>
  <c r="Y402" i="1"/>
  <c r="X402" i="1"/>
  <c r="Z401" i="1"/>
  <c r="Y401" i="1"/>
  <c r="X401" i="1"/>
  <c r="BO400" i="1"/>
  <c r="BN400" i="1"/>
  <c r="BM400" i="1"/>
  <c r="Z400" i="1"/>
  <c r="Y400" i="1"/>
  <c r="BP400" i="1" s="1"/>
  <c r="P400" i="1"/>
  <c r="X398" i="1"/>
  <c r="X397" i="1"/>
  <c r="BO396" i="1"/>
  <c r="BM396" i="1"/>
  <c r="Z396" i="1"/>
  <c r="Y396" i="1"/>
  <c r="Y397" i="1" s="1"/>
  <c r="P396" i="1"/>
  <c r="BO395" i="1"/>
  <c r="BN395" i="1"/>
  <c r="BM395" i="1"/>
  <c r="Z395" i="1"/>
  <c r="Y395" i="1"/>
  <c r="BP395" i="1" s="1"/>
  <c r="P395" i="1"/>
  <c r="BP394" i="1"/>
  <c r="BO394" i="1"/>
  <c r="BN394" i="1"/>
  <c r="BM394" i="1"/>
  <c r="Z394" i="1"/>
  <c r="Y394" i="1"/>
  <c r="P394" i="1"/>
  <c r="BP393" i="1"/>
  <c r="BO393" i="1"/>
  <c r="BN393" i="1"/>
  <c r="BM393" i="1"/>
  <c r="Z393" i="1"/>
  <c r="Z397" i="1" s="1"/>
  <c r="Y393" i="1"/>
  <c r="P393" i="1"/>
  <c r="BO392" i="1"/>
  <c r="BN392" i="1"/>
  <c r="BM392" i="1"/>
  <c r="Z392" i="1"/>
  <c r="Y392" i="1"/>
  <c r="BP392" i="1" s="1"/>
  <c r="P392" i="1"/>
  <c r="X389" i="1"/>
  <c r="X388" i="1"/>
  <c r="BO387" i="1"/>
  <c r="BM387" i="1"/>
  <c r="Z387" i="1"/>
  <c r="Z388" i="1" s="1"/>
  <c r="Y387" i="1"/>
  <c r="Y389" i="1" s="1"/>
  <c r="P387" i="1"/>
  <c r="X385" i="1"/>
  <c r="X384" i="1"/>
  <c r="BO383" i="1"/>
  <c r="BN383" i="1"/>
  <c r="BM383" i="1"/>
  <c r="Y383" i="1"/>
  <c r="BP383" i="1" s="1"/>
  <c r="P383" i="1"/>
  <c r="BO382" i="1"/>
  <c r="BM382" i="1"/>
  <c r="Y382" i="1"/>
  <c r="P382" i="1"/>
  <c r="X380" i="1"/>
  <c r="X379" i="1"/>
  <c r="BP378" i="1"/>
  <c r="BO378" i="1"/>
  <c r="BM378" i="1"/>
  <c r="Y378" i="1"/>
  <c r="BN378" i="1" s="1"/>
  <c r="P378" i="1"/>
  <c r="BO377" i="1"/>
  <c r="BM377" i="1"/>
  <c r="Y377" i="1"/>
  <c r="Y380" i="1" s="1"/>
  <c r="P377" i="1"/>
  <c r="X375" i="1"/>
  <c r="X374" i="1"/>
  <c r="BP373" i="1"/>
  <c r="BO373" i="1"/>
  <c r="BN373" i="1"/>
  <c r="BM373" i="1"/>
  <c r="Z373" i="1"/>
  <c r="Y373" i="1"/>
  <c r="P373" i="1"/>
  <c r="BP372" i="1"/>
  <c r="BO372" i="1"/>
  <c r="BN372" i="1"/>
  <c r="BM372" i="1"/>
  <c r="Z372" i="1"/>
  <c r="Y372" i="1"/>
  <c r="P372" i="1"/>
  <c r="BP371" i="1"/>
  <c r="BO371" i="1"/>
  <c r="BM371" i="1"/>
  <c r="Y371" i="1"/>
  <c r="BN371" i="1" s="1"/>
  <c r="P371" i="1"/>
  <c r="BP370" i="1"/>
  <c r="BO370" i="1"/>
  <c r="BM370" i="1"/>
  <c r="Y370" i="1"/>
  <c r="BN370" i="1" s="1"/>
  <c r="P370" i="1"/>
  <c r="BO369" i="1"/>
  <c r="BM369" i="1"/>
  <c r="Y369" i="1"/>
  <c r="BP369" i="1" s="1"/>
  <c r="P369" i="1"/>
  <c r="BP368" i="1"/>
  <c r="BO368" i="1"/>
  <c r="BM368" i="1"/>
  <c r="Y368" i="1"/>
  <c r="BN368" i="1" s="1"/>
  <c r="P368" i="1"/>
  <c r="BO367" i="1"/>
  <c r="BN367" i="1"/>
  <c r="BM367" i="1"/>
  <c r="Z367" i="1"/>
  <c r="Y367" i="1"/>
  <c r="Y374" i="1" s="1"/>
  <c r="P367" i="1"/>
  <c r="X363" i="1"/>
  <c r="X362" i="1"/>
  <c r="BP361" i="1"/>
  <c r="BO361" i="1"/>
  <c r="BM361" i="1"/>
  <c r="Y361" i="1"/>
  <c r="BN361" i="1" s="1"/>
  <c r="P361" i="1"/>
  <c r="BP360" i="1"/>
  <c r="BO360" i="1"/>
  <c r="BM360" i="1"/>
  <c r="Y360" i="1"/>
  <c r="BN360" i="1" s="1"/>
  <c r="P360" i="1"/>
  <c r="BO359" i="1"/>
  <c r="BM359" i="1"/>
  <c r="Y359" i="1"/>
  <c r="BP359" i="1" s="1"/>
  <c r="P359" i="1"/>
  <c r="Y357" i="1"/>
  <c r="X357" i="1"/>
  <c r="X356" i="1"/>
  <c r="BP355" i="1"/>
  <c r="BO355" i="1"/>
  <c r="BN355" i="1"/>
  <c r="BM355" i="1"/>
  <c r="Z355" i="1"/>
  <c r="Z356" i="1" s="1"/>
  <c r="Y355" i="1"/>
  <c r="Y356" i="1" s="1"/>
  <c r="P355" i="1"/>
  <c r="X352" i="1"/>
  <c r="X351" i="1"/>
  <c r="BO350" i="1"/>
  <c r="BN350" i="1"/>
  <c r="BM350" i="1"/>
  <c r="Z350" i="1"/>
  <c r="Y350" i="1"/>
  <c r="BP350" i="1" s="1"/>
  <c r="P350" i="1"/>
  <c r="BO349" i="1"/>
  <c r="BM349" i="1"/>
  <c r="Y349" i="1"/>
  <c r="BP349" i="1" s="1"/>
  <c r="P349" i="1"/>
  <c r="BP348" i="1"/>
  <c r="BO348" i="1"/>
  <c r="BN348" i="1"/>
  <c r="BM348" i="1"/>
  <c r="Y348" i="1"/>
  <c r="Y351" i="1" s="1"/>
  <c r="P348" i="1"/>
  <c r="Y346" i="1"/>
  <c r="X346" i="1"/>
  <c r="Z345" i="1"/>
  <c r="Y345" i="1"/>
  <c r="X345" i="1"/>
  <c r="BO344" i="1"/>
  <c r="BN344" i="1"/>
  <c r="BM344" i="1"/>
  <c r="Z344" i="1"/>
  <c r="Y344" i="1"/>
  <c r="BP344" i="1" s="1"/>
  <c r="P344" i="1"/>
  <c r="BP343" i="1"/>
  <c r="BO343" i="1"/>
  <c r="BN343" i="1"/>
  <c r="BM343" i="1"/>
  <c r="Z343" i="1"/>
  <c r="Y343" i="1"/>
  <c r="P343" i="1"/>
  <c r="BO342" i="1"/>
  <c r="BN342" i="1"/>
  <c r="BM342" i="1"/>
  <c r="Z342" i="1"/>
  <c r="Y342" i="1"/>
  <c r="BP342" i="1" s="1"/>
  <c r="BO341" i="1"/>
  <c r="BN341" i="1"/>
  <c r="BM341" i="1"/>
  <c r="Z341" i="1"/>
  <c r="Y341" i="1"/>
  <c r="BP341" i="1" s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P331" i="1"/>
  <c r="BO331" i="1"/>
  <c r="BM331" i="1"/>
  <c r="Y331" i="1"/>
  <c r="BN331" i="1" s="1"/>
  <c r="P331" i="1"/>
  <c r="BO330" i="1"/>
  <c r="BN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BP327" i="1" s="1"/>
  <c r="P327" i="1"/>
  <c r="X325" i="1"/>
  <c r="X324" i="1"/>
  <c r="BP323" i="1"/>
  <c r="BO323" i="1"/>
  <c r="BM323" i="1"/>
  <c r="Y323" i="1"/>
  <c r="BN323" i="1" s="1"/>
  <c r="P323" i="1"/>
  <c r="BO322" i="1"/>
  <c r="BN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P320" i="1"/>
  <c r="X318" i="1"/>
  <c r="X317" i="1"/>
  <c r="BP316" i="1"/>
  <c r="BO316" i="1"/>
  <c r="BM316" i="1"/>
  <c r="Y316" i="1"/>
  <c r="BN316" i="1" s="1"/>
  <c r="P316" i="1"/>
  <c r="BP315" i="1"/>
  <c r="BO315" i="1"/>
  <c r="BM315" i="1"/>
  <c r="Y315" i="1"/>
  <c r="BN315" i="1" s="1"/>
  <c r="P315" i="1"/>
  <c r="BO314" i="1"/>
  <c r="BN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Y307" i="1"/>
  <c r="X307" i="1"/>
  <c r="BP306" i="1"/>
  <c r="BO306" i="1"/>
  <c r="BM306" i="1"/>
  <c r="Y306" i="1"/>
  <c r="BN306" i="1" s="1"/>
  <c r="P306" i="1"/>
  <c r="Y303" i="1"/>
  <c r="X303" i="1"/>
  <c r="X302" i="1"/>
  <c r="BP301" i="1"/>
  <c r="BO301" i="1"/>
  <c r="BN301" i="1"/>
  <c r="BM301" i="1"/>
  <c r="Z301" i="1"/>
  <c r="Y301" i="1"/>
  <c r="P301" i="1"/>
  <c r="BP300" i="1"/>
  <c r="BO300" i="1"/>
  <c r="BM300" i="1"/>
  <c r="Y300" i="1"/>
  <c r="BN300" i="1" s="1"/>
  <c r="P300" i="1"/>
  <c r="Y297" i="1"/>
  <c r="X297" i="1"/>
  <c r="Y296" i="1"/>
  <c r="X296" i="1"/>
  <c r="BP295" i="1"/>
  <c r="BO295" i="1"/>
  <c r="BN295" i="1"/>
  <c r="BM295" i="1"/>
  <c r="Y295" i="1"/>
  <c r="Q567" i="1" s="1"/>
  <c r="P295" i="1"/>
  <c r="Y292" i="1"/>
  <c r="X292" i="1"/>
  <c r="Z291" i="1"/>
  <c r="Y291" i="1"/>
  <c r="X291" i="1"/>
  <c r="BO290" i="1"/>
  <c r="BN290" i="1"/>
  <c r="BM290" i="1"/>
  <c r="Z290" i="1"/>
  <c r="Y290" i="1"/>
  <c r="BP290" i="1" s="1"/>
  <c r="P290" i="1"/>
  <c r="X288" i="1"/>
  <c r="Y287" i="1"/>
  <c r="X287" i="1"/>
  <c r="BO286" i="1"/>
  <c r="BM286" i="1"/>
  <c r="Z286" i="1"/>
  <c r="Z287" i="1" s="1"/>
  <c r="Y286" i="1"/>
  <c r="Y288" i="1" s="1"/>
  <c r="P286" i="1"/>
  <c r="X283" i="1"/>
  <c r="X282" i="1"/>
  <c r="BO281" i="1"/>
  <c r="BN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Y283" i="1" s="1"/>
  <c r="P278" i="1"/>
  <c r="X275" i="1"/>
  <c r="X274" i="1"/>
  <c r="BP273" i="1"/>
  <c r="BO273" i="1"/>
  <c r="BM273" i="1"/>
  <c r="Y273" i="1"/>
  <c r="BN273" i="1" s="1"/>
  <c r="BP272" i="1"/>
  <c r="BO272" i="1"/>
  <c r="BM272" i="1"/>
  <c r="Y272" i="1"/>
  <c r="BN272" i="1" s="1"/>
  <c r="P272" i="1"/>
  <c r="BP271" i="1"/>
  <c r="BO271" i="1"/>
  <c r="BM271" i="1"/>
  <c r="Y271" i="1"/>
  <c r="BN271" i="1" s="1"/>
  <c r="P271" i="1"/>
  <c r="BP270" i="1"/>
  <c r="BO270" i="1"/>
  <c r="BM270" i="1"/>
  <c r="Y270" i="1"/>
  <c r="BN270" i="1" s="1"/>
  <c r="P270" i="1"/>
  <c r="X267" i="1"/>
  <c r="X266" i="1"/>
  <c r="BP265" i="1"/>
  <c r="BO265" i="1"/>
  <c r="BN265" i="1"/>
  <c r="BM265" i="1"/>
  <c r="Z265" i="1"/>
  <c r="Y265" i="1"/>
  <c r="P265" i="1"/>
  <c r="BP264" i="1"/>
  <c r="BO264" i="1"/>
  <c r="BM264" i="1"/>
  <c r="Y264" i="1"/>
  <c r="BN264" i="1" s="1"/>
  <c r="P264" i="1"/>
  <c r="BP263" i="1"/>
  <c r="BO263" i="1"/>
  <c r="BM263" i="1"/>
  <c r="Y263" i="1"/>
  <c r="BN263" i="1" s="1"/>
  <c r="P263" i="1"/>
  <c r="BP262" i="1"/>
  <c r="BO262" i="1"/>
  <c r="BM262" i="1"/>
  <c r="Y262" i="1"/>
  <c r="BN262" i="1" s="1"/>
  <c r="P262" i="1"/>
  <c r="BP261" i="1"/>
  <c r="BO261" i="1"/>
  <c r="BM261" i="1"/>
  <c r="Y261" i="1"/>
  <c r="BN261" i="1" s="1"/>
  <c r="P261" i="1"/>
  <c r="BO260" i="1"/>
  <c r="BN260" i="1"/>
  <c r="BM260" i="1"/>
  <c r="Y260" i="1"/>
  <c r="Y267" i="1" s="1"/>
  <c r="P260" i="1"/>
  <c r="X257" i="1"/>
  <c r="X256" i="1"/>
  <c r="BP255" i="1"/>
  <c r="BO255" i="1"/>
  <c r="BM255" i="1"/>
  <c r="Y255" i="1"/>
  <c r="BN255" i="1" s="1"/>
  <c r="BP254" i="1"/>
  <c r="BO254" i="1"/>
  <c r="BN254" i="1"/>
  <c r="BM254" i="1"/>
  <c r="Z254" i="1"/>
  <c r="Y254" i="1"/>
  <c r="BP253" i="1"/>
  <c r="BO253" i="1"/>
  <c r="BN253" i="1"/>
  <c r="BM253" i="1"/>
  <c r="Y253" i="1"/>
  <c r="Y257" i="1" s="1"/>
  <c r="BO252" i="1"/>
  <c r="BN252" i="1"/>
  <c r="BM252" i="1"/>
  <c r="Z252" i="1"/>
  <c r="Y252" i="1"/>
  <c r="BP252" i="1" s="1"/>
  <c r="BO251" i="1"/>
  <c r="BN251" i="1"/>
  <c r="BM251" i="1"/>
  <c r="Z251" i="1"/>
  <c r="Y251" i="1"/>
  <c r="BP251" i="1" s="1"/>
  <c r="X249" i="1"/>
  <c r="X248" i="1"/>
  <c r="BO247" i="1"/>
  <c r="BM247" i="1"/>
  <c r="Y247" i="1"/>
  <c r="Y245" i="1"/>
  <c r="X245" i="1"/>
  <c r="X244" i="1"/>
  <c r="BP243" i="1"/>
  <c r="BO243" i="1"/>
  <c r="BN243" i="1"/>
  <c r="BM243" i="1"/>
  <c r="Z243" i="1"/>
  <c r="Y243" i="1"/>
  <c r="Y244" i="1" s="1"/>
  <c r="P243" i="1"/>
  <c r="BP242" i="1"/>
  <c r="BO242" i="1"/>
  <c r="BN242" i="1"/>
  <c r="BM242" i="1"/>
  <c r="Z242" i="1"/>
  <c r="Z244" i="1" s="1"/>
  <c r="Y242" i="1"/>
  <c r="P242" i="1"/>
  <c r="Y240" i="1"/>
  <c r="X240" i="1"/>
  <c r="X239" i="1"/>
  <c r="BO238" i="1"/>
  <c r="BM238" i="1"/>
  <c r="Y238" i="1"/>
  <c r="BN238" i="1" s="1"/>
  <c r="P238" i="1"/>
  <c r="BP237" i="1"/>
  <c r="BO237" i="1"/>
  <c r="BN237" i="1"/>
  <c r="BM237" i="1"/>
  <c r="Z237" i="1"/>
  <c r="Y237" i="1"/>
  <c r="P237" i="1"/>
  <c r="BP236" i="1"/>
  <c r="BO236" i="1"/>
  <c r="BN236" i="1"/>
  <c r="BM236" i="1"/>
  <c r="Z236" i="1"/>
  <c r="Y236" i="1"/>
  <c r="P236" i="1"/>
  <c r="BP235" i="1"/>
  <c r="BO235" i="1"/>
  <c r="BN235" i="1"/>
  <c r="BM235" i="1"/>
  <c r="Z235" i="1"/>
  <c r="Y235" i="1"/>
  <c r="P235" i="1"/>
  <c r="BP234" i="1"/>
  <c r="BO234" i="1"/>
  <c r="BN234" i="1"/>
  <c r="BM234" i="1"/>
  <c r="Z234" i="1"/>
  <c r="Y234" i="1"/>
  <c r="P234" i="1"/>
  <c r="BP233" i="1"/>
  <c r="BO233" i="1"/>
  <c r="BN233" i="1"/>
  <c r="BM233" i="1"/>
  <c r="Y233" i="1"/>
  <c r="Z233" i="1" s="1"/>
  <c r="P233" i="1"/>
  <c r="BP232" i="1"/>
  <c r="BO232" i="1"/>
  <c r="BM232" i="1"/>
  <c r="Y232" i="1"/>
  <c r="BN232" i="1" s="1"/>
  <c r="P232" i="1"/>
  <c r="BP231" i="1"/>
  <c r="BO231" i="1"/>
  <c r="BN231" i="1"/>
  <c r="BM231" i="1"/>
  <c r="Y231" i="1"/>
  <c r="Y239" i="1" s="1"/>
  <c r="P231" i="1"/>
  <c r="Y228" i="1"/>
  <c r="X228" i="1"/>
  <c r="X227" i="1"/>
  <c r="BP226" i="1"/>
  <c r="BO226" i="1"/>
  <c r="BN226" i="1"/>
  <c r="BM226" i="1"/>
  <c r="Z226" i="1"/>
  <c r="Y226" i="1"/>
  <c r="Y227" i="1" s="1"/>
  <c r="P226" i="1"/>
  <c r="BP225" i="1"/>
  <c r="BO225" i="1"/>
  <c r="BN225" i="1"/>
  <c r="BM225" i="1"/>
  <c r="Z225" i="1"/>
  <c r="Z227" i="1" s="1"/>
  <c r="Y225" i="1"/>
  <c r="P225" i="1"/>
  <c r="Y223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P219" i="1"/>
  <c r="BO219" i="1"/>
  <c r="BN219" i="1"/>
  <c r="BM219" i="1"/>
  <c r="Z219" i="1"/>
  <c r="Y219" i="1"/>
  <c r="P219" i="1"/>
  <c r="BP218" i="1"/>
  <c r="BO218" i="1"/>
  <c r="BN218" i="1"/>
  <c r="BM218" i="1"/>
  <c r="Z218" i="1"/>
  <c r="Y218" i="1"/>
  <c r="P218" i="1"/>
  <c r="BP217" i="1"/>
  <c r="BO217" i="1"/>
  <c r="BN217" i="1"/>
  <c r="BM217" i="1"/>
  <c r="Z217" i="1"/>
  <c r="Y217" i="1"/>
  <c r="P217" i="1"/>
  <c r="BP216" i="1"/>
  <c r="BO216" i="1"/>
  <c r="BN216" i="1"/>
  <c r="BM216" i="1"/>
  <c r="Y216" i="1"/>
  <c r="Z216" i="1" s="1"/>
  <c r="P216" i="1"/>
  <c r="BP215" i="1"/>
  <c r="BO215" i="1"/>
  <c r="BM215" i="1"/>
  <c r="Y215" i="1"/>
  <c r="BN215" i="1" s="1"/>
  <c r="P215" i="1"/>
  <c r="BP214" i="1"/>
  <c r="BO214" i="1"/>
  <c r="BN214" i="1"/>
  <c r="BM214" i="1"/>
  <c r="Y214" i="1"/>
  <c r="Z214" i="1" s="1"/>
  <c r="P214" i="1"/>
  <c r="BP213" i="1"/>
  <c r="BO213" i="1"/>
  <c r="BM213" i="1"/>
  <c r="Y213" i="1"/>
  <c r="Y222" i="1" s="1"/>
  <c r="P213" i="1"/>
  <c r="X211" i="1"/>
  <c r="X210" i="1"/>
  <c r="BP209" i="1"/>
  <c r="BO209" i="1"/>
  <c r="BN209" i="1"/>
  <c r="BM209" i="1"/>
  <c r="Z209" i="1"/>
  <c r="Y209" i="1"/>
  <c r="P209" i="1"/>
  <c r="BP208" i="1"/>
  <c r="BO208" i="1"/>
  <c r="BN208" i="1"/>
  <c r="BM208" i="1"/>
  <c r="Y208" i="1"/>
  <c r="Z208" i="1" s="1"/>
  <c r="P208" i="1"/>
  <c r="BP207" i="1"/>
  <c r="BO207" i="1"/>
  <c r="BM207" i="1"/>
  <c r="Y207" i="1"/>
  <c r="BN207" i="1" s="1"/>
  <c r="P207" i="1"/>
  <c r="BP206" i="1"/>
  <c r="BO206" i="1"/>
  <c r="BN206" i="1"/>
  <c r="BM206" i="1"/>
  <c r="Y206" i="1"/>
  <c r="Z206" i="1" s="1"/>
  <c r="P206" i="1"/>
  <c r="BP205" i="1"/>
  <c r="BO205" i="1"/>
  <c r="BM205" i="1"/>
  <c r="Y205" i="1"/>
  <c r="BN205" i="1" s="1"/>
  <c r="P205" i="1"/>
  <c r="BO204" i="1"/>
  <c r="BN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P198" i="1"/>
  <c r="BO198" i="1"/>
  <c r="BN198" i="1"/>
  <c r="BM198" i="1"/>
  <c r="Y198" i="1"/>
  <c r="Z198" i="1" s="1"/>
  <c r="P198" i="1"/>
  <c r="BO197" i="1"/>
  <c r="BM197" i="1"/>
  <c r="Y197" i="1"/>
  <c r="BN197" i="1" s="1"/>
  <c r="P197" i="1"/>
  <c r="Y195" i="1"/>
  <c r="X195" i="1"/>
  <c r="X194" i="1"/>
  <c r="BP193" i="1"/>
  <c r="BO193" i="1"/>
  <c r="BN193" i="1"/>
  <c r="BM193" i="1"/>
  <c r="Z193" i="1"/>
  <c r="Y193" i="1"/>
  <c r="P193" i="1"/>
  <c r="BP192" i="1"/>
  <c r="BO192" i="1"/>
  <c r="BN192" i="1"/>
  <c r="BM192" i="1"/>
  <c r="Y192" i="1"/>
  <c r="Z192" i="1" s="1"/>
  <c r="Z194" i="1" s="1"/>
  <c r="P192" i="1"/>
  <c r="Y189" i="1"/>
  <c r="X189" i="1"/>
  <c r="Y188" i="1"/>
  <c r="X188" i="1"/>
  <c r="BP187" i="1"/>
  <c r="BO187" i="1"/>
  <c r="BN187" i="1"/>
  <c r="BM187" i="1"/>
  <c r="Z187" i="1"/>
  <c r="Z188" i="1" s="1"/>
  <c r="Y187" i="1"/>
  <c r="X185" i="1"/>
  <c r="X184" i="1"/>
  <c r="BO183" i="1"/>
  <c r="BM183" i="1"/>
  <c r="Z183" i="1"/>
  <c r="Y183" i="1"/>
  <c r="BP183" i="1" s="1"/>
  <c r="BO182" i="1"/>
  <c r="BM182" i="1"/>
  <c r="Y182" i="1"/>
  <c r="BP182" i="1" s="1"/>
  <c r="BO181" i="1"/>
  <c r="BM181" i="1"/>
  <c r="Y181" i="1"/>
  <c r="X179" i="1"/>
  <c r="X178" i="1"/>
  <c r="BP177" i="1"/>
  <c r="BO177" i="1"/>
  <c r="BN177" i="1"/>
  <c r="BM177" i="1"/>
  <c r="Z177" i="1"/>
  <c r="Y177" i="1"/>
  <c r="P177" i="1"/>
  <c r="BP176" i="1"/>
  <c r="BO176" i="1"/>
  <c r="BN176" i="1"/>
  <c r="BM176" i="1"/>
  <c r="Z176" i="1"/>
  <c r="Y176" i="1"/>
  <c r="P176" i="1"/>
  <c r="BP175" i="1"/>
  <c r="BO175" i="1"/>
  <c r="BN175" i="1"/>
  <c r="BM175" i="1"/>
  <c r="Y175" i="1"/>
  <c r="Z175" i="1" s="1"/>
  <c r="P175" i="1"/>
  <c r="BP174" i="1"/>
  <c r="BO174" i="1"/>
  <c r="BM174" i="1"/>
  <c r="Y174" i="1"/>
  <c r="BN174" i="1" s="1"/>
  <c r="P174" i="1"/>
  <c r="BP173" i="1"/>
  <c r="BO173" i="1"/>
  <c r="BN173" i="1"/>
  <c r="BM173" i="1"/>
  <c r="Y173" i="1"/>
  <c r="Z173" i="1" s="1"/>
  <c r="P173" i="1"/>
  <c r="BP172" i="1"/>
  <c r="BO172" i="1"/>
  <c r="BM172" i="1"/>
  <c r="Y172" i="1"/>
  <c r="BN172" i="1" s="1"/>
  <c r="P172" i="1"/>
  <c r="BO171" i="1"/>
  <c r="BN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X167" i="1"/>
  <c r="Y166" i="1"/>
  <c r="X166" i="1"/>
  <c r="BP165" i="1"/>
  <c r="BO165" i="1"/>
  <c r="BN165" i="1"/>
  <c r="BM165" i="1"/>
  <c r="Y165" i="1"/>
  <c r="P165" i="1"/>
  <c r="Y161" i="1"/>
  <c r="X161" i="1"/>
  <c r="X160" i="1"/>
  <c r="BP159" i="1"/>
  <c r="BO159" i="1"/>
  <c r="BN159" i="1"/>
  <c r="BM159" i="1"/>
  <c r="Z159" i="1"/>
  <c r="Z160" i="1" s="1"/>
  <c r="Y159" i="1"/>
  <c r="Y160" i="1" s="1"/>
  <c r="P159" i="1"/>
  <c r="X157" i="1"/>
  <c r="X156" i="1"/>
  <c r="BO155" i="1"/>
  <c r="BN155" i="1"/>
  <c r="BM155" i="1"/>
  <c r="Z155" i="1"/>
  <c r="Y155" i="1"/>
  <c r="BP155" i="1" s="1"/>
  <c r="P155" i="1"/>
  <c r="BO154" i="1"/>
  <c r="BM154" i="1"/>
  <c r="Y154" i="1"/>
  <c r="P154" i="1"/>
  <c r="BO153" i="1"/>
  <c r="BN153" i="1"/>
  <c r="BM153" i="1"/>
  <c r="Y153" i="1"/>
  <c r="BP153" i="1" s="1"/>
  <c r="P153" i="1"/>
  <c r="Y151" i="1"/>
  <c r="X151" i="1"/>
  <c r="Y150" i="1"/>
  <c r="X150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M144" i="1"/>
  <c r="Z144" i="1"/>
  <c r="Z145" i="1" s="1"/>
  <c r="Y144" i="1"/>
  <c r="BN144" i="1" s="1"/>
  <c r="P144" i="1"/>
  <c r="BO143" i="1"/>
  <c r="BM143" i="1"/>
  <c r="Z143" i="1"/>
  <c r="Y143" i="1"/>
  <c r="BP143" i="1" s="1"/>
  <c r="P143" i="1"/>
  <c r="Y141" i="1"/>
  <c r="X141" i="1"/>
  <c r="X140" i="1"/>
  <c r="BO139" i="1"/>
  <c r="BM139" i="1"/>
  <c r="Y139" i="1"/>
  <c r="P139" i="1"/>
  <c r="BO138" i="1"/>
  <c r="BM138" i="1"/>
  <c r="Y138" i="1"/>
  <c r="BP138" i="1" s="1"/>
  <c r="P138" i="1"/>
  <c r="X136" i="1"/>
  <c r="Y135" i="1"/>
  <c r="X135" i="1"/>
  <c r="BP134" i="1"/>
  <c r="BO134" i="1"/>
  <c r="BN134" i="1"/>
  <c r="BM134" i="1"/>
  <c r="Y134" i="1"/>
  <c r="Z134" i="1" s="1"/>
  <c r="P134" i="1"/>
  <c r="BP133" i="1"/>
  <c r="BO133" i="1"/>
  <c r="BM133" i="1"/>
  <c r="Y133" i="1"/>
  <c r="BN133" i="1" s="1"/>
  <c r="P133" i="1"/>
  <c r="Y130" i="1"/>
  <c r="X130" i="1"/>
  <c r="X129" i="1"/>
  <c r="BP128" i="1"/>
  <c r="BO128" i="1"/>
  <c r="BN128" i="1"/>
  <c r="BM128" i="1"/>
  <c r="Z128" i="1"/>
  <c r="Y128" i="1"/>
  <c r="P128" i="1"/>
  <c r="BP127" i="1"/>
  <c r="BO127" i="1"/>
  <c r="BN127" i="1"/>
  <c r="BM127" i="1"/>
  <c r="Y127" i="1"/>
  <c r="Z127" i="1" s="1"/>
  <c r="Z129" i="1" s="1"/>
  <c r="P127" i="1"/>
  <c r="X125" i="1"/>
  <c r="Y124" i="1"/>
  <c r="X124" i="1"/>
  <c r="BO123" i="1"/>
  <c r="BN123" i="1"/>
  <c r="BM123" i="1"/>
  <c r="Y123" i="1"/>
  <c r="Y125" i="1" s="1"/>
  <c r="P123" i="1"/>
  <c r="BP122" i="1"/>
  <c r="BO122" i="1"/>
  <c r="BN122" i="1"/>
  <c r="BM122" i="1"/>
  <c r="Z122" i="1"/>
  <c r="Y122" i="1"/>
  <c r="P122" i="1"/>
  <c r="BP121" i="1"/>
  <c r="BO121" i="1"/>
  <c r="BN121" i="1"/>
  <c r="BM121" i="1"/>
  <c r="Z121" i="1"/>
  <c r="Y121" i="1"/>
  <c r="P121" i="1"/>
  <c r="BP120" i="1"/>
  <c r="BO120" i="1"/>
  <c r="BN120" i="1"/>
  <c r="BM120" i="1"/>
  <c r="Z120" i="1"/>
  <c r="Y120" i="1"/>
  <c r="P120" i="1"/>
  <c r="BP119" i="1"/>
  <c r="BO119" i="1"/>
  <c r="BN119" i="1"/>
  <c r="BM119" i="1"/>
  <c r="Y119" i="1"/>
  <c r="Z119" i="1" s="1"/>
  <c r="P119" i="1"/>
  <c r="BP118" i="1"/>
  <c r="BO118" i="1"/>
  <c r="BM118" i="1"/>
  <c r="Y118" i="1"/>
  <c r="BN118" i="1" s="1"/>
  <c r="P118" i="1"/>
  <c r="BP117" i="1"/>
  <c r="BO117" i="1"/>
  <c r="BN117" i="1"/>
  <c r="BM117" i="1"/>
  <c r="Y117" i="1"/>
  <c r="Z117" i="1" s="1"/>
  <c r="P117" i="1"/>
  <c r="Y115" i="1"/>
  <c r="X115" i="1"/>
  <c r="X114" i="1"/>
  <c r="BP113" i="1"/>
  <c r="BO113" i="1"/>
  <c r="BN113" i="1"/>
  <c r="BM113" i="1"/>
  <c r="Z113" i="1"/>
  <c r="Y113" i="1"/>
  <c r="P113" i="1"/>
  <c r="BP112" i="1"/>
  <c r="BO112" i="1"/>
  <c r="BN112" i="1"/>
  <c r="BM112" i="1"/>
  <c r="Z112" i="1"/>
  <c r="Y112" i="1"/>
  <c r="P112" i="1"/>
  <c r="BP111" i="1"/>
  <c r="BO111" i="1"/>
  <c r="BN111" i="1"/>
  <c r="BM111" i="1"/>
  <c r="Y111" i="1"/>
  <c r="Y114" i="1" s="1"/>
  <c r="P111" i="1"/>
  <c r="X109" i="1"/>
  <c r="Y108" i="1"/>
  <c r="X108" i="1"/>
  <c r="BO107" i="1"/>
  <c r="BN107" i="1"/>
  <c r="BM107" i="1"/>
  <c r="Y107" i="1"/>
  <c r="Y109" i="1" s="1"/>
  <c r="P107" i="1"/>
  <c r="BP106" i="1"/>
  <c r="BO106" i="1"/>
  <c r="BN106" i="1"/>
  <c r="BM106" i="1"/>
  <c r="Z106" i="1"/>
  <c r="Y106" i="1"/>
  <c r="P106" i="1"/>
  <c r="BP105" i="1"/>
  <c r="BO105" i="1"/>
  <c r="BN105" i="1"/>
  <c r="BM105" i="1"/>
  <c r="Z105" i="1"/>
  <c r="Y105" i="1"/>
  <c r="P105" i="1"/>
  <c r="BP104" i="1"/>
  <c r="BO104" i="1"/>
  <c r="BN104" i="1"/>
  <c r="BM104" i="1"/>
  <c r="Z104" i="1"/>
  <c r="Y104" i="1"/>
  <c r="F567" i="1" s="1"/>
  <c r="P104" i="1"/>
  <c r="Y101" i="1"/>
  <c r="X101" i="1"/>
  <c r="X100" i="1"/>
  <c r="BO99" i="1"/>
  <c r="BM99" i="1"/>
  <c r="Y99" i="1"/>
  <c r="P99" i="1"/>
  <c r="BO98" i="1"/>
  <c r="BN98" i="1"/>
  <c r="BM98" i="1"/>
  <c r="Y98" i="1"/>
  <c r="BP98" i="1" s="1"/>
  <c r="P98" i="1"/>
  <c r="BP97" i="1"/>
  <c r="BO97" i="1"/>
  <c r="BN97" i="1"/>
  <c r="BM97" i="1"/>
  <c r="Z97" i="1"/>
  <c r="Y97" i="1"/>
  <c r="P97" i="1"/>
  <c r="BP96" i="1"/>
  <c r="BO96" i="1"/>
  <c r="BN96" i="1"/>
  <c r="BM96" i="1"/>
  <c r="Z96" i="1"/>
  <c r="Y96" i="1"/>
  <c r="P96" i="1"/>
  <c r="BP95" i="1"/>
  <c r="BO95" i="1"/>
  <c r="BN95" i="1"/>
  <c r="BM95" i="1"/>
  <c r="Z95" i="1"/>
  <c r="Y95" i="1"/>
  <c r="P95" i="1"/>
  <c r="BP94" i="1"/>
  <c r="BO94" i="1"/>
  <c r="BN94" i="1"/>
  <c r="BM94" i="1"/>
  <c r="Y94" i="1"/>
  <c r="Z94" i="1" s="1"/>
  <c r="P94" i="1"/>
  <c r="BP93" i="1"/>
  <c r="BO93" i="1"/>
  <c r="BM93" i="1"/>
  <c r="Y93" i="1"/>
  <c r="Y100" i="1" s="1"/>
  <c r="BP92" i="1"/>
  <c r="BO92" i="1"/>
  <c r="BN92" i="1"/>
  <c r="BM92" i="1"/>
  <c r="Z92" i="1"/>
  <c r="Y92" i="1"/>
  <c r="P92" i="1"/>
  <c r="Y90" i="1"/>
  <c r="X90" i="1"/>
  <c r="X89" i="1"/>
  <c r="BO88" i="1"/>
  <c r="BM88" i="1"/>
  <c r="Y88" i="1"/>
  <c r="P88" i="1"/>
  <c r="BO87" i="1"/>
  <c r="BN87" i="1"/>
  <c r="BM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O81" i="1"/>
  <c r="BN81" i="1"/>
  <c r="BM81" i="1"/>
  <c r="Y81" i="1"/>
  <c r="Y83" i="1" s="1"/>
  <c r="P81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P75" i="1"/>
  <c r="BO75" i="1"/>
  <c r="BM75" i="1"/>
  <c r="Y75" i="1"/>
  <c r="BN75" i="1" s="1"/>
  <c r="P75" i="1"/>
  <c r="BO74" i="1"/>
  <c r="BN74" i="1"/>
  <c r="BM74" i="1"/>
  <c r="Z74" i="1"/>
  <c r="Y74" i="1"/>
  <c r="BP74" i="1" s="1"/>
  <c r="P74" i="1"/>
  <c r="BO73" i="1"/>
  <c r="BN73" i="1"/>
  <c r="BM73" i="1"/>
  <c r="Y73" i="1"/>
  <c r="BP73" i="1" s="1"/>
  <c r="P73" i="1"/>
  <c r="BO72" i="1"/>
  <c r="BN72" i="1"/>
  <c r="BM72" i="1"/>
  <c r="Z72" i="1"/>
  <c r="Y72" i="1"/>
  <c r="BP72" i="1" s="1"/>
  <c r="P72" i="1"/>
  <c r="BO71" i="1"/>
  <c r="BM71" i="1"/>
  <c r="Y71" i="1"/>
  <c r="P71" i="1"/>
  <c r="X69" i="1"/>
  <c r="X68" i="1"/>
  <c r="BP67" i="1"/>
  <c r="BO67" i="1"/>
  <c r="BM67" i="1"/>
  <c r="Y67" i="1"/>
  <c r="Y69" i="1" s="1"/>
  <c r="P67" i="1"/>
  <c r="BO66" i="1"/>
  <c r="BN66" i="1"/>
  <c r="BM66" i="1"/>
  <c r="Z66" i="1"/>
  <c r="Y66" i="1"/>
  <c r="BP66" i="1" s="1"/>
  <c r="P66" i="1"/>
  <c r="BO65" i="1"/>
  <c r="BN65" i="1"/>
  <c r="BM65" i="1"/>
  <c r="Y65" i="1"/>
  <c r="BP65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P59" i="1"/>
  <c r="BO59" i="1"/>
  <c r="BM59" i="1"/>
  <c r="Y59" i="1"/>
  <c r="BN59" i="1" s="1"/>
  <c r="P59" i="1"/>
  <c r="BO58" i="1"/>
  <c r="BN58" i="1"/>
  <c r="BM58" i="1"/>
  <c r="Z58" i="1"/>
  <c r="Y58" i="1"/>
  <c r="BP58" i="1" s="1"/>
  <c r="P58" i="1"/>
  <c r="X56" i="1"/>
  <c r="Y55" i="1"/>
  <c r="X55" i="1"/>
  <c r="BP54" i="1"/>
  <c r="BO54" i="1"/>
  <c r="BM54" i="1"/>
  <c r="Z54" i="1"/>
  <c r="Y54" i="1"/>
  <c r="BN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P51" i="1"/>
  <c r="BO51" i="1"/>
  <c r="BM51" i="1"/>
  <c r="Y51" i="1"/>
  <c r="BN51" i="1" s="1"/>
  <c r="P51" i="1"/>
  <c r="BO50" i="1"/>
  <c r="BN50" i="1"/>
  <c r="BM50" i="1"/>
  <c r="Z50" i="1"/>
  <c r="Y50" i="1"/>
  <c r="BP50" i="1" s="1"/>
  <c r="P50" i="1"/>
  <c r="BO49" i="1"/>
  <c r="BN49" i="1"/>
  <c r="BM49" i="1"/>
  <c r="Y49" i="1"/>
  <c r="D567" i="1" s="1"/>
  <c r="P49" i="1"/>
  <c r="X46" i="1"/>
  <c r="X45" i="1"/>
  <c r="BO44" i="1"/>
  <c r="BM44" i="1"/>
  <c r="Y44" i="1"/>
  <c r="BP44" i="1" s="1"/>
  <c r="P44" i="1"/>
  <c r="X42" i="1"/>
  <c r="X41" i="1"/>
  <c r="BO40" i="1"/>
  <c r="BM40" i="1"/>
  <c r="Y40" i="1"/>
  <c r="P40" i="1"/>
  <c r="BO39" i="1"/>
  <c r="BM39" i="1"/>
  <c r="Y39" i="1"/>
  <c r="BP39" i="1" s="1"/>
  <c r="P39" i="1"/>
  <c r="BO38" i="1"/>
  <c r="BM38" i="1"/>
  <c r="Y38" i="1"/>
  <c r="P38" i="1"/>
  <c r="BP37" i="1"/>
  <c r="BO37" i="1"/>
  <c r="BM37" i="1"/>
  <c r="Z37" i="1"/>
  <c r="Y37" i="1"/>
  <c r="P37" i="1"/>
  <c r="X33" i="1"/>
  <c r="X32" i="1"/>
  <c r="BO31" i="1"/>
  <c r="BN31" i="1"/>
  <c r="BM31" i="1"/>
  <c r="Y31" i="1"/>
  <c r="Y33" i="1" s="1"/>
  <c r="P31" i="1"/>
  <c r="X29" i="1"/>
  <c r="X28" i="1"/>
  <c r="BP27" i="1"/>
  <c r="BO27" i="1"/>
  <c r="BN27" i="1"/>
  <c r="BM27" i="1"/>
  <c r="Y27" i="1"/>
  <c r="Z27" i="1" s="1"/>
  <c r="P27" i="1"/>
  <c r="BP26" i="1"/>
  <c r="BO26" i="1"/>
  <c r="BM26" i="1"/>
  <c r="Y26" i="1"/>
  <c r="BN26" i="1" s="1"/>
  <c r="P26" i="1"/>
  <c r="BP25" i="1"/>
  <c r="BO25" i="1"/>
  <c r="BN25" i="1"/>
  <c r="BM25" i="1"/>
  <c r="Y25" i="1"/>
  <c r="Z25" i="1" s="1"/>
  <c r="P25" i="1"/>
  <c r="BP24" i="1"/>
  <c r="BO24" i="1"/>
  <c r="BM24" i="1"/>
  <c r="Y24" i="1"/>
  <c r="BN24" i="1" s="1"/>
  <c r="P24" i="1"/>
  <c r="BO23" i="1"/>
  <c r="BN23" i="1"/>
  <c r="BM23" i="1"/>
  <c r="Y23" i="1"/>
  <c r="BP23" i="1" s="1"/>
  <c r="P23" i="1"/>
  <c r="BO22" i="1"/>
  <c r="X559" i="1" s="1"/>
  <c r="BN22" i="1"/>
  <c r="BM22" i="1"/>
  <c r="Y22" i="1"/>
  <c r="P22" i="1"/>
  <c r="H10" i="1"/>
  <c r="A9" i="1"/>
  <c r="F10" i="1" s="1"/>
  <c r="D7" i="1"/>
  <c r="Q6" i="1"/>
  <c r="P2" i="1"/>
  <c r="BP474" i="1" l="1"/>
  <c r="BN474" i="1"/>
  <c r="Z474" i="1"/>
  <c r="BN71" i="1"/>
  <c r="Y78" i="1"/>
  <c r="BP71" i="1"/>
  <c r="Y77" i="1"/>
  <c r="Z71" i="1"/>
  <c r="BN88" i="1"/>
  <c r="BP88" i="1"/>
  <c r="Z88" i="1"/>
  <c r="BP170" i="1"/>
  <c r="BN170" i="1"/>
  <c r="Z170" i="1"/>
  <c r="BP280" i="1"/>
  <c r="BN280" i="1"/>
  <c r="Z280" i="1"/>
  <c r="BP329" i="1"/>
  <c r="BN329" i="1"/>
  <c r="Z329" i="1"/>
  <c r="X561" i="1"/>
  <c r="BP203" i="1"/>
  <c r="BN203" i="1"/>
  <c r="Z203" i="1"/>
  <c r="Y318" i="1"/>
  <c r="Y248" i="1"/>
  <c r="BP247" i="1"/>
  <c r="BN247" i="1"/>
  <c r="Z247" i="1"/>
  <c r="Z248" i="1" s="1"/>
  <c r="Y249" i="1"/>
  <c r="BP337" i="1"/>
  <c r="BN337" i="1"/>
  <c r="Z337" i="1"/>
  <c r="Y339" i="1"/>
  <c r="BP38" i="1"/>
  <c r="BN38" i="1"/>
  <c r="Y41" i="1"/>
  <c r="Z38" i="1"/>
  <c r="BP181" i="1"/>
  <c r="BN181" i="1"/>
  <c r="Y185" i="1"/>
  <c r="Z181" i="1"/>
  <c r="Y184" i="1"/>
  <c r="BN154" i="1"/>
  <c r="BP154" i="1"/>
  <c r="Z154" i="1"/>
  <c r="E567" i="1"/>
  <c r="I567" i="1"/>
  <c r="X557" i="1"/>
  <c r="BP99" i="1"/>
  <c r="BN99" i="1"/>
  <c r="Z99" i="1"/>
  <c r="Y140" i="1"/>
  <c r="BP139" i="1"/>
  <c r="BN139" i="1"/>
  <c r="Z139" i="1"/>
  <c r="BP40" i="1"/>
  <c r="BN40" i="1"/>
  <c r="Z40" i="1"/>
  <c r="B567" i="1"/>
  <c r="Y29" i="1"/>
  <c r="BP22" i="1"/>
  <c r="Y28" i="1"/>
  <c r="Z22" i="1"/>
  <c r="Y42" i="1"/>
  <c r="H567" i="1"/>
  <c r="AB567" i="1"/>
  <c r="X558" i="1"/>
  <c r="X560" i="1" s="1"/>
  <c r="C567" i="1"/>
  <c r="BP313" i="1"/>
  <c r="BN313" i="1"/>
  <c r="Z313" i="1"/>
  <c r="Y385" i="1"/>
  <c r="Y384" i="1"/>
  <c r="BP382" i="1"/>
  <c r="BN382" i="1"/>
  <c r="Z382" i="1"/>
  <c r="BP321" i="1"/>
  <c r="BN321" i="1"/>
  <c r="Z321" i="1"/>
  <c r="Z510" i="1"/>
  <c r="Y45" i="1"/>
  <c r="Z51" i="1"/>
  <c r="Z59" i="1"/>
  <c r="Y62" i="1"/>
  <c r="Z67" i="1"/>
  <c r="Z75" i="1"/>
  <c r="Y179" i="1"/>
  <c r="BP197" i="1"/>
  <c r="Y375" i="1"/>
  <c r="BP492" i="1"/>
  <c r="BN498" i="1"/>
  <c r="Z516" i="1"/>
  <c r="Z518" i="1" s="1"/>
  <c r="Z538" i="1"/>
  <c r="BN541" i="1"/>
  <c r="Z550" i="1"/>
  <c r="Z551" i="1" s="1"/>
  <c r="Y556" i="1"/>
  <c r="J567" i="1"/>
  <c r="BP521" i="1"/>
  <c r="Y525" i="1"/>
  <c r="Y531" i="1"/>
  <c r="K567" i="1"/>
  <c r="BN538" i="1"/>
  <c r="BP541" i="1"/>
  <c r="BN550" i="1"/>
  <c r="L567" i="1"/>
  <c r="BN67" i="1"/>
  <c r="Y274" i="1"/>
  <c r="Y324" i="1"/>
  <c r="Y332" i="1"/>
  <c r="Y428" i="1"/>
  <c r="Z490" i="1"/>
  <c r="Z499" i="1" s="1"/>
  <c r="BN37" i="1"/>
  <c r="Y46" i="1"/>
  <c r="Y63" i="1"/>
  <c r="BP80" i="1"/>
  <c r="Z165" i="1"/>
  <c r="Z166" i="1" s="1"/>
  <c r="Z231" i="1"/>
  <c r="Y256" i="1"/>
  <c r="Z262" i="1"/>
  <c r="Z271" i="1"/>
  <c r="BN286" i="1"/>
  <c r="Z316" i="1"/>
  <c r="Z359" i="1"/>
  <c r="Y362" i="1"/>
  <c r="Z369" i="1"/>
  <c r="Z377" i="1"/>
  <c r="BN387" i="1"/>
  <c r="BN396" i="1"/>
  <c r="Z441" i="1"/>
  <c r="Z450" i="1"/>
  <c r="BP465" i="1"/>
  <c r="BN471" i="1"/>
  <c r="Z477" i="1"/>
  <c r="Z485" i="1"/>
  <c r="Z493" i="1"/>
  <c r="M567" i="1"/>
  <c r="Y457" i="1"/>
  <c r="BN490" i="1"/>
  <c r="Y499" i="1"/>
  <c r="BP538" i="1"/>
  <c r="Y542" i="1"/>
  <c r="BP550" i="1"/>
  <c r="O567" i="1"/>
  <c r="Z253" i="1"/>
  <c r="Z256" i="1" s="1"/>
  <c r="Y275" i="1"/>
  <c r="BP286" i="1"/>
  <c r="Z295" i="1"/>
  <c r="Z296" i="1" s="1"/>
  <c r="Y308" i="1"/>
  <c r="Y325" i="1"/>
  <c r="Y333" i="1"/>
  <c r="Z348" i="1"/>
  <c r="Z351" i="1" s="1"/>
  <c r="BN359" i="1"/>
  <c r="BN369" i="1"/>
  <c r="BN377" i="1"/>
  <c r="BP387" i="1"/>
  <c r="BP396" i="1"/>
  <c r="Z404" i="1"/>
  <c r="Z422" i="1"/>
  <c r="Z430" i="1"/>
  <c r="BN441" i="1"/>
  <c r="BN450" i="1"/>
  <c r="BN477" i="1"/>
  <c r="BN485" i="1"/>
  <c r="BN493" i="1"/>
  <c r="P567" i="1"/>
  <c r="Z87" i="1"/>
  <c r="Z89" i="1" s="1"/>
  <c r="Z98" i="1"/>
  <c r="Z107" i="1"/>
  <c r="Z108" i="1" s="1"/>
  <c r="Z123" i="1"/>
  <c r="Z153" i="1"/>
  <c r="Z156" i="1" s="1"/>
  <c r="Y156" i="1"/>
  <c r="Z49" i="1"/>
  <c r="Z65" i="1"/>
  <c r="Y68" i="1"/>
  <c r="Z73" i="1"/>
  <c r="Z81" i="1"/>
  <c r="Z82" i="1" s="1"/>
  <c r="Y363" i="1"/>
  <c r="BP490" i="1"/>
  <c r="Z517" i="1"/>
  <c r="Z528" i="1"/>
  <c r="Z539" i="1"/>
  <c r="BP377" i="1"/>
  <c r="Y388" i="1"/>
  <c r="BN404" i="1"/>
  <c r="BN422" i="1"/>
  <c r="BN430" i="1"/>
  <c r="BP441" i="1"/>
  <c r="R567" i="1"/>
  <c r="Y157" i="1"/>
  <c r="Z278" i="1"/>
  <c r="Z311" i="1"/>
  <c r="Z317" i="1" s="1"/>
  <c r="Z327" i="1"/>
  <c r="Z335" i="1"/>
  <c r="Y338" i="1"/>
  <c r="Y352" i="1"/>
  <c r="Z472" i="1"/>
  <c r="BN517" i="1"/>
  <c r="BN528" i="1"/>
  <c r="BN539" i="1"/>
  <c r="S567" i="1"/>
  <c r="Z182" i="1"/>
  <c r="Z23" i="1"/>
  <c r="Z31" i="1"/>
  <c r="Z32" i="1" s="1"/>
  <c r="BP87" i="1"/>
  <c r="BP107" i="1"/>
  <c r="BP123" i="1"/>
  <c r="Z171" i="1"/>
  <c r="Y199" i="1"/>
  <c r="Z204" i="1"/>
  <c r="Z260" i="1"/>
  <c r="Z281" i="1"/>
  <c r="Z314" i="1"/>
  <c r="Y317" i="1"/>
  <c r="Z322" i="1"/>
  <c r="Z330" i="1"/>
  <c r="Z383" i="1"/>
  <c r="BP404" i="1"/>
  <c r="Y451" i="1"/>
  <c r="BN459" i="1"/>
  <c r="Z491" i="1"/>
  <c r="T567" i="1"/>
  <c r="Z26" i="1"/>
  <c r="BP49" i="1"/>
  <c r="Y56" i="1"/>
  <c r="BP81" i="1"/>
  <c r="Z93" i="1"/>
  <c r="Z100" i="1" s="1"/>
  <c r="Z118" i="1"/>
  <c r="Z124" i="1" s="1"/>
  <c r="Y129" i="1"/>
  <c r="Y146" i="1"/>
  <c r="Z174" i="1"/>
  <c r="BN182" i="1"/>
  <c r="Y194" i="1"/>
  <c r="Z207" i="1"/>
  <c r="Y210" i="1"/>
  <c r="Z215" i="1"/>
  <c r="Z232" i="1"/>
  <c r="Z263" i="1"/>
  <c r="Y266" i="1"/>
  <c r="Z272" i="1"/>
  <c r="BN278" i="1"/>
  <c r="Y302" i="1"/>
  <c r="BN311" i="1"/>
  <c r="BN327" i="1"/>
  <c r="BN335" i="1"/>
  <c r="Z360" i="1"/>
  <c r="Z370" i="1"/>
  <c r="Z378" i="1"/>
  <c r="Y398" i="1"/>
  <c r="Z417" i="1"/>
  <c r="Z442" i="1"/>
  <c r="Y445" i="1"/>
  <c r="BN472" i="1"/>
  <c r="Z478" i="1"/>
  <c r="Y481" i="1"/>
  <c r="Z486" i="1"/>
  <c r="Z494" i="1"/>
  <c r="Z502" i="1"/>
  <c r="Y505" i="1"/>
  <c r="BP528" i="1"/>
  <c r="U567" i="1"/>
  <c r="BN534" i="1"/>
  <c r="BN546" i="1"/>
  <c r="Z554" i="1"/>
  <c r="Z555" i="1" s="1"/>
  <c r="V567" i="1"/>
  <c r="BN93" i="1"/>
  <c r="Y136" i="1"/>
  <c r="Y167" i="1"/>
  <c r="Y200" i="1"/>
  <c r="Z221" i="1"/>
  <c r="Z238" i="1"/>
  <c r="BP278" i="1"/>
  <c r="BP311" i="1"/>
  <c r="Z349" i="1"/>
  <c r="Z405" i="1"/>
  <c r="Y408" i="1"/>
  <c r="BN417" i="1"/>
  <c r="Z423" i="1"/>
  <c r="Z431" i="1"/>
  <c r="Y452" i="1"/>
  <c r="BN502" i="1"/>
  <c r="Y511" i="1"/>
  <c r="Y518" i="1"/>
  <c r="Z529" i="1"/>
  <c r="W567" i="1"/>
  <c r="Y211" i="1"/>
  <c r="BP260" i="1"/>
  <c r="BP367" i="1"/>
  <c r="Z426" i="1"/>
  <c r="Y460" i="1"/>
  <c r="Z467" i="1"/>
  <c r="Y482" i="1"/>
  <c r="BP546" i="1"/>
  <c r="BN554" i="1"/>
  <c r="X567" i="1"/>
  <c r="BP31" i="1"/>
  <c r="BN529" i="1"/>
  <c r="BN349" i="1"/>
  <c r="Z279" i="1"/>
  <c r="Y282" i="1"/>
  <c r="Z312" i="1"/>
  <c r="Z320" i="1"/>
  <c r="Z328" i="1"/>
  <c r="Z336" i="1"/>
  <c r="Z455" i="1"/>
  <c r="Z456" i="1" s="1"/>
  <c r="Z473" i="1"/>
  <c r="Y519" i="1"/>
  <c r="Z524" i="1"/>
  <c r="Y535" i="1"/>
  <c r="Y547" i="1"/>
  <c r="BP554" i="1"/>
  <c r="Z567" i="1"/>
  <c r="H9" i="1"/>
  <c r="Z138" i="1"/>
  <c r="J9" i="1"/>
  <c r="BN53" i="1"/>
  <c r="Z172" i="1"/>
  <c r="BP238" i="1"/>
  <c r="Z261" i="1"/>
  <c r="Z270" i="1"/>
  <c r="Z273" i="1"/>
  <c r="Z306" i="1"/>
  <c r="Z307" i="1" s="1"/>
  <c r="Z315" i="1"/>
  <c r="Z323" i="1"/>
  <c r="Z331" i="1"/>
  <c r="Z368" i="1"/>
  <c r="Z374" i="1" s="1"/>
  <c r="Y379" i="1"/>
  <c r="BP405" i="1"/>
  <c r="BP423" i="1"/>
  <c r="BP431" i="1"/>
  <c r="Z449" i="1"/>
  <c r="Z451" i="1" s="1"/>
  <c r="Z476" i="1"/>
  <c r="Z484" i="1"/>
  <c r="Z487" i="1" s="1"/>
  <c r="Y487" i="1"/>
  <c r="Z492" i="1"/>
  <c r="AA567" i="1"/>
  <c r="F9" i="1"/>
  <c r="Z61" i="1"/>
  <c r="BN221" i="1"/>
  <c r="Y32" i="1"/>
  <c r="Z39" i="1"/>
  <c r="Z41" i="1" s="1"/>
  <c r="Z169" i="1"/>
  <c r="Z24" i="1"/>
  <c r="BN44" i="1"/>
  <c r="Z133" i="1"/>
  <c r="Z135" i="1" s="1"/>
  <c r="BN183" i="1"/>
  <c r="Z197" i="1"/>
  <c r="Z199" i="1" s="1"/>
  <c r="Z205" i="1"/>
  <c r="Z213" i="1"/>
  <c r="Z222" i="1" s="1"/>
  <c r="A10" i="1"/>
  <c r="BN39" i="1"/>
  <c r="Y558" i="1" s="1"/>
  <c r="Z111" i="1"/>
  <c r="Z114" i="1" s="1"/>
  <c r="BN138" i="1"/>
  <c r="BP149" i="1"/>
  <c r="BN169" i="1"/>
  <c r="Y178" i="1"/>
  <c r="BN202" i="1"/>
  <c r="Z255" i="1"/>
  <c r="Z264" i="1"/>
  <c r="BN279" i="1"/>
  <c r="Z300" i="1"/>
  <c r="Z302" i="1" s="1"/>
  <c r="BN312" i="1"/>
  <c r="BN320" i="1"/>
  <c r="BN328" i="1"/>
  <c r="BN336" i="1"/>
  <c r="Z361" i="1"/>
  <c r="Z371" i="1"/>
  <c r="BN455" i="1"/>
  <c r="BN473" i="1"/>
  <c r="Z479" i="1"/>
  <c r="Z495" i="1"/>
  <c r="Z503" i="1"/>
  <c r="Z521" i="1"/>
  <c r="BN524" i="1"/>
  <c r="G567" i="1"/>
  <c r="Z44" i="1"/>
  <c r="Z45" i="1" s="1"/>
  <c r="Z53" i="1"/>
  <c r="Z202" i="1"/>
  <c r="BN61" i="1"/>
  <c r="BN143" i="1"/>
  <c r="BN213" i="1"/>
  <c r="BN484" i="1"/>
  <c r="BP515" i="1"/>
  <c r="Y548" i="1"/>
  <c r="Z481" i="1" l="1"/>
  <c r="Z266" i="1"/>
  <c r="Z282" i="1"/>
  <c r="Z427" i="1"/>
  <c r="Z445" i="1"/>
  <c r="Z379" i="1"/>
  <c r="Z362" i="1"/>
  <c r="Z62" i="1"/>
  <c r="Z178" i="1"/>
  <c r="Z324" i="1"/>
  <c r="Z530" i="1"/>
  <c r="Z432" i="1"/>
  <c r="Z28" i="1"/>
  <c r="Z77" i="1"/>
  <c r="Y561" i="1"/>
  <c r="Z210" i="1"/>
  <c r="Z505" i="1"/>
  <c r="Z408" i="1"/>
  <c r="Z239" i="1"/>
  <c r="Y559" i="1"/>
  <c r="Y560" i="1" s="1"/>
  <c r="Z384" i="1"/>
  <c r="Y557" i="1"/>
  <c r="Z184" i="1"/>
  <c r="Z274" i="1"/>
  <c r="Z140" i="1"/>
  <c r="Z338" i="1"/>
  <c r="Z68" i="1"/>
  <c r="Z542" i="1"/>
  <c r="Z525" i="1"/>
  <c r="Z332" i="1"/>
  <c r="Z55" i="1"/>
  <c r="Z562" i="1" l="1"/>
</calcChain>
</file>

<file path=xl/sharedStrings.xml><?xml version="1.0" encoding="utf-8"?>
<sst xmlns="http://schemas.openxmlformats.org/spreadsheetml/2006/main" count="2493" uniqueCount="876">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</sst>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1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00" t="s">
        <v>0</v>
      </c>
      <c r="E1" s="654"/>
      <c r="F1" s="654"/>
      <c r="G1" s="14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69"/>
      <c r="P5" s="26" t="s">
        <v>10</v>
      </c>
      <c r="Q5" s="886">
        <v>45793</v>
      </c>
      <c r="R5" s="746"/>
      <c r="T5" s="794" t="s">
        <v>11</v>
      </c>
      <c r="U5" s="750"/>
      <c r="V5" s="796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Пятница</v>
      </c>
      <c r="R6" s="620"/>
      <c r="T6" s="802" t="s">
        <v>16</v>
      </c>
      <c r="U6" s="750"/>
      <c r="V6" s="857" t="s">
        <v>17</v>
      </c>
      <c r="W6" s="6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71"/>
      <c r="P7" s="26"/>
      <c r="Q7" s="46"/>
      <c r="R7" s="46"/>
      <c r="T7" s="629"/>
      <c r="U7" s="750"/>
      <c r="V7" s="858"/>
      <c r="W7" s="859"/>
      <c r="AB7" s="57"/>
      <c r="AC7" s="57"/>
      <c r="AD7" s="57"/>
      <c r="AE7" s="57"/>
    </row>
    <row r="8" spans="1:32" s="17" customFormat="1" ht="25.5" customHeight="1" x14ac:dyDescent="0.2">
      <c r="A8" s="967" t="s">
        <v>18</v>
      </c>
      <c r="B8" s="634"/>
      <c r="C8" s="635"/>
      <c r="D8" s="687" t="s">
        <v>19</v>
      </c>
      <c r="E8" s="688"/>
      <c r="F8" s="688"/>
      <c r="G8" s="688"/>
      <c r="H8" s="688"/>
      <c r="I8" s="688"/>
      <c r="J8" s="688"/>
      <c r="K8" s="688"/>
      <c r="L8" s="688"/>
      <c r="M8" s="689"/>
      <c r="N8" s="72"/>
      <c r="P8" s="26" t="s">
        <v>20</v>
      </c>
      <c r="Q8" s="757">
        <v>0.375</v>
      </c>
      <c r="R8" s="678"/>
      <c r="T8" s="629"/>
      <c r="U8" s="750"/>
      <c r="V8" s="858"/>
      <c r="W8" s="859"/>
      <c r="AB8" s="57"/>
      <c r="AC8" s="57"/>
      <c r="AD8" s="57"/>
      <c r="AE8" s="57"/>
    </row>
    <row r="9" spans="1:32" s="17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7"/>
      <c r="P9" s="29" t="s">
        <v>21</v>
      </c>
      <c r="Q9" s="742"/>
      <c r="R9" s="743"/>
      <c r="T9" s="629"/>
      <c r="U9" s="750"/>
      <c r="V9" s="860"/>
      <c r="W9" s="86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03"/>
      <c r="R10" s="804"/>
      <c r="U10" s="26" t="s">
        <v>23</v>
      </c>
      <c r="V10" s="667" t="s">
        <v>24</v>
      </c>
      <c r="W10" s="6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45"/>
      <c r="R11" s="746"/>
      <c r="U11" s="26" t="s">
        <v>27</v>
      </c>
      <c r="V11" s="896" t="s">
        <v>28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9" t="s">
        <v>29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73"/>
      <c r="P12" s="26" t="s">
        <v>30</v>
      </c>
      <c r="Q12" s="757"/>
      <c r="R12" s="678"/>
      <c r="S12" s="27"/>
      <c r="U12" s="26"/>
      <c r="V12" s="654"/>
      <c r="W12" s="629"/>
      <c r="AB12" s="57"/>
      <c r="AC12" s="57"/>
      <c r="AD12" s="57"/>
      <c r="AE12" s="57"/>
    </row>
    <row r="13" spans="1:32" s="17" customFormat="1" ht="23.25" customHeight="1" x14ac:dyDescent="0.2">
      <c r="A13" s="789" t="s">
        <v>31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73"/>
      <c r="O13" s="29"/>
      <c r="P13" s="29" t="s">
        <v>32</v>
      </c>
      <c r="Q13" s="896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9" t="s">
        <v>33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7" t="s">
        <v>34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74"/>
      <c r="P15" s="782" t="s">
        <v>35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36</v>
      </c>
      <c r="B17" s="662" t="s">
        <v>37</v>
      </c>
      <c r="C17" s="769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4" t="s">
        <v>51</v>
      </c>
      <c r="V17" s="642"/>
      <c r="W17" s="662" t="s">
        <v>52</v>
      </c>
      <c r="X17" s="662" t="s">
        <v>53</v>
      </c>
      <c r="Y17" s="965" t="s">
        <v>54</v>
      </c>
      <c r="Z17" s="871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926"/>
      <c r="AF17" s="927"/>
      <c r="AG17" s="77"/>
      <c r="BD17" s="76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61</v>
      </c>
      <c r="V18" s="78" t="s">
        <v>62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77"/>
      <c r="BD18" s="76"/>
    </row>
    <row r="19" spans="1:68" ht="27.75" customHeight="1" x14ac:dyDescent="0.2">
      <c r="A19" s="631" t="s">
        <v>63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customHeight="1" x14ac:dyDescent="0.25">
      <c r="A20" s="636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customHeight="1" x14ac:dyDescent="0.25">
      <c r="A21" s="639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86</v>
      </c>
      <c r="Q28" s="634"/>
      <c r="R28" s="634"/>
      <c r="S28" s="634"/>
      <c r="T28" s="634"/>
      <c r="U28" s="634"/>
      <c r="V28" s="635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86</v>
      </c>
      <c r="Q29" s="634"/>
      <c r="R29" s="634"/>
      <c r="S29" s="634"/>
      <c r="T29" s="634"/>
      <c r="U29" s="634"/>
      <c r="V29" s="635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9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86</v>
      </c>
      <c r="Q32" s="634"/>
      <c r="R32" s="634"/>
      <c r="S32" s="634"/>
      <c r="T32" s="634"/>
      <c r="U32" s="634"/>
      <c r="V32" s="635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86</v>
      </c>
      <c r="Q33" s="634"/>
      <c r="R33" s="634"/>
      <c r="S33" s="634"/>
      <c r="T33" s="634"/>
      <c r="U33" s="634"/>
      <c r="V33" s="635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1" t="s">
        <v>94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customHeight="1" x14ac:dyDescent="0.25">
      <c r="A35" s="636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customHeight="1" x14ac:dyDescent="0.25">
      <c r="A36" s="639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102</v>
      </c>
      <c r="B38" s="60" t="s">
        <v>103</v>
      </c>
      <c r="C38" s="34">
        <v>4301011565</v>
      </c>
      <c r="D38" s="619">
        <v>4680115882539</v>
      </c>
      <c r="E38" s="620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104</v>
      </c>
      <c r="L38" s="35"/>
      <c r="M38" s="36" t="s">
        <v>105</v>
      </c>
      <c r="N38" s="36"/>
      <c r="O38" s="35">
        <v>50</v>
      </c>
      <c r="P38" s="86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22"/>
      <c r="R38" s="622"/>
      <c r="S38" s="622"/>
      <c r="T38" s="623"/>
      <c r="U38" s="37"/>
      <c r="V38" s="37"/>
      <c r="W38" s="38" t="s">
        <v>69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101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106</v>
      </c>
      <c r="B39" s="60" t="s">
        <v>107</v>
      </c>
      <c r="C39" s="34">
        <v>4301011382</v>
      </c>
      <c r="D39" s="619">
        <v>4607091385687</v>
      </c>
      <c r="E39" s="620"/>
      <c r="F39" s="59">
        <v>0.4</v>
      </c>
      <c r="G39" s="35">
        <v>10</v>
      </c>
      <c r="H39" s="59">
        <v>4</v>
      </c>
      <c r="I39" s="59">
        <v>4.21</v>
      </c>
      <c r="J39" s="35">
        <v>132</v>
      </c>
      <c r="K39" s="35" t="s">
        <v>104</v>
      </c>
      <c r="L39" s="35" t="s">
        <v>108</v>
      </c>
      <c r="M39" s="36" t="s">
        <v>105</v>
      </c>
      <c r="N39" s="36"/>
      <c r="O39" s="35">
        <v>50</v>
      </c>
      <c r="P39" s="7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622"/>
      <c r="R39" s="622"/>
      <c r="S39" s="622"/>
      <c r="T39" s="623"/>
      <c r="U39" s="37"/>
      <c r="V39" s="37"/>
      <c r="W39" s="38" t="s">
        <v>69</v>
      </c>
      <c r="X39" s="56">
        <v>196</v>
      </c>
      <c r="Y39" s="53">
        <f>IFERROR(IF(X39="",0,CEILING((X39/$H39),1)*$H39),"")</f>
        <v>196</v>
      </c>
      <c r="Z39" s="39">
        <f>IFERROR(IF(Y39=0,"",ROUNDUP(Y39/H39,0)*0.00902),"")</f>
        <v>0.44198000000000004</v>
      </c>
      <c r="AA39" s="65"/>
      <c r="AB39" s="66"/>
      <c r="AC39" s="99" t="s">
        <v>101</v>
      </c>
      <c r="AG39" s="75"/>
      <c r="AJ39" s="79" t="s">
        <v>109</v>
      </c>
      <c r="AK39" s="79">
        <v>528</v>
      </c>
      <c r="BB39" s="100" t="s">
        <v>1</v>
      </c>
      <c r="BM39" s="75">
        <f>IFERROR(X39*I39/H39,"0")</f>
        <v>206.29</v>
      </c>
      <c r="BN39" s="75">
        <f>IFERROR(Y39*I39/H39,"0")</f>
        <v>206.29</v>
      </c>
      <c r="BO39" s="75">
        <f>IFERROR(1/J39*(X39/H39),"0")</f>
        <v>0.37121212121212122</v>
      </c>
      <c r="BP39" s="75">
        <f>IFERROR(1/J39*(Y39/H39),"0")</f>
        <v>0.37121212121212122</v>
      </c>
    </row>
    <row r="40" spans="1:68" ht="27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86</v>
      </c>
      <c r="Q41" s="634"/>
      <c r="R41" s="634"/>
      <c r="S41" s="634"/>
      <c r="T41" s="634"/>
      <c r="U41" s="634"/>
      <c r="V41" s="635"/>
      <c r="W41" s="40" t="s">
        <v>87</v>
      </c>
      <c r="X41" s="41">
        <f>IFERROR(X37/H37,"0")+IFERROR(X38/H38,"0")+IFERROR(X39/H39,"0")+IFERROR(X40/H40,"0")</f>
        <v>49</v>
      </c>
      <c r="Y41" s="41">
        <f>IFERROR(Y37/H37,"0")+IFERROR(Y38/H38,"0")+IFERROR(Y39/H39,"0")+IFERROR(Y40/H40,"0")</f>
        <v>49</v>
      </c>
      <c r="Z41" s="41">
        <f>IFERROR(IF(Z37="",0,Z37),"0")+IFERROR(IF(Z38="",0,Z38),"0")+IFERROR(IF(Z39="",0,Z39),"0")+IFERROR(IF(Z40="",0,Z40),"0")</f>
        <v>0.44198000000000004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86</v>
      </c>
      <c r="Q42" s="634"/>
      <c r="R42" s="634"/>
      <c r="S42" s="634"/>
      <c r="T42" s="634"/>
      <c r="U42" s="634"/>
      <c r="V42" s="635"/>
      <c r="W42" s="40" t="s">
        <v>69</v>
      </c>
      <c r="X42" s="41">
        <f>IFERROR(SUM(X37:X40),"0")</f>
        <v>196</v>
      </c>
      <c r="Y42" s="41">
        <f>IFERROR(SUM(Y37:Y40),"0")</f>
        <v>196</v>
      </c>
      <c r="Z42" s="40"/>
      <c r="AA42" s="64"/>
      <c r="AB42" s="64"/>
      <c r="AC42" s="64"/>
    </row>
    <row r="43" spans="1:68" ht="14.25" customHeight="1" x14ac:dyDescent="0.25">
      <c r="A43" s="639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105</v>
      </c>
      <c r="N44" s="36"/>
      <c r="O44" s="35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86</v>
      </c>
      <c r="Q45" s="634"/>
      <c r="R45" s="634"/>
      <c r="S45" s="634"/>
      <c r="T45" s="634"/>
      <c r="U45" s="634"/>
      <c r="V45" s="635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86</v>
      </c>
      <c r="Q46" s="634"/>
      <c r="R46" s="634"/>
      <c r="S46" s="634"/>
      <c r="T46" s="634"/>
      <c r="U46" s="634"/>
      <c r="V46" s="635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6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customHeight="1" x14ac:dyDescent="0.25">
      <c r="A48" s="639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105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123</v>
      </c>
      <c r="AG50" s="75"/>
      <c r="AJ50" s="79" t="s">
        <v>124</v>
      </c>
      <c r="AK50" s="79">
        <v>86.4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125</v>
      </c>
      <c r="B51" s="60" t="s">
        <v>126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128</v>
      </c>
      <c r="B52" s="60" t="s">
        <v>129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130</v>
      </c>
      <c r="B53" s="60" t="s">
        <v>131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134</v>
      </c>
      <c r="B54" s="60" t="s">
        <v>135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108</v>
      </c>
      <c r="M54" s="36" t="s">
        <v>100</v>
      </c>
      <c r="N54" s="36"/>
      <c r="O54" s="35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36</v>
      </c>
      <c r="Y54" s="53">
        <f t="shared" si="6"/>
        <v>36</v>
      </c>
      <c r="Z54" s="39">
        <f>IFERROR(IF(Y54=0,"",ROUNDUP(Y54/H54,0)*0.00902),"")</f>
        <v>7.2160000000000002E-2</v>
      </c>
      <c r="AA54" s="65"/>
      <c r="AB54" s="66"/>
      <c r="AC54" s="115" t="s">
        <v>136</v>
      </c>
      <c r="AG54" s="75"/>
      <c r="AJ54" s="79" t="s">
        <v>109</v>
      </c>
      <c r="AK54" s="79">
        <v>594</v>
      </c>
      <c r="BB54" s="116" t="s">
        <v>1</v>
      </c>
      <c r="BM54" s="75">
        <f t="shared" si="7"/>
        <v>37.68</v>
      </c>
      <c r="BN54" s="75">
        <f t="shared" si="8"/>
        <v>37.68</v>
      </c>
      <c r="BO54" s="75">
        <f t="shared" si="9"/>
        <v>6.0606060606060608E-2</v>
      </c>
      <c r="BP54" s="75">
        <f t="shared" si="10"/>
        <v>6.0606060606060608E-2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86</v>
      </c>
      <c r="Q55" s="634"/>
      <c r="R55" s="634"/>
      <c r="S55" s="634"/>
      <c r="T55" s="634"/>
      <c r="U55" s="634"/>
      <c r="V55" s="635"/>
      <c r="W55" s="40" t="s">
        <v>87</v>
      </c>
      <c r="X55" s="41">
        <f>IFERROR(X49/H49,"0")+IFERROR(X50/H50,"0")+IFERROR(X51/H51,"0")+IFERROR(X52/H52,"0")+IFERROR(X53/H53,"0")+IFERROR(X54/H54,"0")</f>
        <v>8</v>
      </c>
      <c r="Y55" s="41">
        <f>IFERROR(Y49/H49,"0")+IFERROR(Y50/H50,"0")+IFERROR(Y51/H51,"0")+IFERROR(Y52/H52,"0")+IFERROR(Y53/H53,"0")+IFERROR(Y54/H54,"0")</f>
        <v>8</v>
      </c>
      <c r="Z55" s="41">
        <f>IFERROR(IF(Z49="",0,Z49),"0")+IFERROR(IF(Z50="",0,Z50),"0")+IFERROR(IF(Z51="",0,Z51),"0")+IFERROR(IF(Z52="",0,Z52),"0")+IFERROR(IF(Z53="",0,Z53),"0")+IFERROR(IF(Z54="",0,Z54),"0")</f>
        <v>7.2160000000000002E-2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86</v>
      </c>
      <c r="Q56" s="634"/>
      <c r="R56" s="634"/>
      <c r="S56" s="634"/>
      <c r="T56" s="634"/>
      <c r="U56" s="634"/>
      <c r="V56" s="635"/>
      <c r="W56" s="40" t="s">
        <v>69</v>
      </c>
      <c r="X56" s="41">
        <f>IFERROR(SUM(X49:X54),"0")</f>
        <v>36</v>
      </c>
      <c r="Y56" s="41">
        <f>IFERROR(SUM(Y49:Y54),"0")</f>
        <v>36</v>
      </c>
      <c r="Z56" s="40"/>
      <c r="AA56" s="64"/>
      <c r="AB56" s="64"/>
      <c r="AC56" s="64"/>
    </row>
    <row r="57" spans="1:68" ht="14.25" customHeight="1" x14ac:dyDescent="0.25">
      <c r="A57" s="639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138</v>
      </c>
      <c r="B58" s="60" t="s">
        <v>139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141</v>
      </c>
      <c r="B59" s="60" t="s">
        <v>142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144</v>
      </c>
      <c r="B60" s="60" t="s">
        <v>145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105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146</v>
      </c>
      <c r="B61" s="60" t="s">
        <v>147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140</v>
      </c>
      <c r="AG61" s="75"/>
      <c r="AJ61" s="79" t="s">
        <v>124</v>
      </c>
      <c r="AK61" s="79">
        <v>37.799999999999997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86</v>
      </c>
      <c r="Q62" s="634"/>
      <c r="R62" s="634"/>
      <c r="S62" s="634"/>
      <c r="T62" s="634"/>
      <c r="U62" s="634"/>
      <c r="V62" s="635"/>
      <c r="W62" s="40" t="s">
        <v>87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86</v>
      </c>
      <c r="Q63" s="634"/>
      <c r="R63" s="634"/>
      <c r="S63" s="634"/>
      <c r="T63" s="634"/>
      <c r="U63" s="634"/>
      <c r="V63" s="635"/>
      <c r="W63" s="40" t="s">
        <v>69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39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customHeight="1" x14ac:dyDescent="0.25">
      <c r="A65" s="60" t="s">
        <v>149</v>
      </c>
      <c r="B65" s="60" t="s">
        <v>150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153</v>
      </c>
      <c r="B66" s="60" t="s">
        <v>154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156</v>
      </c>
      <c r="B67" s="60" t="s">
        <v>157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86</v>
      </c>
      <c r="Q68" s="634"/>
      <c r="R68" s="634"/>
      <c r="S68" s="634"/>
      <c r="T68" s="634"/>
      <c r="U68" s="634"/>
      <c r="V68" s="635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86</v>
      </c>
      <c r="Q69" s="634"/>
      <c r="R69" s="634"/>
      <c r="S69" s="634"/>
      <c r="T69" s="634"/>
      <c r="U69" s="634"/>
      <c r="V69" s="635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9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customHeight="1" x14ac:dyDescent="0.25">
      <c r="A71" s="60" t="s">
        <v>159</v>
      </c>
      <c r="B71" s="60" t="s">
        <v>160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105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162</v>
      </c>
      <c r="B72" s="60" t="s">
        <v>163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105</v>
      </c>
      <c r="N72" s="36"/>
      <c r="O72" s="35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165</v>
      </c>
      <c r="B73" s="60" t="s">
        <v>166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105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168</v>
      </c>
      <c r="B74" s="60" t="s">
        <v>169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105</v>
      </c>
      <c r="N74" s="36"/>
      <c r="O74" s="35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170</v>
      </c>
      <c r="B75" s="60" t="s">
        <v>171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105</v>
      </c>
      <c r="N75" s="36"/>
      <c r="O75" s="35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172</v>
      </c>
      <c r="B76" s="60" t="s">
        <v>173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105</v>
      </c>
      <c r="N76" s="36"/>
      <c r="O76" s="35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86</v>
      </c>
      <c r="Q77" s="634"/>
      <c r="R77" s="634"/>
      <c r="S77" s="634"/>
      <c r="T77" s="634"/>
      <c r="U77" s="634"/>
      <c r="V77" s="635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86</v>
      </c>
      <c r="Q78" s="634"/>
      <c r="R78" s="634"/>
      <c r="S78" s="634"/>
      <c r="T78" s="634"/>
      <c r="U78" s="634"/>
      <c r="V78" s="635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9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175</v>
      </c>
      <c r="B80" s="60" t="s">
        <v>176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178</v>
      </c>
      <c r="B81" s="60" t="s">
        <v>179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105</v>
      </c>
      <c r="N81" s="36"/>
      <c r="O81" s="35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86</v>
      </c>
      <c r="Q82" s="634"/>
      <c r="R82" s="634"/>
      <c r="S82" s="634"/>
      <c r="T82" s="634"/>
      <c r="U82" s="634"/>
      <c r="V82" s="635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86</v>
      </c>
      <c r="Q83" s="634"/>
      <c r="R83" s="634"/>
      <c r="S83" s="634"/>
      <c r="T83" s="634"/>
      <c r="U83" s="634"/>
      <c r="V83" s="635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6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customHeight="1" x14ac:dyDescent="0.25">
      <c r="A85" s="639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182</v>
      </c>
      <c r="B86" s="60" t="s">
        <v>183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185</v>
      </c>
      <c r="B87" s="60" t="s">
        <v>186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105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187</v>
      </c>
      <c r="B88" s="60" t="s">
        <v>188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108</v>
      </c>
      <c r="M88" s="36" t="s">
        <v>132</v>
      </c>
      <c r="N88" s="36"/>
      <c r="O88" s="35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697.5</v>
      </c>
      <c r="Y88" s="53">
        <f>IFERROR(IF(X88="",0,CEILING((X88/$H88),1)*$H88),"")</f>
        <v>697.5</v>
      </c>
      <c r="Z88" s="39">
        <f>IFERROR(IF(Y88=0,"",ROUNDUP(Y88/H88,0)*0.00902),"")</f>
        <v>1.3981000000000001</v>
      </c>
      <c r="AA88" s="65"/>
      <c r="AB88" s="66"/>
      <c r="AC88" s="151" t="s">
        <v>189</v>
      </c>
      <c r="AG88" s="75"/>
      <c r="AJ88" s="79" t="s">
        <v>109</v>
      </c>
      <c r="AK88" s="79">
        <v>594</v>
      </c>
      <c r="BB88" s="152" t="s">
        <v>1</v>
      </c>
      <c r="BM88" s="75">
        <f>IFERROR(X88*I88/H88,"0")</f>
        <v>730.05</v>
      </c>
      <c r="BN88" s="75">
        <f>IFERROR(Y88*I88/H88,"0")</f>
        <v>730.05</v>
      </c>
      <c r="BO88" s="75">
        <f>IFERROR(1/J88*(X88/H88),"0")</f>
        <v>1.1742424242424243</v>
      </c>
      <c r="BP88" s="75">
        <f>IFERROR(1/J88*(Y88/H88),"0")</f>
        <v>1.1742424242424243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86</v>
      </c>
      <c r="Q89" s="634"/>
      <c r="R89" s="634"/>
      <c r="S89" s="634"/>
      <c r="T89" s="634"/>
      <c r="U89" s="634"/>
      <c r="V89" s="635"/>
      <c r="W89" s="40" t="s">
        <v>87</v>
      </c>
      <c r="X89" s="41">
        <f>IFERROR(X86/H86,"0")+IFERROR(X87/H87,"0")+IFERROR(X88/H88,"0")</f>
        <v>155</v>
      </c>
      <c r="Y89" s="41">
        <f>IFERROR(Y86/H86,"0")+IFERROR(Y87/H87,"0")+IFERROR(Y88/H88,"0")</f>
        <v>155</v>
      </c>
      <c r="Z89" s="41">
        <f>IFERROR(IF(Z86="",0,Z86),"0")+IFERROR(IF(Z87="",0,Z87),"0")+IFERROR(IF(Z88="",0,Z88),"0")</f>
        <v>1.3981000000000001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86</v>
      </c>
      <c r="Q90" s="634"/>
      <c r="R90" s="634"/>
      <c r="S90" s="634"/>
      <c r="T90" s="634"/>
      <c r="U90" s="634"/>
      <c r="V90" s="635"/>
      <c r="W90" s="40" t="s">
        <v>69</v>
      </c>
      <c r="X90" s="41">
        <f>IFERROR(SUM(X86:X88),"0")</f>
        <v>697.5</v>
      </c>
      <c r="Y90" s="41">
        <f>IFERROR(SUM(Y86:Y88),"0")</f>
        <v>697.5</v>
      </c>
      <c r="Z90" s="40"/>
      <c r="AA90" s="64"/>
      <c r="AB90" s="64"/>
      <c r="AC90" s="64"/>
    </row>
    <row r="91" spans="1:68" ht="14.25" customHeight="1" x14ac:dyDescent="0.25">
      <c r="A91" s="639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190</v>
      </c>
      <c r="B92" s="60" t="s">
        <v>191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105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190</v>
      </c>
      <c r="B93" s="60" t="s">
        <v>193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884" t="s">
        <v>194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190</v>
      </c>
      <c r="B94" s="60" t="s">
        <v>195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105</v>
      </c>
      <c r="N94" s="36"/>
      <c r="O94" s="35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196</v>
      </c>
      <c r="B95" s="60" t="s">
        <v>197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105</v>
      </c>
      <c r="N95" s="36"/>
      <c r="O95" s="35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199</v>
      </c>
      <c r="B96" s="60" t="s">
        <v>200</v>
      </c>
      <c r="C96" s="34">
        <v>4301051718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132</v>
      </c>
      <c r="N96" s="36"/>
      <c r="O96" s="35">
        <v>45</v>
      </c>
      <c r="P96" s="84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192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199</v>
      </c>
      <c r="B97" s="60" t="s">
        <v>201</v>
      </c>
      <c r="C97" s="34">
        <v>4301052039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105</v>
      </c>
      <c r="N97" s="36"/>
      <c r="O97" s="35">
        <v>45</v>
      </c>
      <c r="P97" s="71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599.4</v>
      </c>
      <c r="Y97" s="53">
        <f t="shared" si="16"/>
        <v>599.40000000000009</v>
      </c>
      <c r="Z97" s="39">
        <f>IFERROR(IF(Y97=0,"",ROUNDUP(Y97/H97,0)*0.00651),"")</f>
        <v>1.4452199999999999</v>
      </c>
      <c r="AA97" s="65"/>
      <c r="AB97" s="66"/>
      <c r="AC97" s="163" t="s">
        <v>202</v>
      </c>
      <c r="AG97" s="75"/>
      <c r="AJ97" s="79"/>
      <c r="AK97" s="79">
        <v>0</v>
      </c>
      <c r="BB97" s="164" t="s">
        <v>1</v>
      </c>
      <c r="BM97" s="75">
        <f t="shared" si="17"/>
        <v>655.34399999999994</v>
      </c>
      <c r="BN97" s="75">
        <f t="shared" si="18"/>
        <v>655.34400000000005</v>
      </c>
      <c r="BO97" s="75">
        <f t="shared" si="19"/>
        <v>1.2197802197802197</v>
      </c>
      <c r="BP97" s="75">
        <f t="shared" si="20"/>
        <v>1.2197802197802201</v>
      </c>
    </row>
    <row r="98" spans="1:68" ht="16.5" customHeight="1" x14ac:dyDescent="0.25">
      <c r="A98" s="60" t="s">
        <v>203</v>
      </c>
      <c r="B98" s="60" t="s">
        <v>204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105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206</v>
      </c>
      <c r="B99" s="60" t="s">
        <v>207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105</v>
      </c>
      <c r="N99" s="36"/>
      <c r="O99" s="35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86</v>
      </c>
      <c r="Q100" s="634"/>
      <c r="R100" s="634"/>
      <c r="S100" s="634"/>
      <c r="T100" s="634"/>
      <c r="U100" s="634"/>
      <c r="V100" s="635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221.99999999999997</v>
      </c>
      <c r="Y100" s="41">
        <f>IFERROR(Y92/H92,"0")+IFERROR(Y93/H93,"0")+IFERROR(Y94/H94,"0")+IFERROR(Y95/H95,"0")+IFERROR(Y96/H96,"0")+IFERROR(Y97/H97,"0")+IFERROR(Y98/H98,"0")+IFERROR(Y99/H99,"0")</f>
        <v>222.00000000000003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1.4452199999999999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86</v>
      </c>
      <c r="Q101" s="634"/>
      <c r="R101" s="634"/>
      <c r="S101" s="634"/>
      <c r="T101" s="634"/>
      <c r="U101" s="634"/>
      <c r="V101" s="635"/>
      <c r="W101" s="40" t="s">
        <v>69</v>
      </c>
      <c r="X101" s="41">
        <f>IFERROR(SUM(X92:X99),"0")</f>
        <v>599.4</v>
      </c>
      <c r="Y101" s="41">
        <f>IFERROR(SUM(Y92:Y99),"0")</f>
        <v>599.40000000000009</v>
      </c>
      <c r="Z101" s="40"/>
      <c r="AA101" s="64"/>
      <c r="AB101" s="64"/>
      <c r="AC101" s="64"/>
    </row>
    <row r="102" spans="1:68" ht="16.5" customHeight="1" x14ac:dyDescent="0.25">
      <c r="A102" s="636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customHeight="1" x14ac:dyDescent="0.25">
      <c r="A103" s="639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209</v>
      </c>
      <c r="B104" s="60" t="s">
        <v>210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212</v>
      </c>
      <c r="B105" s="60" t="s">
        <v>213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/>
      <c r="M105" s="36" t="s">
        <v>105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211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214</v>
      </c>
      <c r="B106" s="60" t="s">
        <v>215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105</v>
      </c>
      <c r="N106" s="36"/>
      <c r="O106" s="35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1359</v>
      </c>
      <c r="Y106" s="53">
        <f>IFERROR(IF(X106="",0,CEILING((X106/$H106),1)*$H106),"")</f>
        <v>1359</v>
      </c>
      <c r="Z106" s="39">
        <f>IFERROR(IF(Y106=0,"",ROUNDUP(Y106/H106,0)*0.00902),"")</f>
        <v>2.72404</v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1422.42</v>
      </c>
      <c r="BN106" s="75">
        <f>IFERROR(Y106*I106/H106,"0")</f>
        <v>1422.42</v>
      </c>
      <c r="BO106" s="75">
        <f>IFERROR(1/J106*(X106/H106),"0")</f>
        <v>2.2878787878787881</v>
      </c>
      <c r="BP106" s="75">
        <f>IFERROR(1/J106*(Y106/H106),"0")</f>
        <v>2.2878787878787881</v>
      </c>
    </row>
    <row r="107" spans="1:68" ht="16.5" customHeight="1" x14ac:dyDescent="0.25">
      <c r="A107" s="60" t="s">
        <v>216</v>
      </c>
      <c r="B107" s="60" t="s">
        <v>217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105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86</v>
      </c>
      <c r="Q108" s="634"/>
      <c r="R108" s="634"/>
      <c r="S108" s="634"/>
      <c r="T108" s="634"/>
      <c r="U108" s="634"/>
      <c r="V108" s="635"/>
      <c r="W108" s="40" t="s">
        <v>87</v>
      </c>
      <c r="X108" s="41">
        <f>IFERROR(X104/H104,"0")+IFERROR(X105/H105,"0")+IFERROR(X106/H106,"0")+IFERROR(X107/H107,"0")</f>
        <v>302</v>
      </c>
      <c r="Y108" s="41">
        <f>IFERROR(Y104/H104,"0")+IFERROR(Y105/H105,"0")+IFERROR(Y106/H106,"0")+IFERROR(Y107/H107,"0")</f>
        <v>302</v>
      </c>
      <c r="Z108" s="41">
        <f>IFERROR(IF(Z104="",0,Z104),"0")+IFERROR(IF(Z105="",0,Z105),"0")+IFERROR(IF(Z106="",0,Z106),"0")+IFERROR(IF(Z107="",0,Z107),"0")</f>
        <v>2.72404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86</v>
      </c>
      <c r="Q109" s="634"/>
      <c r="R109" s="634"/>
      <c r="S109" s="634"/>
      <c r="T109" s="634"/>
      <c r="U109" s="634"/>
      <c r="V109" s="635"/>
      <c r="W109" s="40" t="s">
        <v>69</v>
      </c>
      <c r="X109" s="41">
        <f>IFERROR(SUM(X104:X107),"0")</f>
        <v>1359</v>
      </c>
      <c r="Y109" s="41">
        <f>IFERROR(SUM(Y104:Y107),"0")</f>
        <v>1359</v>
      </c>
      <c r="Z109" s="40"/>
      <c r="AA109" s="64"/>
      <c r="AB109" s="64"/>
      <c r="AC109" s="64"/>
    </row>
    <row r="110" spans="1:68" ht="14.25" customHeight="1" x14ac:dyDescent="0.25">
      <c r="A110" s="639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218</v>
      </c>
      <c r="B111" s="60" t="s">
        <v>219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221</v>
      </c>
      <c r="B112" s="60" t="s">
        <v>222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223</v>
      </c>
      <c r="B113" s="60" t="s">
        <v>224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86</v>
      </c>
      <c r="Q114" s="634"/>
      <c r="R114" s="634"/>
      <c r="S114" s="634"/>
      <c r="T114" s="634"/>
      <c r="U114" s="634"/>
      <c r="V114" s="635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86</v>
      </c>
      <c r="Q115" s="634"/>
      <c r="R115" s="634"/>
      <c r="S115" s="634"/>
      <c r="T115" s="634"/>
      <c r="U115" s="634"/>
      <c r="V115" s="635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39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16.5" customHeight="1" x14ac:dyDescent="0.25">
      <c r="A117" s="60" t="s">
        <v>225</v>
      </c>
      <c r="B117" s="60" t="s">
        <v>226</v>
      </c>
      <c r="C117" s="34">
        <v>4301051724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132</v>
      </c>
      <c r="N117" s="36"/>
      <c r="O117" s="35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225</v>
      </c>
      <c r="B118" s="60" t="s">
        <v>228</v>
      </c>
      <c r="C118" s="34">
        <v>4301051625</v>
      </c>
      <c r="D118" s="619">
        <v>4607091385168</v>
      </c>
      <c r="E118" s="620"/>
      <c r="F118" s="59">
        <v>1.4</v>
      </c>
      <c r="G118" s="35">
        <v>6</v>
      </c>
      <c r="H118" s="59">
        <v>8.4</v>
      </c>
      <c r="I118" s="59">
        <v>8.9130000000000003</v>
      </c>
      <c r="J118" s="35">
        <v>64</v>
      </c>
      <c r="K118" s="35" t="s">
        <v>99</v>
      </c>
      <c r="L118" s="35"/>
      <c r="M118" s="36" t="s">
        <v>105</v>
      </c>
      <c r="N118" s="36"/>
      <c r="O118" s="35">
        <v>45</v>
      </c>
      <c r="P118" s="7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227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27" customHeight="1" x14ac:dyDescent="0.25">
      <c r="A119" s="60" t="s">
        <v>225</v>
      </c>
      <c r="B119" s="60" t="s">
        <v>229</v>
      </c>
      <c r="C119" s="34">
        <v>4301051360</v>
      </c>
      <c r="D119" s="619">
        <v>4607091385168</v>
      </c>
      <c r="E119" s="620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99</v>
      </c>
      <c r="L119" s="35"/>
      <c r="M119" s="36" t="s">
        <v>105</v>
      </c>
      <c r="N119" s="36"/>
      <c r="O119" s="35">
        <v>45</v>
      </c>
      <c r="P119" s="76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230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231</v>
      </c>
      <c r="B120" s="60" t="s">
        <v>232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227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233</v>
      </c>
      <c r="B121" s="60" t="s">
        <v>234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172.8</v>
      </c>
      <c r="Y121" s="53">
        <f t="shared" si="21"/>
        <v>172.8</v>
      </c>
      <c r="Z121" s="39">
        <f>IFERROR(IF(Y121=0,"",ROUNDUP(Y121/H121,0)*0.00651),"")</f>
        <v>0.41664000000000001</v>
      </c>
      <c r="AA121" s="65"/>
      <c r="AB121" s="66"/>
      <c r="AC121" s="191" t="s">
        <v>227</v>
      </c>
      <c r="AG121" s="75"/>
      <c r="AJ121" s="79"/>
      <c r="AK121" s="79">
        <v>0</v>
      </c>
      <c r="BB121" s="192" t="s">
        <v>1</v>
      </c>
      <c r="BM121" s="75">
        <f t="shared" si="22"/>
        <v>188.928</v>
      </c>
      <c r="BN121" s="75">
        <f t="shared" si="23"/>
        <v>188.928</v>
      </c>
      <c r="BO121" s="75">
        <f t="shared" si="24"/>
        <v>0.35164835164835168</v>
      </c>
      <c r="BP121" s="75">
        <f t="shared" si="25"/>
        <v>0.35164835164835168</v>
      </c>
    </row>
    <row r="122" spans="1:68" ht="16.5" customHeight="1" x14ac:dyDescent="0.25">
      <c r="A122" s="60" t="s">
        <v>235</v>
      </c>
      <c r="B122" s="60" t="s">
        <v>236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105</v>
      </c>
      <c r="N122" s="36"/>
      <c r="O122" s="35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238</v>
      </c>
      <c r="B123" s="60" t="s">
        <v>239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105</v>
      </c>
      <c r="N123" s="36"/>
      <c r="O123" s="35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86</v>
      </c>
      <c r="Q124" s="634"/>
      <c r="R124" s="634"/>
      <c r="S124" s="634"/>
      <c r="T124" s="634"/>
      <c r="U124" s="634"/>
      <c r="V124" s="635"/>
      <c r="W124" s="40" t="s">
        <v>87</v>
      </c>
      <c r="X124" s="41">
        <f>IFERROR(X117/H117,"0")+IFERROR(X118/H118,"0")+IFERROR(X119/H119,"0")+IFERROR(X120/H120,"0")+IFERROR(X121/H121,"0")+IFERROR(X122/H122,"0")+IFERROR(X123/H123,"0")</f>
        <v>64</v>
      </c>
      <c r="Y124" s="41">
        <f>IFERROR(Y117/H117,"0")+IFERROR(Y118/H118,"0")+IFERROR(Y119/H119,"0")+IFERROR(Y120/H120,"0")+IFERROR(Y121/H121,"0")+IFERROR(Y122/H122,"0")+IFERROR(Y123/H123,"0")</f>
        <v>64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0.41664000000000001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86</v>
      </c>
      <c r="Q125" s="634"/>
      <c r="R125" s="634"/>
      <c r="S125" s="634"/>
      <c r="T125" s="634"/>
      <c r="U125" s="634"/>
      <c r="V125" s="635"/>
      <c r="W125" s="40" t="s">
        <v>69</v>
      </c>
      <c r="X125" s="41">
        <f>IFERROR(SUM(X117:X123),"0")</f>
        <v>172.8</v>
      </c>
      <c r="Y125" s="41">
        <f>IFERROR(SUM(Y117:Y123),"0")</f>
        <v>172.8</v>
      </c>
      <c r="Z125" s="40"/>
      <c r="AA125" s="64"/>
      <c r="AB125" s="64"/>
      <c r="AC125" s="64"/>
    </row>
    <row r="126" spans="1:68" ht="14.25" customHeight="1" x14ac:dyDescent="0.25">
      <c r="A126" s="639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customHeight="1" x14ac:dyDescent="0.25">
      <c r="A127" s="60" t="s">
        <v>241</v>
      </c>
      <c r="B127" s="60" t="s">
        <v>242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105</v>
      </c>
      <c r="N127" s="36"/>
      <c r="O127" s="35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244</v>
      </c>
      <c r="B128" s="60" t="s">
        <v>245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105</v>
      </c>
      <c r="N128" s="36"/>
      <c r="O128" s="35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86</v>
      </c>
      <c r="Q129" s="634"/>
      <c r="R129" s="634"/>
      <c r="S129" s="634"/>
      <c r="T129" s="634"/>
      <c r="U129" s="634"/>
      <c r="V129" s="635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86</v>
      </c>
      <c r="Q130" s="634"/>
      <c r="R130" s="634"/>
      <c r="S130" s="634"/>
      <c r="T130" s="634"/>
      <c r="U130" s="634"/>
      <c r="V130" s="635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6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customHeight="1" x14ac:dyDescent="0.25">
      <c r="A132" s="639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customHeight="1" x14ac:dyDescent="0.25">
      <c r="A133" s="60" t="s">
        <v>248</v>
      </c>
      <c r="B133" s="60" t="s">
        <v>249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248</v>
      </c>
      <c r="B134" s="60" t="s">
        <v>251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86</v>
      </c>
      <c r="Q135" s="634"/>
      <c r="R135" s="634"/>
      <c r="S135" s="634"/>
      <c r="T135" s="634"/>
      <c r="U135" s="634"/>
      <c r="V135" s="635"/>
      <c r="W135" s="40" t="s">
        <v>87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86</v>
      </c>
      <c r="Q136" s="634"/>
      <c r="R136" s="634"/>
      <c r="S136" s="634"/>
      <c r="T136" s="634"/>
      <c r="U136" s="634"/>
      <c r="V136" s="635"/>
      <c r="W136" s="40" t="s">
        <v>69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39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customHeight="1" x14ac:dyDescent="0.25">
      <c r="A138" s="60" t="s">
        <v>252</v>
      </c>
      <c r="B138" s="60" t="s">
        <v>253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252</v>
      </c>
      <c r="B139" s="60" t="s">
        <v>255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86</v>
      </c>
      <c r="Q140" s="634"/>
      <c r="R140" s="634"/>
      <c r="S140" s="634"/>
      <c r="T140" s="634"/>
      <c r="U140" s="634"/>
      <c r="V140" s="635"/>
      <c r="W140" s="40" t="s">
        <v>87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86</v>
      </c>
      <c r="Q141" s="634"/>
      <c r="R141" s="634"/>
      <c r="S141" s="634"/>
      <c r="T141" s="634"/>
      <c r="U141" s="634"/>
      <c r="V141" s="635"/>
      <c r="W141" s="40" t="s">
        <v>69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39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customHeight="1" x14ac:dyDescent="0.25">
      <c r="A143" s="60" t="s">
        <v>256</v>
      </c>
      <c r="B143" s="60" t="s">
        <v>257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256</v>
      </c>
      <c r="B144" s="60" t="s">
        <v>258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86</v>
      </c>
      <c r="Q145" s="634"/>
      <c r="R145" s="634"/>
      <c r="S145" s="634"/>
      <c r="T145" s="634"/>
      <c r="U145" s="634"/>
      <c r="V145" s="635"/>
      <c r="W145" s="40" t="s">
        <v>87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86</v>
      </c>
      <c r="Q146" s="634"/>
      <c r="R146" s="634"/>
      <c r="S146" s="634"/>
      <c r="T146" s="634"/>
      <c r="U146" s="634"/>
      <c r="V146" s="635"/>
      <c r="W146" s="40" t="s">
        <v>69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6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customHeight="1" x14ac:dyDescent="0.25">
      <c r="A148" s="639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259</v>
      </c>
      <c r="B149" s="60" t="s">
        <v>260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86</v>
      </c>
      <c r="Q150" s="634"/>
      <c r="R150" s="634"/>
      <c r="S150" s="634"/>
      <c r="T150" s="634"/>
      <c r="U150" s="634"/>
      <c r="V150" s="635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86</v>
      </c>
      <c r="Q151" s="634"/>
      <c r="R151" s="634"/>
      <c r="S151" s="634"/>
      <c r="T151" s="634"/>
      <c r="U151" s="634"/>
      <c r="V151" s="635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9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customHeight="1" x14ac:dyDescent="0.25">
      <c r="A153" s="60" t="s">
        <v>262</v>
      </c>
      <c r="B153" s="60" t="s">
        <v>263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265</v>
      </c>
      <c r="B154" s="60" t="s">
        <v>266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268</v>
      </c>
      <c r="B155" s="60" t="s">
        <v>269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86</v>
      </c>
      <c r="Q156" s="634"/>
      <c r="R156" s="634"/>
      <c r="S156" s="634"/>
      <c r="T156" s="634"/>
      <c r="U156" s="634"/>
      <c r="V156" s="635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86</v>
      </c>
      <c r="Q157" s="634"/>
      <c r="R157" s="634"/>
      <c r="S157" s="634"/>
      <c r="T157" s="634"/>
      <c r="U157" s="634"/>
      <c r="V157" s="635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9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customHeight="1" x14ac:dyDescent="0.25">
      <c r="A159" s="60" t="s">
        <v>271</v>
      </c>
      <c r="B159" s="60" t="s">
        <v>272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105</v>
      </c>
      <c r="N159" s="36"/>
      <c r="O159" s="35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273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86</v>
      </c>
      <c r="Q160" s="634"/>
      <c r="R160" s="634"/>
      <c r="S160" s="634"/>
      <c r="T160" s="634"/>
      <c r="U160" s="634"/>
      <c r="V160" s="635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86</v>
      </c>
      <c r="Q161" s="634"/>
      <c r="R161" s="634"/>
      <c r="S161" s="634"/>
      <c r="T161" s="634"/>
      <c r="U161" s="634"/>
      <c r="V161" s="635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1" t="s">
        <v>274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customHeight="1" x14ac:dyDescent="0.25">
      <c r="A163" s="636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customHeight="1" x14ac:dyDescent="0.25">
      <c r="A164" s="639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276</v>
      </c>
      <c r="B165" s="60" t="s">
        <v>277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151</v>
      </c>
      <c r="L165" s="35"/>
      <c r="M165" s="36" t="s">
        <v>68</v>
      </c>
      <c r="N165" s="36"/>
      <c r="O165" s="35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86</v>
      </c>
      <c r="Q166" s="634"/>
      <c r="R166" s="634"/>
      <c r="S166" s="634"/>
      <c r="T166" s="634"/>
      <c r="U166" s="634"/>
      <c r="V166" s="635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86</v>
      </c>
      <c r="Q167" s="634"/>
      <c r="R167" s="634"/>
      <c r="S167" s="634"/>
      <c r="T167" s="634"/>
      <c r="U167" s="634"/>
      <c r="V167" s="635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39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279</v>
      </c>
      <c r="B169" s="60" t="s">
        <v>280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282</v>
      </c>
      <c r="B170" s="60" t="s">
        <v>283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284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285</v>
      </c>
      <c r="B171" s="60" t="s">
        <v>286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287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288</v>
      </c>
      <c r="B172" s="60" t="s">
        <v>289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151</v>
      </c>
      <c r="L172" s="35"/>
      <c r="M172" s="36" t="s">
        <v>68</v>
      </c>
      <c r="N172" s="36"/>
      <c r="O172" s="35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281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290</v>
      </c>
      <c r="B173" s="60" t="s">
        <v>291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284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292</v>
      </c>
      <c r="B174" s="60" t="s">
        <v>293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151</v>
      </c>
      <c r="L174" s="35"/>
      <c r="M174" s="36" t="s">
        <v>68</v>
      </c>
      <c r="N174" s="36"/>
      <c r="O174" s="35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294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295</v>
      </c>
      <c r="B175" s="60" t="s">
        <v>296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151</v>
      </c>
      <c r="L175" s="35"/>
      <c r="M175" s="36" t="s">
        <v>68</v>
      </c>
      <c r="N175" s="36"/>
      <c r="O175" s="35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287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297</v>
      </c>
      <c r="B176" s="60" t="s">
        <v>298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287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299</v>
      </c>
      <c r="B177" s="60" t="s">
        <v>300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151</v>
      </c>
      <c r="L177" s="35"/>
      <c r="M177" s="36" t="s">
        <v>68</v>
      </c>
      <c r="N177" s="36"/>
      <c r="O177" s="35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86</v>
      </c>
      <c r="Q178" s="634"/>
      <c r="R178" s="634"/>
      <c r="S178" s="634"/>
      <c r="T178" s="634"/>
      <c r="U178" s="634"/>
      <c r="V178" s="635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86</v>
      </c>
      <c r="Q179" s="634"/>
      <c r="R179" s="634"/>
      <c r="S179" s="634"/>
      <c r="T179" s="634"/>
      <c r="U179" s="634"/>
      <c r="V179" s="635"/>
      <c r="W179" s="40" t="s">
        <v>69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customHeight="1" x14ac:dyDescent="0.25">
      <c r="A180" s="639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302</v>
      </c>
      <c r="B181" s="60" t="s">
        <v>303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304</v>
      </c>
      <c r="L181" s="35"/>
      <c r="M181" s="36" t="s">
        <v>305</v>
      </c>
      <c r="N181" s="36"/>
      <c r="O181" s="35">
        <v>60</v>
      </c>
      <c r="P181" s="940" t="s">
        <v>306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307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308</v>
      </c>
      <c r="B182" s="60" t="s">
        <v>309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304</v>
      </c>
      <c r="L182" s="35"/>
      <c r="M182" s="36" t="s">
        <v>305</v>
      </c>
      <c r="N182" s="36"/>
      <c r="O182" s="35">
        <v>90</v>
      </c>
      <c r="P182" s="754" t="s">
        <v>310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311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312</v>
      </c>
      <c r="B183" s="60" t="s">
        <v>313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304</v>
      </c>
      <c r="L183" s="35"/>
      <c r="M183" s="36" t="s">
        <v>305</v>
      </c>
      <c r="N183" s="36"/>
      <c r="O183" s="35">
        <v>90</v>
      </c>
      <c r="P183" s="915" t="s">
        <v>314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311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86</v>
      </c>
      <c r="Q184" s="634"/>
      <c r="R184" s="634"/>
      <c r="S184" s="634"/>
      <c r="T184" s="634"/>
      <c r="U184" s="634"/>
      <c r="V184" s="635"/>
      <c r="W184" s="40" t="s">
        <v>87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86</v>
      </c>
      <c r="Q185" s="634"/>
      <c r="R185" s="634"/>
      <c r="S185" s="634"/>
      <c r="T185" s="634"/>
      <c r="U185" s="634"/>
      <c r="V185" s="635"/>
      <c r="W185" s="40" t="s">
        <v>69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39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316</v>
      </c>
      <c r="B187" s="60" t="s">
        <v>317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304</v>
      </c>
      <c r="L187" s="35"/>
      <c r="M187" s="36" t="s">
        <v>305</v>
      </c>
      <c r="N187" s="36"/>
      <c r="O187" s="35">
        <v>90</v>
      </c>
      <c r="P187" s="733" t="s">
        <v>318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311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86</v>
      </c>
      <c r="Q188" s="634"/>
      <c r="R188" s="634"/>
      <c r="S188" s="634"/>
      <c r="T188" s="634"/>
      <c r="U188" s="634"/>
      <c r="V188" s="635"/>
      <c r="W188" s="40" t="s">
        <v>87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86</v>
      </c>
      <c r="Q189" s="634"/>
      <c r="R189" s="634"/>
      <c r="S189" s="634"/>
      <c r="T189" s="634"/>
      <c r="U189" s="634"/>
      <c r="V189" s="635"/>
      <c r="W189" s="40" t="s">
        <v>69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6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customHeight="1" x14ac:dyDescent="0.25">
      <c r="A191" s="639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customHeight="1" x14ac:dyDescent="0.25">
      <c r="A192" s="60" t="s">
        <v>320</v>
      </c>
      <c r="B192" s="60" t="s">
        <v>321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322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323</v>
      </c>
      <c r="B193" s="60" t="s">
        <v>324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322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86</v>
      </c>
      <c r="Q194" s="634"/>
      <c r="R194" s="634"/>
      <c r="S194" s="634"/>
      <c r="T194" s="634"/>
      <c r="U194" s="634"/>
      <c r="V194" s="635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86</v>
      </c>
      <c r="Q195" s="634"/>
      <c r="R195" s="634"/>
      <c r="S195" s="634"/>
      <c r="T195" s="634"/>
      <c r="U195" s="634"/>
      <c r="V195" s="63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9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customHeight="1" x14ac:dyDescent="0.25">
      <c r="A197" s="60" t="s">
        <v>325</v>
      </c>
      <c r="B197" s="60" t="s">
        <v>326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105</v>
      </c>
      <c r="N197" s="36"/>
      <c r="O197" s="35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327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328</v>
      </c>
      <c r="B198" s="60" t="s">
        <v>329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327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86</v>
      </c>
      <c r="Q199" s="634"/>
      <c r="R199" s="634"/>
      <c r="S199" s="634"/>
      <c r="T199" s="634"/>
      <c r="U199" s="634"/>
      <c r="V199" s="635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86</v>
      </c>
      <c r="Q200" s="634"/>
      <c r="R200" s="634"/>
      <c r="S200" s="634"/>
      <c r="T200" s="634"/>
      <c r="U200" s="634"/>
      <c r="V200" s="635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9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330</v>
      </c>
      <c r="B202" s="60" t="s">
        <v>331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customHeight="1" x14ac:dyDescent="0.25">
      <c r="A203" s="60" t="s">
        <v>333</v>
      </c>
      <c r="B203" s="60" t="s">
        <v>334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336</v>
      </c>
      <c r="B204" s="60" t="s">
        <v>337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341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342</v>
      </c>
      <c r="B206" s="60" t="s">
        <v>343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151</v>
      </c>
      <c r="L206" s="35"/>
      <c r="M206" s="36" t="s">
        <v>68</v>
      </c>
      <c r="N206" s="36"/>
      <c r="O206" s="35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/>
      <c r="AB206" s="66"/>
      <c r="AC206" s="267" t="s">
        <v>332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344</v>
      </c>
      <c r="B207" s="60" t="s">
        <v>345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151</v>
      </c>
      <c r="L207" s="35"/>
      <c r="M207" s="36" t="s">
        <v>68</v>
      </c>
      <c r="N207" s="36"/>
      <c r="O207" s="35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/>
      <c r="AB207" s="66"/>
      <c r="AC207" s="269" t="s">
        <v>335</v>
      </c>
      <c r="AG207" s="75"/>
      <c r="AJ207" s="79"/>
      <c r="AK207" s="79">
        <v>0</v>
      </c>
      <c r="BB207" s="270" t="s">
        <v>1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346</v>
      </c>
      <c r="B208" s="60" t="s">
        <v>347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151</v>
      </c>
      <c r="L208" s="35"/>
      <c r="M208" s="36" t="s">
        <v>68</v>
      </c>
      <c r="N208" s="36"/>
      <c r="O208" s="35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348</v>
      </c>
      <c r="B209" s="60" t="s">
        <v>349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151</v>
      </c>
      <c r="L209" s="35"/>
      <c r="M209" s="36" t="s">
        <v>68</v>
      </c>
      <c r="N209" s="36"/>
      <c r="O209" s="35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341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86</v>
      </c>
      <c r="Q210" s="634"/>
      <c r="R210" s="634"/>
      <c r="S210" s="634"/>
      <c r="T210" s="634"/>
      <c r="U210" s="634"/>
      <c r="V210" s="635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86</v>
      </c>
      <c r="Q211" s="634"/>
      <c r="R211" s="634"/>
      <c r="S211" s="634"/>
      <c r="T211" s="634"/>
      <c r="U211" s="634"/>
      <c r="V211" s="635"/>
      <c r="W211" s="40" t="s">
        <v>69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customHeight="1" x14ac:dyDescent="0.25">
      <c r="A212" s="639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customHeight="1" x14ac:dyDescent="0.25">
      <c r="A213" s="60" t="s">
        <v>350</v>
      </c>
      <c r="B213" s="60" t="s">
        <v>351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105</v>
      </c>
      <c r="N213" s="36"/>
      <c r="O213" s="35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353</v>
      </c>
      <c r="B214" s="60" t="s">
        <v>354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105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356</v>
      </c>
      <c r="B215" s="60" t="s">
        <v>357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105</v>
      </c>
      <c r="N215" s="36"/>
      <c r="O215" s="35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358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359</v>
      </c>
      <c r="B216" s="60" t="s">
        <v>360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105</v>
      </c>
      <c r="N216" s="36"/>
      <c r="O216" s="35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367.2</v>
      </c>
      <c r="Y216" s="53">
        <f t="shared" si="36"/>
        <v>367.2</v>
      </c>
      <c r="Z216" s="39">
        <f t="shared" ref="Z216:Z221" si="41">IFERROR(IF(Y216=0,"",ROUNDUP(Y216/H216,0)*0.00651),"")</f>
        <v>0.99602999999999997</v>
      </c>
      <c r="AA216" s="65"/>
      <c r="AB216" s="66"/>
      <c r="AC216" s="281" t="s">
        <v>352</v>
      </c>
      <c r="AG216" s="75"/>
      <c r="AJ216" s="79"/>
      <c r="AK216" s="79">
        <v>0</v>
      </c>
      <c r="BB216" s="282" t="s">
        <v>1</v>
      </c>
      <c r="BM216" s="75">
        <f t="shared" si="37"/>
        <v>408.51</v>
      </c>
      <c r="BN216" s="75">
        <f t="shared" si="38"/>
        <v>408.51</v>
      </c>
      <c r="BO216" s="75">
        <f t="shared" si="39"/>
        <v>0.84065934065934067</v>
      </c>
      <c r="BP216" s="75">
        <f t="shared" si="40"/>
        <v>0.84065934065934067</v>
      </c>
    </row>
    <row r="217" spans="1:68" ht="27" customHeight="1" x14ac:dyDescent="0.25">
      <c r="A217" s="60" t="s">
        <v>361</v>
      </c>
      <c r="B217" s="60" t="s">
        <v>362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132</v>
      </c>
      <c r="N217" s="36"/>
      <c r="O217" s="35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363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364</v>
      </c>
      <c r="B218" s="60" t="s">
        <v>365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105</v>
      </c>
      <c r="N218" s="36"/>
      <c r="O218" s="35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304.8</v>
      </c>
      <c r="Y218" s="53">
        <f t="shared" si="36"/>
        <v>304.8</v>
      </c>
      <c r="Z218" s="39">
        <f t="shared" si="41"/>
        <v>0.82677</v>
      </c>
      <c r="AA218" s="65"/>
      <c r="AB218" s="66"/>
      <c r="AC218" s="285" t="s">
        <v>358</v>
      </c>
      <c r="AG218" s="75"/>
      <c r="AJ218" s="79"/>
      <c r="AK218" s="79">
        <v>0</v>
      </c>
      <c r="BB218" s="286" t="s">
        <v>1</v>
      </c>
      <c r="BM218" s="75">
        <f t="shared" si="37"/>
        <v>336.80400000000003</v>
      </c>
      <c r="BN218" s="75">
        <f t="shared" si="38"/>
        <v>336.80400000000003</v>
      </c>
      <c r="BO218" s="75">
        <f t="shared" si="39"/>
        <v>0.69780219780219799</v>
      </c>
      <c r="BP218" s="75">
        <f t="shared" si="40"/>
        <v>0.69780219780219799</v>
      </c>
    </row>
    <row r="219" spans="1:68" ht="27" customHeight="1" x14ac:dyDescent="0.25">
      <c r="A219" s="60" t="s">
        <v>366</v>
      </c>
      <c r="B219" s="60" t="s">
        <v>367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105</v>
      </c>
      <c r="N219" s="36"/>
      <c r="O219" s="35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358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368</v>
      </c>
      <c r="B220" s="60" t="s">
        <v>369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132</v>
      </c>
      <c r="N220" s="36"/>
      <c r="O220" s="35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370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371</v>
      </c>
      <c r="B221" s="60" t="s">
        <v>372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105</v>
      </c>
      <c r="N221" s="36"/>
      <c r="O221" s="35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373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86</v>
      </c>
      <c r="Q222" s="634"/>
      <c r="R222" s="634"/>
      <c r="S222" s="634"/>
      <c r="T222" s="634"/>
      <c r="U222" s="634"/>
      <c r="V222" s="635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280</v>
      </c>
      <c r="Y222" s="41">
        <f>IFERROR(Y213/H213,"0")+IFERROR(Y214/H214,"0")+IFERROR(Y215/H215,"0")+IFERROR(Y216/H216,"0")+IFERROR(Y217/H217,"0")+IFERROR(Y218/H218,"0")+IFERROR(Y219/H219,"0")+IFERROR(Y220/H220,"0")+IFERROR(Y221/H221,"0")</f>
        <v>280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1.8228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86</v>
      </c>
      <c r="Q223" s="634"/>
      <c r="R223" s="634"/>
      <c r="S223" s="634"/>
      <c r="T223" s="634"/>
      <c r="U223" s="634"/>
      <c r="V223" s="635"/>
      <c r="W223" s="40" t="s">
        <v>69</v>
      </c>
      <c r="X223" s="41">
        <f>IFERROR(SUM(X213:X221),"0")</f>
        <v>672</v>
      </c>
      <c r="Y223" s="41">
        <f>IFERROR(SUM(Y213:Y221),"0")</f>
        <v>672</v>
      </c>
      <c r="Z223" s="40"/>
      <c r="AA223" s="64"/>
      <c r="AB223" s="64"/>
      <c r="AC223" s="64"/>
    </row>
    <row r="224" spans="1:68" ht="14.25" customHeight="1" x14ac:dyDescent="0.25">
      <c r="A224" s="639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374</v>
      </c>
      <c r="B225" s="60" t="s">
        <v>375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132</v>
      </c>
      <c r="N225" s="36"/>
      <c r="O225" s="35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376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377</v>
      </c>
      <c r="B226" s="60" t="s">
        <v>378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105</v>
      </c>
      <c r="N226" s="36"/>
      <c r="O226" s="35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379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86</v>
      </c>
      <c r="Q227" s="634"/>
      <c r="R227" s="634"/>
      <c r="S227" s="634"/>
      <c r="T227" s="634"/>
      <c r="U227" s="634"/>
      <c r="V227" s="635"/>
      <c r="W227" s="40" t="s">
        <v>87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86</v>
      </c>
      <c r="Q228" s="634"/>
      <c r="R228" s="634"/>
      <c r="S228" s="634"/>
      <c r="T228" s="634"/>
      <c r="U228" s="634"/>
      <c r="V228" s="635"/>
      <c r="W228" s="40" t="s">
        <v>69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customHeight="1" x14ac:dyDescent="0.25">
      <c r="A229" s="636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customHeight="1" x14ac:dyDescent="0.25">
      <c r="A230" s="639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customHeight="1" x14ac:dyDescent="0.25">
      <c r="A231" s="60" t="s">
        <v>381</v>
      </c>
      <c r="B231" s="60" t="s">
        <v>382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383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381</v>
      </c>
      <c r="B232" s="60" t="s">
        <v>384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385</v>
      </c>
      <c r="N232" s="36"/>
      <c r="O232" s="35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386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389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390</v>
      </c>
      <c r="B234" s="60" t="s">
        <v>391</v>
      </c>
      <c r="C234" s="34">
        <v>4301011721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99</v>
      </c>
      <c r="L234" s="35"/>
      <c r="M234" s="36" t="s">
        <v>100</v>
      </c>
      <c r="N234" s="36"/>
      <c r="O234" s="35">
        <v>55</v>
      </c>
      <c r="P234" s="6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IFERROR(IF(Y234=0,"",ROUNDUP(Y234/H234,0)*0.01898),"")</f>
        <v/>
      </c>
      <c r="AA234" s="65"/>
      <c r="AB234" s="66"/>
      <c r="AC234" s="303" t="s">
        <v>392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390</v>
      </c>
      <c r="B235" s="60" t="s">
        <v>393</v>
      </c>
      <c r="C235" s="34">
        <v>4301011941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12.08</v>
      </c>
      <c r="J235" s="35">
        <v>48</v>
      </c>
      <c r="K235" s="35" t="s">
        <v>99</v>
      </c>
      <c r="L235" s="35"/>
      <c r="M235" s="36" t="s">
        <v>385</v>
      </c>
      <c r="N235" s="36"/>
      <c r="O235" s="35">
        <v>55</v>
      </c>
      <c r="P235" s="82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IFERROR(IF(Y235=0,"",ROUNDUP(Y235/H235,0)*0.02039),"")</f>
        <v/>
      </c>
      <c r="AA235" s="65"/>
      <c r="AB235" s="66"/>
      <c r="AC235" s="305" t="s">
        <v>386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394</v>
      </c>
      <c r="B236" s="60" t="s">
        <v>395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383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396</v>
      </c>
      <c r="B237" s="60" t="s">
        <v>397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389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398</v>
      </c>
      <c r="B238" s="60" t="s">
        <v>399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392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86</v>
      </c>
      <c r="Q239" s="634"/>
      <c r="R239" s="634"/>
      <c r="S239" s="634"/>
      <c r="T239" s="634"/>
      <c r="U239" s="634"/>
      <c r="V239" s="635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86</v>
      </c>
      <c r="Q240" s="634"/>
      <c r="R240" s="634"/>
      <c r="S240" s="634"/>
      <c r="T240" s="634"/>
      <c r="U240" s="634"/>
      <c r="V240" s="635"/>
      <c r="W240" s="40" t="s">
        <v>69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39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customHeight="1" x14ac:dyDescent="0.25">
      <c r="A242" s="60" t="s">
        <v>400</v>
      </c>
      <c r="B242" s="60" t="s">
        <v>401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151</v>
      </c>
      <c r="L242" s="35"/>
      <c r="M242" s="36" t="s">
        <v>105</v>
      </c>
      <c r="N242" s="36"/>
      <c r="O242" s="35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402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400</v>
      </c>
      <c r="B243" s="60" t="s">
        <v>403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151</v>
      </c>
      <c r="L243" s="35"/>
      <c r="M243" s="36" t="s">
        <v>105</v>
      </c>
      <c r="N243" s="36"/>
      <c r="O243" s="35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402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86</v>
      </c>
      <c r="Q244" s="634"/>
      <c r="R244" s="634"/>
      <c r="S244" s="634"/>
      <c r="T244" s="634"/>
      <c r="U244" s="634"/>
      <c r="V244" s="635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86</v>
      </c>
      <c r="Q245" s="634"/>
      <c r="R245" s="634"/>
      <c r="S245" s="634"/>
      <c r="T245" s="634"/>
      <c r="U245" s="634"/>
      <c r="V245" s="635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9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405</v>
      </c>
      <c r="B247" s="60" t="s">
        <v>406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304</v>
      </c>
      <c r="L247" s="35"/>
      <c r="M247" s="36" t="s">
        <v>305</v>
      </c>
      <c r="N247" s="36"/>
      <c r="O247" s="35">
        <v>45</v>
      </c>
      <c r="P247" s="899" t="s">
        <v>407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86</v>
      </c>
      <c r="Q248" s="634"/>
      <c r="R248" s="634"/>
      <c r="S248" s="634"/>
      <c r="T248" s="634"/>
      <c r="U248" s="634"/>
      <c r="V248" s="635"/>
      <c r="W248" s="40" t="s">
        <v>87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86</v>
      </c>
      <c r="Q249" s="634"/>
      <c r="R249" s="634"/>
      <c r="S249" s="634"/>
      <c r="T249" s="634"/>
      <c r="U249" s="634"/>
      <c r="V249" s="635"/>
      <c r="W249" s="40" t="s">
        <v>69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39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410</v>
      </c>
      <c r="B251" s="60" t="s">
        <v>411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304</v>
      </c>
      <c r="L251" s="35"/>
      <c r="M251" s="36" t="s">
        <v>305</v>
      </c>
      <c r="N251" s="36"/>
      <c r="O251" s="35">
        <v>90</v>
      </c>
      <c r="P251" s="855" t="s">
        <v>412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413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414</v>
      </c>
      <c r="B252" s="60" t="s">
        <v>415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304</v>
      </c>
      <c r="L252" s="35"/>
      <c r="M252" s="36" t="s">
        <v>305</v>
      </c>
      <c r="N252" s="36"/>
      <c r="O252" s="35">
        <v>90</v>
      </c>
      <c r="P252" s="665" t="s">
        <v>416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413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417</v>
      </c>
      <c r="B253" s="60" t="s">
        <v>418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304</v>
      </c>
      <c r="L253" s="35"/>
      <c r="M253" s="36" t="s">
        <v>305</v>
      </c>
      <c r="N253" s="36"/>
      <c r="O253" s="35">
        <v>90</v>
      </c>
      <c r="P253" s="934" t="s">
        <v>419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413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420</v>
      </c>
      <c r="B254" s="60" t="s">
        <v>421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304</v>
      </c>
      <c r="L254" s="35"/>
      <c r="M254" s="36" t="s">
        <v>305</v>
      </c>
      <c r="N254" s="36"/>
      <c r="O254" s="35">
        <v>90</v>
      </c>
      <c r="P254" s="854" t="s">
        <v>422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413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423</v>
      </c>
      <c r="B255" s="60" t="s">
        <v>424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304</v>
      </c>
      <c r="L255" s="35"/>
      <c r="M255" s="36" t="s">
        <v>305</v>
      </c>
      <c r="N255" s="36"/>
      <c r="O255" s="35">
        <v>90</v>
      </c>
      <c r="P255" s="721" t="s">
        <v>425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413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86</v>
      </c>
      <c r="Q256" s="634"/>
      <c r="R256" s="634"/>
      <c r="S256" s="634"/>
      <c r="T256" s="634"/>
      <c r="U256" s="634"/>
      <c r="V256" s="635"/>
      <c r="W256" s="40" t="s">
        <v>87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86</v>
      </c>
      <c r="Q257" s="634"/>
      <c r="R257" s="634"/>
      <c r="S257" s="634"/>
      <c r="T257" s="634"/>
      <c r="U257" s="634"/>
      <c r="V257" s="635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6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customHeight="1" x14ac:dyDescent="0.25">
      <c r="A259" s="639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customHeight="1" x14ac:dyDescent="0.25">
      <c r="A260" s="60" t="s">
        <v>427</v>
      </c>
      <c r="B260" s="60" t="s">
        <v>428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429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385</v>
      </c>
      <c r="N261" s="36"/>
      <c r="O261" s="35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432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430</v>
      </c>
      <c r="B262" s="60" t="s">
        <v>433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434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435</v>
      </c>
      <c r="B263" s="60" t="s">
        <v>436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437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438</v>
      </c>
      <c r="B264" s="60" t="s">
        <v>439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440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441</v>
      </c>
      <c r="B265" s="60" t="s">
        <v>442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443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86</v>
      </c>
      <c r="Q266" s="634"/>
      <c r="R266" s="634"/>
      <c r="S266" s="634"/>
      <c r="T266" s="634"/>
      <c r="U266" s="634"/>
      <c r="V266" s="635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86</v>
      </c>
      <c r="Q267" s="634"/>
      <c r="R267" s="634"/>
      <c r="S267" s="634"/>
      <c r="T267" s="634"/>
      <c r="U267" s="634"/>
      <c r="V267" s="635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6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customHeight="1" x14ac:dyDescent="0.25">
      <c r="A269" s="639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customHeight="1" x14ac:dyDescent="0.25">
      <c r="A270" s="60" t="s">
        <v>445</v>
      </c>
      <c r="B270" s="60" t="s">
        <v>446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105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447</v>
      </c>
      <c r="B271" s="60" t="s">
        <v>448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105</v>
      </c>
      <c r="N271" s="36"/>
      <c r="O271" s="35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449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450</v>
      </c>
      <c r="B272" s="60" t="s">
        <v>451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105</v>
      </c>
      <c r="N272" s="36"/>
      <c r="O272" s="35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452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453</v>
      </c>
      <c r="B273" s="60" t="s">
        <v>454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13" t="s">
        <v>455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456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86</v>
      </c>
      <c r="Q274" s="634"/>
      <c r="R274" s="634"/>
      <c r="S274" s="634"/>
      <c r="T274" s="634"/>
      <c r="U274" s="634"/>
      <c r="V274" s="635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86</v>
      </c>
      <c r="Q275" s="634"/>
      <c r="R275" s="634"/>
      <c r="S275" s="634"/>
      <c r="T275" s="634"/>
      <c r="U275" s="634"/>
      <c r="V275" s="635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6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customHeight="1" x14ac:dyDescent="0.25">
      <c r="A277" s="639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customHeight="1" x14ac:dyDescent="0.25">
      <c r="A278" s="60" t="s">
        <v>458</v>
      </c>
      <c r="B278" s="60" t="s">
        <v>459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105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460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461</v>
      </c>
      <c r="B279" s="60" t="s">
        <v>462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132</v>
      </c>
      <c r="N279" s="36"/>
      <c r="O279" s="35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463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464</v>
      </c>
      <c r="B280" s="60" t="s">
        <v>465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122</v>
      </c>
      <c r="M280" s="36" t="s">
        <v>105</v>
      </c>
      <c r="N280" s="36"/>
      <c r="O280" s="35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466</v>
      </c>
      <c r="AG280" s="75"/>
      <c r="AJ280" s="79" t="s">
        <v>124</v>
      </c>
      <c r="AK280" s="79">
        <v>33.6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467</v>
      </c>
      <c r="B281" s="60" t="s">
        <v>468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105</v>
      </c>
      <c r="N281" s="36"/>
      <c r="O281" s="35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460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86</v>
      </c>
      <c r="Q282" s="634"/>
      <c r="R282" s="634"/>
      <c r="S282" s="634"/>
      <c r="T282" s="634"/>
      <c r="U282" s="634"/>
      <c r="V282" s="635"/>
      <c r="W282" s="40" t="s">
        <v>87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86</v>
      </c>
      <c r="Q283" s="634"/>
      <c r="R283" s="634"/>
      <c r="S283" s="634"/>
      <c r="T283" s="634"/>
      <c r="U283" s="634"/>
      <c r="V283" s="635"/>
      <c r="W283" s="40" t="s">
        <v>69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36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customHeight="1" x14ac:dyDescent="0.25">
      <c r="A285" s="639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customHeight="1" x14ac:dyDescent="0.25">
      <c r="A286" s="60" t="s">
        <v>470</v>
      </c>
      <c r="B286" s="60" t="s">
        <v>471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151</v>
      </c>
      <c r="L286" s="35"/>
      <c r="M286" s="36" t="s">
        <v>68</v>
      </c>
      <c r="N286" s="36"/>
      <c r="O286" s="35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472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86</v>
      </c>
      <c r="Q287" s="634"/>
      <c r="R287" s="634"/>
      <c r="S287" s="634"/>
      <c r="T287" s="634"/>
      <c r="U287" s="634"/>
      <c r="V287" s="635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86</v>
      </c>
      <c r="Q288" s="634"/>
      <c r="R288" s="634"/>
      <c r="S288" s="634"/>
      <c r="T288" s="634"/>
      <c r="U288" s="634"/>
      <c r="V288" s="635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9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customHeight="1" x14ac:dyDescent="0.25">
      <c r="A290" s="60" t="s">
        <v>473</v>
      </c>
      <c r="B290" s="60" t="s">
        <v>474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105</v>
      </c>
      <c r="N290" s="36"/>
      <c r="O290" s="35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475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86</v>
      </c>
      <c r="Q291" s="634"/>
      <c r="R291" s="634"/>
      <c r="S291" s="634"/>
      <c r="T291" s="634"/>
      <c r="U291" s="634"/>
      <c r="V291" s="635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86</v>
      </c>
      <c r="Q292" s="634"/>
      <c r="R292" s="634"/>
      <c r="S292" s="634"/>
      <c r="T292" s="634"/>
      <c r="U292" s="634"/>
      <c r="V292" s="635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6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customHeight="1" x14ac:dyDescent="0.25">
      <c r="A294" s="639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customHeight="1" x14ac:dyDescent="0.25">
      <c r="A295" s="60" t="s">
        <v>477</v>
      </c>
      <c r="B295" s="60" t="s">
        <v>478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105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479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86</v>
      </c>
      <c r="Q296" s="634"/>
      <c r="R296" s="634"/>
      <c r="S296" s="634"/>
      <c r="T296" s="634"/>
      <c r="U296" s="634"/>
      <c r="V296" s="635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86</v>
      </c>
      <c r="Q297" s="634"/>
      <c r="R297" s="634"/>
      <c r="S297" s="634"/>
      <c r="T297" s="634"/>
      <c r="U297" s="634"/>
      <c r="V297" s="635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6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customHeight="1" x14ac:dyDescent="0.25">
      <c r="A299" s="639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481</v>
      </c>
      <c r="B300" s="60" t="s">
        <v>482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151</v>
      </c>
      <c r="L300" s="35"/>
      <c r="M300" s="36" t="s">
        <v>68</v>
      </c>
      <c r="N300" s="36"/>
      <c r="O300" s="35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483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484</v>
      </c>
      <c r="B301" s="60" t="s">
        <v>485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151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483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86</v>
      </c>
      <c r="Q302" s="634"/>
      <c r="R302" s="634"/>
      <c r="S302" s="634"/>
      <c r="T302" s="634"/>
      <c r="U302" s="634"/>
      <c r="V302" s="635"/>
      <c r="W302" s="40" t="s">
        <v>87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86</v>
      </c>
      <c r="Q303" s="634"/>
      <c r="R303" s="634"/>
      <c r="S303" s="634"/>
      <c r="T303" s="634"/>
      <c r="U303" s="634"/>
      <c r="V303" s="635"/>
      <c r="W303" s="40" t="s">
        <v>69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6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customHeight="1" x14ac:dyDescent="0.25">
      <c r="A305" s="639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customHeight="1" x14ac:dyDescent="0.25">
      <c r="A306" s="60" t="s">
        <v>487</v>
      </c>
      <c r="B306" s="60" t="s">
        <v>488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489</v>
      </c>
      <c r="AB306" s="66"/>
      <c r="AC306" s="367" t="s">
        <v>490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86</v>
      </c>
      <c r="Q307" s="634"/>
      <c r="R307" s="634"/>
      <c r="S307" s="634"/>
      <c r="T307" s="634"/>
      <c r="U307" s="634"/>
      <c r="V307" s="635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86</v>
      </c>
      <c r="Q308" s="634"/>
      <c r="R308" s="634"/>
      <c r="S308" s="634"/>
      <c r="T308" s="634"/>
      <c r="U308" s="634"/>
      <c r="V308" s="635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6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customHeight="1" x14ac:dyDescent="0.25">
      <c r="A310" s="639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customHeight="1" x14ac:dyDescent="0.25">
      <c r="A311" s="60" t="s">
        <v>492</v>
      </c>
      <c r="B311" s="60" t="s">
        <v>493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105</v>
      </c>
      <c r="N311" s="36"/>
      <c r="O311" s="35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494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385</v>
      </c>
      <c r="N312" s="36"/>
      <c r="O312" s="35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497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495</v>
      </c>
      <c r="B313" s="60" t="s">
        <v>498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/>
      <c r="M313" s="36" t="s">
        <v>105</v>
      </c>
      <c r="N313" s="36"/>
      <c r="O313" s="35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499</v>
      </c>
      <c r="AG313" s="75"/>
      <c r="AJ313" s="79"/>
      <c r="AK313" s="79">
        <v>0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86</v>
      </c>
      <c r="Q317" s="634"/>
      <c r="R317" s="634"/>
      <c r="S317" s="634"/>
      <c r="T317" s="634"/>
      <c r="U317" s="634"/>
      <c r="V317" s="635"/>
      <c r="W317" s="40" t="s">
        <v>87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86</v>
      </c>
      <c r="Q318" s="634"/>
      <c r="R318" s="634"/>
      <c r="S318" s="634"/>
      <c r="T318" s="634"/>
      <c r="U318" s="634"/>
      <c r="V318" s="635"/>
      <c r="W318" s="40" t="s">
        <v>69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customHeight="1" x14ac:dyDescent="0.25">
      <c r="A319" s="639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151</v>
      </c>
      <c r="L323" s="35"/>
      <c r="M323" s="36" t="s">
        <v>68</v>
      </c>
      <c r="N323" s="36"/>
      <c r="O323" s="35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86</v>
      </c>
      <c r="Q324" s="634"/>
      <c r="R324" s="634"/>
      <c r="S324" s="634"/>
      <c r="T324" s="634"/>
      <c r="U324" s="634"/>
      <c r="V324" s="635"/>
      <c r="W324" s="40" t="s">
        <v>87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86</v>
      </c>
      <c r="Q325" s="634"/>
      <c r="R325" s="634"/>
      <c r="S325" s="634"/>
      <c r="T325" s="634"/>
      <c r="U325" s="634"/>
      <c r="V325" s="635"/>
      <c r="W325" s="40" t="s">
        <v>69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639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105</v>
      </c>
      <c r="N327" s="36"/>
      <c r="O327" s="35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105</v>
      </c>
      <c r="N328" s="36"/>
      <c r="O328" s="35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105</v>
      </c>
      <c r="N329" s="36"/>
      <c r="O329" s="35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105</v>
      </c>
      <c r="N330" s="36"/>
      <c r="O330" s="35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132</v>
      </c>
      <c r="N331" s="36"/>
      <c r="O331" s="35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86</v>
      </c>
      <c r="Q332" s="634"/>
      <c r="R332" s="634"/>
      <c r="S332" s="634"/>
      <c r="T332" s="634"/>
      <c r="U332" s="634"/>
      <c r="V332" s="635"/>
      <c r="W332" s="40" t="s">
        <v>87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86</v>
      </c>
      <c r="Q333" s="634"/>
      <c r="R333" s="634"/>
      <c r="S333" s="634"/>
      <c r="T333" s="634"/>
      <c r="U333" s="634"/>
      <c r="V333" s="635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639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105</v>
      </c>
      <c r="N335" s="36"/>
      <c r="O335" s="35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105</v>
      </c>
      <c r="N336" s="36"/>
      <c r="O336" s="35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132</v>
      </c>
      <c r="N337" s="36"/>
      <c r="O337" s="35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86</v>
      </c>
      <c r="Q338" s="634"/>
      <c r="R338" s="634"/>
      <c r="S338" s="634"/>
      <c r="T338" s="634"/>
      <c r="U338" s="634"/>
      <c r="V338" s="635"/>
      <c r="W338" s="40" t="s">
        <v>87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86</v>
      </c>
      <c r="Q339" s="634"/>
      <c r="R339" s="634"/>
      <c r="S339" s="634"/>
      <c r="T339" s="634"/>
      <c r="U339" s="634"/>
      <c r="V339" s="635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4.25" customHeight="1" x14ac:dyDescent="0.25">
      <c r="A340" s="639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38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86</v>
      </c>
      <c r="Q345" s="634"/>
      <c r="R345" s="634"/>
      <c r="S345" s="634"/>
      <c r="T345" s="634"/>
      <c r="U345" s="634"/>
      <c r="V345" s="635"/>
      <c r="W345" s="40" t="s">
        <v>87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86</v>
      </c>
      <c r="Q346" s="634"/>
      <c r="R346" s="634"/>
      <c r="S346" s="634"/>
      <c r="T346" s="634"/>
      <c r="U346" s="634"/>
      <c r="V346" s="635"/>
      <c r="W346" s="40" t="s">
        <v>69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39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86</v>
      </c>
      <c r="Q351" s="634"/>
      <c r="R351" s="634"/>
      <c r="S351" s="634"/>
      <c r="T351" s="634"/>
      <c r="U351" s="634"/>
      <c r="V351" s="635"/>
      <c r="W351" s="40" t="s">
        <v>87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86</v>
      </c>
      <c r="Q352" s="634"/>
      <c r="R352" s="634"/>
      <c r="S352" s="634"/>
      <c r="T352" s="634"/>
      <c r="U352" s="634"/>
      <c r="V352" s="635"/>
      <c r="W352" s="40" t="s">
        <v>69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6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customHeight="1" x14ac:dyDescent="0.25">
      <c r="A354" s="639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86</v>
      </c>
      <c r="Q356" s="634"/>
      <c r="R356" s="634"/>
      <c r="S356" s="634"/>
      <c r="T356" s="634"/>
      <c r="U356" s="634"/>
      <c r="V356" s="635"/>
      <c r="W356" s="40" t="s">
        <v>87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86</v>
      </c>
      <c r="Q357" s="634"/>
      <c r="R357" s="634"/>
      <c r="S357" s="634"/>
      <c r="T357" s="634"/>
      <c r="U357" s="634"/>
      <c r="V357" s="635"/>
      <c r="W357" s="40" t="s">
        <v>69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39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132</v>
      </c>
      <c r="N359" s="36"/>
      <c r="O359" s="35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105</v>
      </c>
      <c r="N360" s="36"/>
      <c r="O360" s="35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1236.9000000000001</v>
      </c>
      <c r="Y360" s="53">
        <f>IFERROR(IF(X360="",0,CEILING((X360/$H360),1)*$H360),"")</f>
        <v>1236.9000000000001</v>
      </c>
      <c r="Z360" s="39">
        <f>IFERROR(IF(Y360=0,"",ROUNDUP(Y360/H360,0)*0.00651),"")</f>
        <v>3.83439</v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1385.328</v>
      </c>
      <c r="BN360" s="75">
        <f>IFERROR(Y360*I360/H360,"0")</f>
        <v>1385.328</v>
      </c>
      <c r="BO360" s="75">
        <f>IFERROR(1/J360*(X360/H360),"0")</f>
        <v>3.2362637362637363</v>
      </c>
      <c r="BP360" s="75">
        <f>IFERROR(1/J360*(Y360/H360),"0")</f>
        <v>3.2362637362637363</v>
      </c>
    </row>
    <row r="361" spans="1:68" ht="27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132</v>
      </c>
      <c r="N361" s="36"/>
      <c r="O361" s="35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205.8</v>
      </c>
      <c r="Y361" s="53">
        <f>IFERROR(IF(X361="",0,CEILING((X361/$H361),1)*$H361),"")</f>
        <v>205.8</v>
      </c>
      <c r="Z361" s="39">
        <f>IFERROR(IF(Y361=0,"",ROUNDUP(Y361/H361,0)*0.00651),"")</f>
        <v>0.63797999999999999</v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229.32</v>
      </c>
      <c r="BN361" s="75">
        <f>IFERROR(Y361*I361/H361,"0")</f>
        <v>229.32</v>
      </c>
      <c r="BO361" s="75">
        <f>IFERROR(1/J361*(X361/H361),"0")</f>
        <v>0.53846153846153855</v>
      </c>
      <c r="BP361" s="75">
        <f>IFERROR(1/J361*(Y361/H361),"0")</f>
        <v>0.53846153846153855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86</v>
      </c>
      <c r="Q362" s="634"/>
      <c r="R362" s="634"/>
      <c r="S362" s="634"/>
      <c r="T362" s="634"/>
      <c r="U362" s="634"/>
      <c r="V362" s="635"/>
      <c r="W362" s="40" t="s">
        <v>87</v>
      </c>
      <c r="X362" s="41">
        <f>IFERROR(X359/H359,"0")+IFERROR(X360/H360,"0")+IFERROR(X361/H361,"0")</f>
        <v>687</v>
      </c>
      <c r="Y362" s="41">
        <f>IFERROR(Y359/H359,"0")+IFERROR(Y360/H360,"0")+IFERROR(Y361/H361,"0")</f>
        <v>687</v>
      </c>
      <c r="Z362" s="41">
        <f>IFERROR(IF(Z359="",0,Z359),"0")+IFERROR(IF(Z360="",0,Z360),"0")+IFERROR(IF(Z361="",0,Z361),"0")</f>
        <v>4.4723699999999997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86</v>
      </c>
      <c r="Q363" s="634"/>
      <c r="R363" s="634"/>
      <c r="S363" s="634"/>
      <c r="T363" s="634"/>
      <c r="U363" s="634"/>
      <c r="V363" s="635"/>
      <c r="W363" s="40" t="s">
        <v>69</v>
      </c>
      <c r="X363" s="41">
        <f>IFERROR(SUM(X359:X361),"0")</f>
        <v>1442.7</v>
      </c>
      <c r="Y363" s="41">
        <f>IFERROR(SUM(Y359:Y361),"0")</f>
        <v>1442.7</v>
      </c>
      <c r="Z363" s="40"/>
      <c r="AA363" s="64"/>
      <c r="AB363" s="64"/>
      <c r="AC363" s="64"/>
    </row>
    <row r="364" spans="1:68" ht="27.75" customHeight="1" x14ac:dyDescent="0.2">
      <c r="A364" s="631" t="s">
        <v>578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customHeight="1" x14ac:dyDescent="0.25">
      <c r="A365" s="636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customHeight="1" x14ac:dyDescent="0.25">
      <c r="A366" s="639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108</v>
      </c>
      <c r="M367" s="36" t="s">
        <v>68</v>
      </c>
      <c r="N367" s="36"/>
      <c r="O367" s="35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/>
      <c r="AB367" s="66"/>
      <c r="AC367" s="427" t="s">
        <v>582</v>
      </c>
      <c r="AG367" s="75"/>
      <c r="AJ367" s="79" t="s">
        <v>109</v>
      </c>
      <c r="AK367" s="79">
        <v>720</v>
      </c>
      <c r="BB367" s="428" t="s">
        <v>1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108</v>
      </c>
      <c r="M368" s="36" t="s">
        <v>68</v>
      </c>
      <c r="N368" s="36"/>
      <c r="O368" s="35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/>
      <c r="AB368" s="66"/>
      <c r="AC368" s="429" t="s">
        <v>585</v>
      </c>
      <c r="AG368" s="75"/>
      <c r="AJ368" s="79" t="s">
        <v>109</v>
      </c>
      <c r="AK368" s="79">
        <v>720</v>
      </c>
      <c r="BB368" s="430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27" customHeight="1" x14ac:dyDescent="0.25">
      <c r="A369" s="60" t="s">
        <v>586</v>
      </c>
      <c r="B369" s="60" t="s">
        <v>587</v>
      </c>
      <c r="C369" s="34">
        <v>4301011832</v>
      </c>
      <c r="D369" s="619">
        <v>4607091383997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/>
      <c r="M369" s="36" t="s">
        <v>132</v>
      </c>
      <c r="N369" s="36"/>
      <c r="O369" s="35">
        <v>60</v>
      </c>
      <c r="P369" s="9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/>
      <c r="AB369" s="66"/>
      <c r="AC369" s="431" t="s">
        <v>588</v>
      </c>
      <c r="AG369" s="75"/>
      <c r="AJ369" s="79"/>
      <c r="AK369" s="79">
        <v>0</v>
      </c>
      <c r="BB369" s="432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37.5" customHeight="1" x14ac:dyDescent="0.25">
      <c r="A370" s="60" t="s">
        <v>589</v>
      </c>
      <c r="B370" s="60" t="s">
        <v>590</v>
      </c>
      <c r="C370" s="34">
        <v>4301011867</v>
      </c>
      <c r="D370" s="619">
        <v>4680115884830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 t="s">
        <v>108</v>
      </c>
      <c r="M370" s="36" t="s">
        <v>68</v>
      </c>
      <c r="N370" s="36"/>
      <c r="O370" s="35">
        <v>60</v>
      </c>
      <c r="P370" s="9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591</v>
      </c>
      <c r="AG370" s="75"/>
      <c r="AJ370" s="79" t="s">
        <v>109</v>
      </c>
      <c r="AK370" s="79">
        <v>720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591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86</v>
      </c>
      <c r="Q374" s="634"/>
      <c r="R374" s="634"/>
      <c r="S374" s="634"/>
      <c r="T374" s="634"/>
      <c r="U374" s="634"/>
      <c r="V374" s="635"/>
      <c r="W374" s="40" t="s">
        <v>87</v>
      </c>
      <c r="X374" s="41">
        <f>IFERROR(X367/H367,"0")+IFERROR(X368/H368,"0")+IFERROR(X369/H369,"0")+IFERROR(X370/H370,"0")+IFERROR(X371/H371,"0")+IFERROR(X372/H372,"0")+IFERROR(X373/H373,"0")</f>
        <v>0</v>
      </c>
      <c r="Y374" s="41">
        <f>IFERROR(Y367/H367,"0")+IFERROR(Y368/H368,"0")+IFERROR(Y369/H369,"0")+IFERROR(Y370/H370,"0")+IFERROR(Y371/H371,"0")+IFERROR(Y372/H372,"0")+IFERROR(Y373/H373,"0")</f>
        <v>0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86</v>
      </c>
      <c r="Q375" s="634"/>
      <c r="R375" s="634"/>
      <c r="S375" s="634"/>
      <c r="T375" s="634"/>
      <c r="U375" s="634"/>
      <c r="V375" s="635"/>
      <c r="W375" s="40" t="s">
        <v>69</v>
      </c>
      <c r="X375" s="41">
        <f>IFERROR(SUM(X367:X373),"0")</f>
        <v>0</v>
      </c>
      <c r="Y375" s="41">
        <f>IFERROR(SUM(Y367:Y373),"0")</f>
        <v>0</v>
      </c>
      <c r="Z375" s="40"/>
      <c r="AA375" s="64"/>
      <c r="AB375" s="64"/>
      <c r="AC375" s="64"/>
    </row>
    <row r="376" spans="1:68" ht="14.25" customHeight="1" x14ac:dyDescent="0.25">
      <c r="A376" s="639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108</v>
      </c>
      <c r="M377" s="36" t="s">
        <v>100</v>
      </c>
      <c r="N377" s="36"/>
      <c r="O377" s="35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IFERROR(IF(Y377=0,"",ROUNDUP(Y377/H377,0)*0.02175),"")</f>
        <v/>
      </c>
      <c r="AA377" s="65"/>
      <c r="AB377" s="66"/>
      <c r="AC377" s="441" t="s">
        <v>601</v>
      </c>
      <c r="AG377" s="75"/>
      <c r="AJ377" s="79" t="s">
        <v>109</v>
      </c>
      <c r="AK377" s="79">
        <v>720</v>
      </c>
      <c r="BB377" s="442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16.5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86</v>
      </c>
      <c r="Q379" s="634"/>
      <c r="R379" s="634"/>
      <c r="S379" s="634"/>
      <c r="T379" s="634"/>
      <c r="U379" s="634"/>
      <c r="V379" s="635"/>
      <c r="W379" s="40" t="s">
        <v>87</v>
      </c>
      <c r="X379" s="41">
        <f>IFERROR(X377/H377,"0")+IFERROR(X378/H378,"0")</f>
        <v>0</v>
      </c>
      <c r="Y379" s="41">
        <f>IFERROR(Y377/H377,"0")+IFERROR(Y378/H378,"0")</f>
        <v>0</v>
      </c>
      <c r="Z379" s="41">
        <f>IFERROR(IF(Z377="",0,Z377),"0")+IFERROR(IF(Z378="",0,Z378),"0")</f>
        <v>0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86</v>
      </c>
      <c r="Q380" s="634"/>
      <c r="R380" s="634"/>
      <c r="S380" s="634"/>
      <c r="T380" s="634"/>
      <c r="U380" s="634"/>
      <c r="V380" s="635"/>
      <c r="W380" s="40" t="s">
        <v>69</v>
      </c>
      <c r="X380" s="41">
        <f>IFERROR(SUM(X377:X378),"0")</f>
        <v>0</v>
      </c>
      <c r="Y380" s="41">
        <f>IFERROR(SUM(Y377:Y378),"0")</f>
        <v>0</v>
      </c>
      <c r="Z380" s="40"/>
      <c r="AA380" s="64"/>
      <c r="AB380" s="64"/>
      <c r="AC380" s="64"/>
    </row>
    <row r="381" spans="1:68" ht="14.25" customHeight="1" x14ac:dyDescent="0.25">
      <c r="A381" s="639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105</v>
      </c>
      <c r="N382" s="36"/>
      <c r="O382" s="35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105</v>
      </c>
      <c r="N383" s="36"/>
      <c r="O383" s="35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86</v>
      </c>
      <c r="Q384" s="634"/>
      <c r="R384" s="634"/>
      <c r="S384" s="634"/>
      <c r="T384" s="634"/>
      <c r="U384" s="634"/>
      <c r="V384" s="635"/>
      <c r="W384" s="40" t="s">
        <v>87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86</v>
      </c>
      <c r="Q385" s="634"/>
      <c r="R385" s="634"/>
      <c r="S385" s="634"/>
      <c r="T385" s="634"/>
      <c r="U385" s="634"/>
      <c r="V385" s="635"/>
      <c r="W385" s="40" t="s">
        <v>69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customHeight="1" x14ac:dyDescent="0.25">
      <c r="A386" s="639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105</v>
      </c>
      <c r="N387" s="36"/>
      <c r="O387" s="35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86</v>
      </c>
      <c r="Q388" s="634"/>
      <c r="R388" s="634"/>
      <c r="S388" s="634"/>
      <c r="T388" s="634"/>
      <c r="U388" s="634"/>
      <c r="V388" s="635"/>
      <c r="W388" s="40" t="s">
        <v>87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86</v>
      </c>
      <c r="Q389" s="634"/>
      <c r="R389" s="634"/>
      <c r="S389" s="634"/>
      <c r="T389" s="634"/>
      <c r="U389" s="634"/>
      <c r="V389" s="635"/>
      <c r="W389" s="40" t="s">
        <v>69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customHeight="1" x14ac:dyDescent="0.25">
      <c r="A390" s="636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customHeight="1" x14ac:dyDescent="0.25">
      <c r="A391" s="639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27" customHeight="1" x14ac:dyDescent="0.25">
      <c r="A392" s="60" t="s">
        <v>614</v>
      </c>
      <c r="B392" s="60" t="s">
        <v>615</v>
      </c>
      <c r="C392" s="34">
        <v>4301011483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37.5" customHeight="1" x14ac:dyDescent="0.25">
      <c r="A393" s="60" t="s">
        <v>614</v>
      </c>
      <c r="B393" s="60" t="s">
        <v>617</v>
      </c>
      <c r="C393" s="34">
        <v>4301011873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86</v>
      </c>
      <c r="Q397" s="634"/>
      <c r="R397" s="634"/>
      <c r="S397" s="634"/>
      <c r="T397" s="634"/>
      <c r="U397" s="634"/>
      <c r="V397" s="635"/>
      <c r="W397" s="40" t="s">
        <v>87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86</v>
      </c>
      <c r="Q398" s="634"/>
      <c r="R398" s="634"/>
      <c r="S398" s="634"/>
      <c r="T398" s="634"/>
      <c r="U398" s="634"/>
      <c r="V398" s="635"/>
      <c r="W398" s="40" t="s">
        <v>69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39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86</v>
      </c>
      <c r="Q401" s="634"/>
      <c r="R401" s="634"/>
      <c r="S401" s="634"/>
      <c r="T401" s="634"/>
      <c r="U401" s="634"/>
      <c r="V401" s="635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86</v>
      </c>
      <c r="Q402" s="634"/>
      <c r="R402" s="634"/>
      <c r="S402" s="634"/>
      <c r="T402" s="634"/>
      <c r="U402" s="634"/>
      <c r="V402" s="635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9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105</v>
      </c>
      <c r="N404" s="36"/>
      <c r="O404" s="35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105</v>
      </c>
      <c r="N405" s="36"/>
      <c r="O405" s="35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105</v>
      </c>
      <c r="N406" s="36"/>
      <c r="O406" s="35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105</v>
      </c>
      <c r="N407" s="36"/>
      <c r="O407" s="35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86</v>
      </c>
      <c r="Q408" s="634"/>
      <c r="R408" s="634"/>
      <c r="S408" s="634"/>
      <c r="T408" s="634"/>
      <c r="U408" s="634"/>
      <c r="V408" s="635"/>
      <c r="W408" s="40" t="s">
        <v>87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86</v>
      </c>
      <c r="Q409" s="634"/>
      <c r="R409" s="634"/>
      <c r="S409" s="634"/>
      <c r="T409" s="634"/>
      <c r="U409" s="634"/>
      <c r="V409" s="635"/>
      <c r="W409" s="40" t="s">
        <v>69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customHeight="1" x14ac:dyDescent="0.25">
      <c r="A410" s="639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105</v>
      </c>
      <c r="N411" s="36"/>
      <c r="O411" s="35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86</v>
      </c>
      <c r="Q412" s="634"/>
      <c r="R412" s="634"/>
      <c r="S412" s="634"/>
      <c r="T412" s="634"/>
      <c r="U412" s="634"/>
      <c r="V412" s="635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86</v>
      </c>
      <c r="Q413" s="634"/>
      <c r="R413" s="634"/>
      <c r="S413" s="634"/>
      <c r="T413" s="634"/>
      <c r="U413" s="634"/>
      <c r="V413" s="635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1" t="s">
        <v>643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customHeight="1" x14ac:dyDescent="0.25">
      <c r="A415" s="636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customHeight="1" x14ac:dyDescent="0.25">
      <c r="A416" s="639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151</v>
      </c>
      <c r="L423" s="35"/>
      <c r="M423" s="36" t="s">
        <v>68</v>
      </c>
      <c r="N423" s="36"/>
      <c r="O423" s="35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10.5</v>
      </c>
      <c r="Y423" s="53">
        <f t="shared" si="62"/>
        <v>10.5</v>
      </c>
      <c r="Z423" s="39">
        <f t="shared" si="67"/>
        <v>2.5100000000000001E-2</v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11.149999999999999</v>
      </c>
      <c r="BN423" s="75">
        <f t="shared" si="64"/>
        <v>11.149999999999999</v>
      </c>
      <c r="BO423" s="75">
        <f t="shared" si="65"/>
        <v>2.1367521367521368E-2</v>
      </c>
      <c r="BP423" s="75">
        <f t="shared" si="66"/>
        <v>2.1367521367521368E-2</v>
      </c>
    </row>
    <row r="424" spans="1:68" ht="27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151</v>
      </c>
      <c r="L424" s="35"/>
      <c r="M424" s="36" t="s">
        <v>68</v>
      </c>
      <c r="N424" s="36"/>
      <c r="O424" s="35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151</v>
      </c>
      <c r="L425" s="35"/>
      <c r="M425" s="36" t="s">
        <v>68</v>
      </c>
      <c r="N425" s="36"/>
      <c r="O425" s="35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151</v>
      </c>
      <c r="L426" s="35"/>
      <c r="M426" s="36" t="s">
        <v>68</v>
      </c>
      <c r="N426" s="36"/>
      <c r="O426" s="35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86</v>
      </c>
      <c r="Q427" s="634"/>
      <c r="R427" s="634"/>
      <c r="S427" s="634"/>
      <c r="T427" s="634"/>
      <c r="U427" s="634"/>
      <c r="V427" s="635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5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5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2.5100000000000001E-2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86</v>
      </c>
      <c r="Q428" s="634"/>
      <c r="R428" s="634"/>
      <c r="S428" s="634"/>
      <c r="T428" s="634"/>
      <c r="U428" s="634"/>
      <c r="V428" s="635"/>
      <c r="W428" s="40" t="s">
        <v>69</v>
      </c>
      <c r="X428" s="41">
        <f>IFERROR(SUM(X417:X426),"0")</f>
        <v>10.5</v>
      </c>
      <c r="Y428" s="41">
        <f>IFERROR(SUM(Y417:Y426),"0")</f>
        <v>10.5</v>
      </c>
      <c r="Z428" s="40"/>
      <c r="AA428" s="64"/>
      <c r="AB428" s="64"/>
      <c r="AC428" s="64"/>
    </row>
    <row r="429" spans="1:68" ht="14.25" customHeight="1" x14ac:dyDescent="0.25">
      <c r="A429" s="639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105</v>
      </c>
      <c r="N430" s="36"/>
      <c r="O430" s="35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105</v>
      </c>
      <c r="N431" s="36"/>
      <c r="O431" s="35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86</v>
      </c>
      <c r="Q432" s="634"/>
      <c r="R432" s="634"/>
      <c r="S432" s="634"/>
      <c r="T432" s="634"/>
      <c r="U432" s="634"/>
      <c r="V432" s="635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86</v>
      </c>
      <c r="Q433" s="634"/>
      <c r="R433" s="634"/>
      <c r="S433" s="634"/>
      <c r="T433" s="634"/>
      <c r="U433" s="634"/>
      <c r="V433" s="635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6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customHeight="1" x14ac:dyDescent="0.25">
      <c r="A435" s="639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86</v>
      </c>
      <c r="Q438" s="634"/>
      <c r="R438" s="634"/>
      <c r="S438" s="634"/>
      <c r="T438" s="634"/>
      <c r="U438" s="634"/>
      <c r="V438" s="635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86</v>
      </c>
      <c r="Q439" s="634"/>
      <c r="R439" s="634"/>
      <c r="S439" s="634"/>
      <c r="T439" s="634"/>
      <c r="U439" s="634"/>
      <c r="V439" s="635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9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151</v>
      </c>
      <c r="L442" s="35"/>
      <c r="M442" s="36" t="s">
        <v>68</v>
      </c>
      <c r="N442" s="36"/>
      <c r="O442" s="35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151</v>
      </c>
      <c r="L443" s="35"/>
      <c r="M443" s="36" t="s">
        <v>68</v>
      </c>
      <c r="N443" s="36"/>
      <c r="O443" s="35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151</v>
      </c>
      <c r="L444" s="35"/>
      <c r="M444" s="36" t="s">
        <v>68</v>
      </c>
      <c r="N444" s="36"/>
      <c r="O444" s="35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56.7</v>
      </c>
      <c r="Y444" s="53">
        <f>IFERROR(IF(X444="",0,CEILING((X444/$H444),1)*$H444),"")</f>
        <v>56.7</v>
      </c>
      <c r="Z444" s="39">
        <f>IFERROR(IF(Y444=0,"",ROUNDUP(Y444/H444,0)*0.00502),"")</f>
        <v>0.13553999999999999</v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60.21</v>
      </c>
      <c r="BN444" s="75">
        <f>IFERROR(Y444*I444/H444,"0")</f>
        <v>60.21</v>
      </c>
      <c r="BO444" s="75">
        <f>IFERROR(1/J444*(X444/H444),"0")</f>
        <v>0.11538461538461539</v>
      </c>
      <c r="BP444" s="75">
        <f>IFERROR(1/J444*(Y444/H444),"0")</f>
        <v>0.11538461538461539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86</v>
      </c>
      <c r="Q445" s="634"/>
      <c r="R445" s="634"/>
      <c r="S445" s="634"/>
      <c r="T445" s="634"/>
      <c r="U445" s="634"/>
      <c r="V445" s="635"/>
      <c r="W445" s="40" t="s">
        <v>87</v>
      </c>
      <c r="X445" s="41">
        <f>IFERROR(X441/H441,"0")+IFERROR(X442/H442,"0")+IFERROR(X443/H443,"0")+IFERROR(X444/H444,"0")</f>
        <v>27</v>
      </c>
      <c r="Y445" s="41">
        <f>IFERROR(Y441/H441,"0")+IFERROR(Y442/H442,"0")+IFERROR(Y443/H443,"0")+IFERROR(Y444/H444,"0")</f>
        <v>27</v>
      </c>
      <c r="Z445" s="41">
        <f>IFERROR(IF(Z441="",0,Z441),"0")+IFERROR(IF(Z442="",0,Z442),"0")+IFERROR(IF(Z443="",0,Z443),"0")+IFERROR(IF(Z444="",0,Z444),"0")</f>
        <v>0.13553999999999999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86</v>
      </c>
      <c r="Q446" s="634"/>
      <c r="R446" s="634"/>
      <c r="S446" s="634"/>
      <c r="T446" s="634"/>
      <c r="U446" s="634"/>
      <c r="V446" s="635"/>
      <c r="W446" s="40" t="s">
        <v>69</v>
      </c>
      <c r="X446" s="41">
        <f>IFERROR(SUM(X441:X444),"0")</f>
        <v>56.7</v>
      </c>
      <c r="Y446" s="41">
        <f>IFERROR(SUM(Y441:Y444),"0")</f>
        <v>56.7</v>
      </c>
      <c r="Z446" s="40"/>
      <c r="AA446" s="64"/>
      <c r="AB446" s="64"/>
      <c r="AC446" s="64"/>
    </row>
    <row r="447" spans="1:68" ht="16.5" customHeight="1" x14ac:dyDescent="0.25">
      <c r="A447" s="636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customHeight="1" x14ac:dyDescent="0.25">
      <c r="A448" s="639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151</v>
      </c>
      <c r="L449" s="35"/>
      <c r="M449" s="36" t="s">
        <v>68</v>
      </c>
      <c r="N449" s="36"/>
      <c r="O449" s="35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86</v>
      </c>
      <c r="Q451" s="634"/>
      <c r="R451" s="634"/>
      <c r="S451" s="634"/>
      <c r="T451" s="634"/>
      <c r="U451" s="634"/>
      <c r="V451" s="635"/>
      <c r="W451" s="40" t="s">
        <v>87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86</v>
      </c>
      <c r="Q452" s="634"/>
      <c r="R452" s="634"/>
      <c r="S452" s="634"/>
      <c r="T452" s="634"/>
      <c r="U452" s="634"/>
      <c r="V452" s="635"/>
      <c r="W452" s="40" t="s">
        <v>69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6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customHeight="1" x14ac:dyDescent="0.25">
      <c r="A454" s="639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86</v>
      </c>
      <c r="Q456" s="634"/>
      <c r="R456" s="634"/>
      <c r="S456" s="634"/>
      <c r="T456" s="634"/>
      <c r="U456" s="634"/>
      <c r="V456" s="635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86</v>
      </c>
      <c r="Q457" s="634"/>
      <c r="R457" s="634"/>
      <c r="S457" s="634"/>
      <c r="T457" s="634"/>
      <c r="U457" s="634"/>
      <c r="V457" s="635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9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86</v>
      </c>
      <c r="Q460" s="634"/>
      <c r="R460" s="634"/>
      <c r="S460" s="634"/>
      <c r="T460" s="634"/>
      <c r="U460" s="634"/>
      <c r="V460" s="635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86</v>
      </c>
      <c r="Q461" s="634"/>
      <c r="R461" s="634"/>
      <c r="S461" s="634"/>
      <c r="T461" s="634"/>
      <c r="U461" s="634"/>
      <c r="V461" s="635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1" t="s">
        <v>708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customHeight="1" x14ac:dyDescent="0.25">
      <c r="A463" s="636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customHeight="1" x14ac:dyDescent="0.25">
      <c r="A464" s="639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105</v>
      </c>
      <c r="N467" s="36"/>
      <c r="O467" s="35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0</v>
      </c>
      <c r="Y469" s="53">
        <f t="shared" si="68"/>
        <v>0</v>
      </c>
      <c r="Z469" s="39" t="str">
        <f t="shared" si="69"/>
        <v/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105</v>
      </c>
      <c r="N470" s="36"/>
      <c r="O470" s="35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105</v>
      </c>
      <c r="N471" s="36"/>
      <c r="O471" s="35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729</v>
      </c>
      <c r="B472" s="60" t="s">
        <v>730</v>
      </c>
      <c r="C472" s="34">
        <v>4301012035</v>
      </c>
      <c r="D472" s="619">
        <v>4680115880603</v>
      </c>
      <c r="E472" s="620"/>
      <c r="F472" s="59">
        <v>0.6</v>
      </c>
      <c r="G472" s="35">
        <v>8</v>
      </c>
      <c r="H472" s="59">
        <v>4.8</v>
      </c>
      <c r="I472" s="59">
        <v>6.93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729</v>
      </c>
      <c r="B473" s="60" t="s">
        <v>731</v>
      </c>
      <c r="C473" s="34">
        <v>4301011778</v>
      </c>
      <c r="D473" s="619">
        <v>4680115880603</v>
      </c>
      <c r="E473" s="620"/>
      <c r="F473" s="59">
        <v>0.6</v>
      </c>
      <c r="G473" s="35">
        <v>6</v>
      </c>
      <c r="H473" s="59">
        <v>3.6</v>
      </c>
      <c r="I473" s="59">
        <v>3.81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740</v>
      </c>
      <c r="B478" s="60" t="s">
        <v>741</v>
      </c>
      <c r="C478" s="34">
        <v>4301012034</v>
      </c>
      <c r="D478" s="619">
        <v>4607091389982</v>
      </c>
      <c r="E478" s="620"/>
      <c r="F478" s="59">
        <v>0.6</v>
      </c>
      <c r="G478" s="35">
        <v>8</v>
      </c>
      <c r="H478" s="59">
        <v>4.8</v>
      </c>
      <c r="I478" s="59">
        <v>6.96</v>
      </c>
      <c r="J478" s="35">
        <v>120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IFERROR(IF(Y478=0,"",ROUNDUP(Y478/H478,0)*0.00937),"")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740</v>
      </c>
      <c r="B479" s="60" t="s">
        <v>742</v>
      </c>
      <c r="C479" s="34">
        <v>4301011784</v>
      </c>
      <c r="D479" s="619">
        <v>4607091389982</v>
      </c>
      <c r="E479" s="620"/>
      <c r="F479" s="59">
        <v>0.6</v>
      </c>
      <c r="G479" s="35">
        <v>6</v>
      </c>
      <c r="H479" s="59">
        <v>3.6</v>
      </c>
      <c r="I479" s="59">
        <v>3.81</v>
      </c>
      <c r="J479" s="35">
        <v>132</v>
      </c>
      <c r="K479" s="35" t="s">
        <v>104</v>
      </c>
      <c r="L479" s="35"/>
      <c r="M479" s="36" t="s">
        <v>100</v>
      </c>
      <c r="N479" s="36"/>
      <c r="O479" s="35">
        <v>60</v>
      </c>
      <c r="P479" s="7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0</v>
      </c>
      <c r="Y479" s="53">
        <f t="shared" si="68"/>
        <v>0</v>
      </c>
      <c r="Z479" s="39" t="str">
        <f>IFERROR(IF(Y479=0,"",ROUNDUP(Y479/H479,0)*0.00902),"")</f>
        <v/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86</v>
      </c>
      <c r="Q481" s="634"/>
      <c r="R481" s="634"/>
      <c r="S481" s="634"/>
      <c r="T481" s="634"/>
      <c r="U481" s="634"/>
      <c r="V481" s="635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86</v>
      </c>
      <c r="Q482" s="634"/>
      <c r="R482" s="634"/>
      <c r="S482" s="634"/>
      <c r="T482" s="634"/>
      <c r="U482" s="634"/>
      <c r="V482" s="635"/>
      <c r="W482" s="40" t="s">
        <v>69</v>
      </c>
      <c r="X482" s="41">
        <f>IFERROR(SUM(X465:X480),"0")</f>
        <v>0</v>
      </c>
      <c r="Y482" s="41">
        <f>IFERROR(SUM(Y465:Y480),"0")</f>
        <v>0</v>
      </c>
      <c r="Z482" s="40"/>
      <c r="AA482" s="64"/>
      <c r="AB482" s="64"/>
      <c r="AC482" s="64"/>
    </row>
    <row r="483" spans="1:68" ht="14.25" customHeight="1" x14ac:dyDescent="0.25">
      <c r="A483" s="639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105</v>
      </c>
      <c r="N484" s="36"/>
      <c r="O484" s="35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IFERROR(IF(Y484=0,"",ROUNDUP(Y484/H484,0)*0.01196),"")</f>
        <v/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16.5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105</v>
      </c>
      <c r="N485" s="36"/>
      <c r="O485" s="35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86</v>
      </c>
      <c r="Q487" s="634"/>
      <c r="R487" s="634"/>
      <c r="S487" s="634"/>
      <c r="T487" s="634"/>
      <c r="U487" s="634"/>
      <c r="V487" s="635"/>
      <c r="W487" s="40" t="s">
        <v>87</v>
      </c>
      <c r="X487" s="41">
        <f>IFERROR(X484/H484,"0")+IFERROR(X485/H485,"0")+IFERROR(X486/H486,"0")</f>
        <v>0</v>
      </c>
      <c r="Y487" s="41">
        <f>IFERROR(Y484/H484,"0")+IFERROR(Y485/H485,"0")+IFERROR(Y486/H486,"0")</f>
        <v>0</v>
      </c>
      <c r="Z487" s="41">
        <f>IFERROR(IF(Z484="",0,Z484),"0")+IFERROR(IF(Z485="",0,Z485),"0")+IFERROR(IF(Z486="",0,Z486),"0")</f>
        <v>0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86</v>
      </c>
      <c r="Q488" s="634"/>
      <c r="R488" s="634"/>
      <c r="S488" s="634"/>
      <c r="T488" s="634"/>
      <c r="U488" s="634"/>
      <c r="V488" s="635"/>
      <c r="W488" s="40" t="s">
        <v>69</v>
      </c>
      <c r="X488" s="41">
        <f>IFERROR(SUM(X484:X486),"0")</f>
        <v>0</v>
      </c>
      <c r="Y488" s="41">
        <f>IFERROR(SUM(Y484:Y486),"0")</f>
        <v>0</v>
      </c>
      <c r="Z488" s="40"/>
      <c r="AA488" s="64"/>
      <c r="AB488" s="64"/>
      <c r="AC488" s="64"/>
    </row>
    <row r="489" spans="1:68" ht="14.25" customHeight="1" x14ac:dyDescent="0.25">
      <c r="A489" s="639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0</v>
      </c>
      <c r="Y492" s="53">
        <f t="shared" si="74"/>
        <v>0</v>
      </c>
      <c r="Z492" s="39" t="str">
        <f>IFERROR(IF(Y492=0,"",ROUNDUP(Y492/H492,0)*0.01196),"")</f>
        <v/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86</v>
      </c>
      <c r="Q499" s="634"/>
      <c r="R499" s="634"/>
      <c r="S499" s="634"/>
      <c r="T499" s="634"/>
      <c r="U499" s="634"/>
      <c r="V499" s="635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0</v>
      </c>
      <c r="Y499" s="41">
        <f>IFERROR(Y490/H490,"0")+IFERROR(Y491/H491,"0")+IFERROR(Y492/H492,"0")+IFERROR(Y493/H493,"0")+IFERROR(Y494/H494,"0")+IFERROR(Y495/H495,"0")+IFERROR(Y496/H496,"0")+IFERROR(Y497/H497,"0")+IFERROR(Y498/H498,"0")</f>
        <v>0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86</v>
      </c>
      <c r="Q500" s="634"/>
      <c r="R500" s="634"/>
      <c r="S500" s="634"/>
      <c r="T500" s="634"/>
      <c r="U500" s="634"/>
      <c r="V500" s="635"/>
      <c r="W500" s="40" t="s">
        <v>69</v>
      </c>
      <c r="X500" s="41">
        <f>IFERROR(SUM(X490:X498),"0")</f>
        <v>0</v>
      </c>
      <c r="Y500" s="41">
        <f>IFERROR(SUM(Y490:Y498),"0")</f>
        <v>0</v>
      </c>
      <c r="Z500" s="40"/>
      <c r="AA500" s="64"/>
      <c r="AB500" s="64"/>
      <c r="AC500" s="64"/>
    </row>
    <row r="501" spans="1:68" ht="14.25" customHeight="1" x14ac:dyDescent="0.25">
      <c r="A501" s="639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105</v>
      </c>
      <c r="N502" s="36"/>
      <c r="O502" s="35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105</v>
      </c>
      <c r="N503" s="36"/>
      <c r="O503" s="35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105</v>
      </c>
      <c r="N504" s="36"/>
      <c r="O504" s="35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86</v>
      </c>
      <c r="Q505" s="634"/>
      <c r="R505" s="634"/>
      <c r="S505" s="634"/>
      <c r="T505" s="634"/>
      <c r="U505" s="634"/>
      <c r="V505" s="635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86</v>
      </c>
      <c r="Q506" s="634"/>
      <c r="R506" s="634"/>
      <c r="S506" s="634"/>
      <c r="T506" s="634"/>
      <c r="U506" s="634"/>
      <c r="V506" s="635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9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105</v>
      </c>
      <c r="N508" s="36"/>
      <c r="O508" s="35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105</v>
      </c>
      <c r="N509" s="36"/>
      <c r="O509" s="35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86</v>
      </c>
      <c r="Q510" s="634"/>
      <c r="R510" s="634"/>
      <c r="S510" s="634"/>
      <c r="T510" s="634"/>
      <c r="U510" s="634"/>
      <c r="V510" s="635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86</v>
      </c>
      <c r="Q511" s="634"/>
      <c r="R511" s="634"/>
      <c r="S511" s="634"/>
      <c r="T511" s="634"/>
      <c r="U511" s="634"/>
      <c r="V511" s="635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1" t="s">
        <v>785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customHeight="1" x14ac:dyDescent="0.25">
      <c r="A513" s="636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customHeight="1" x14ac:dyDescent="0.25">
      <c r="A514" s="639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105</v>
      </c>
      <c r="N515" s="36"/>
      <c r="O515" s="35">
        <v>55</v>
      </c>
      <c r="P515" s="941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808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8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86</v>
      </c>
      <c r="Q518" s="634"/>
      <c r="R518" s="634"/>
      <c r="S518" s="634"/>
      <c r="T518" s="634"/>
      <c r="U518" s="634"/>
      <c r="V518" s="635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86</v>
      </c>
      <c r="Q519" s="634"/>
      <c r="R519" s="634"/>
      <c r="S519" s="634"/>
      <c r="T519" s="634"/>
      <c r="U519" s="634"/>
      <c r="V519" s="635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9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customHeight="1" x14ac:dyDescent="0.25">
      <c r="A521" s="60" t="s">
        <v>798</v>
      </c>
      <c r="B521" s="60" t="s">
        <v>799</v>
      </c>
      <c r="C521" s="34">
        <v>4301020269</v>
      </c>
      <c r="D521" s="619">
        <v>4640242180519</v>
      </c>
      <c r="E521" s="620"/>
      <c r="F521" s="59">
        <v>1.35</v>
      </c>
      <c r="G521" s="35">
        <v>8</v>
      </c>
      <c r="H521" s="59">
        <v>10.8</v>
      </c>
      <c r="I521" s="59">
        <v>11.234999999999999</v>
      </c>
      <c r="J521" s="35">
        <v>64</v>
      </c>
      <c r="K521" s="35" t="s">
        <v>99</v>
      </c>
      <c r="L521" s="35"/>
      <c r="M521" s="36" t="s">
        <v>105</v>
      </c>
      <c r="N521" s="36"/>
      <c r="O521" s="35">
        <v>50</v>
      </c>
      <c r="P521" s="682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798</v>
      </c>
      <c r="B522" s="60" t="s">
        <v>802</v>
      </c>
      <c r="C522" s="34">
        <v>4301020400</v>
      </c>
      <c r="D522" s="619">
        <v>4640242180519</v>
      </c>
      <c r="E522" s="620"/>
      <c r="F522" s="59">
        <v>1.5</v>
      </c>
      <c r="G522" s="35">
        <v>8</v>
      </c>
      <c r="H522" s="59">
        <v>12</v>
      </c>
      <c r="I522" s="59">
        <v>12.435</v>
      </c>
      <c r="J522" s="35">
        <v>64</v>
      </c>
      <c r="K522" s="35" t="s">
        <v>99</v>
      </c>
      <c r="L522" s="35"/>
      <c r="M522" s="36" t="s">
        <v>100</v>
      </c>
      <c r="N522" s="36"/>
      <c r="O522" s="35">
        <v>50</v>
      </c>
      <c r="P522" s="696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0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801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79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86</v>
      </c>
      <c r="Q525" s="634"/>
      <c r="R525" s="634"/>
      <c r="S525" s="634"/>
      <c r="T525" s="634"/>
      <c r="U525" s="634"/>
      <c r="V525" s="635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86</v>
      </c>
      <c r="Q526" s="634"/>
      <c r="R526" s="634"/>
      <c r="S526" s="634"/>
      <c r="T526" s="634"/>
      <c r="U526" s="634"/>
      <c r="V526" s="635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9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7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70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86</v>
      </c>
      <c r="Q530" s="634"/>
      <c r="R530" s="634"/>
      <c r="S530" s="634"/>
      <c r="T530" s="634"/>
      <c r="U530" s="634"/>
      <c r="V530" s="635"/>
      <c r="W530" s="40" t="s">
        <v>87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86</v>
      </c>
      <c r="Q531" s="634"/>
      <c r="R531" s="634"/>
      <c r="S531" s="634"/>
      <c r="T531" s="634"/>
      <c r="U531" s="634"/>
      <c r="V531" s="635"/>
      <c r="W531" s="40" t="s">
        <v>69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customHeight="1" x14ac:dyDescent="0.25">
      <c r="A532" s="639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820</v>
      </c>
      <c r="B533" s="60" t="s">
        <v>821</v>
      </c>
      <c r="C533" s="34">
        <v>4301051887</v>
      </c>
      <c r="D533" s="619">
        <v>4640242180533</v>
      </c>
      <c r="E533" s="620"/>
      <c r="F533" s="59">
        <v>1.3</v>
      </c>
      <c r="G533" s="35">
        <v>6</v>
      </c>
      <c r="H533" s="59">
        <v>7.8</v>
      </c>
      <c r="I533" s="59">
        <v>8.3190000000000008</v>
      </c>
      <c r="J533" s="35">
        <v>64</v>
      </c>
      <c r="K533" s="35" t="s">
        <v>99</v>
      </c>
      <c r="L533" s="35"/>
      <c r="M533" s="36" t="s">
        <v>105</v>
      </c>
      <c r="N533" s="36"/>
      <c r="O533" s="35">
        <v>45</v>
      </c>
      <c r="P533" s="831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820</v>
      </c>
      <c r="B534" s="60" t="s">
        <v>824</v>
      </c>
      <c r="C534" s="34">
        <v>4301052046</v>
      </c>
      <c r="D534" s="619">
        <v>4640242180533</v>
      </c>
      <c r="E534" s="620"/>
      <c r="F534" s="59">
        <v>1.5</v>
      </c>
      <c r="G534" s="35">
        <v>6</v>
      </c>
      <c r="H534" s="59">
        <v>9</v>
      </c>
      <c r="I534" s="59">
        <v>9.5190000000000001</v>
      </c>
      <c r="J534" s="35">
        <v>64</v>
      </c>
      <c r="K534" s="35" t="s">
        <v>99</v>
      </c>
      <c r="L534" s="35"/>
      <c r="M534" s="36" t="s">
        <v>132</v>
      </c>
      <c r="N534" s="36"/>
      <c r="O534" s="35">
        <v>45</v>
      </c>
      <c r="P534" s="971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86</v>
      </c>
      <c r="Q535" s="634"/>
      <c r="R535" s="634"/>
      <c r="S535" s="634"/>
      <c r="T535" s="634"/>
      <c r="U535" s="634"/>
      <c r="V535" s="635"/>
      <c r="W535" s="40" t="s">
        <v>87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86</v>
      </c>
      <c r="Q536" s="634"/>
      <c r="R536" s="634"/>
      <c r="S536" s="634"/>
      <c r="T536" s="634"/>
      <c r="U536" s="634"/>
      <c r="V536" s="635"/>
      <c r="W536" s="40" t="s">
        <v>69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39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customHeight="1" x14ac:dyDescent="0.25">
      <c r="A538" s="60" t="s">
        <v>825</v>
      </c>
      <c r="B538" s="60" t="s">
        <v>826</v>
      </c>
      <c r="C538" s="34">
        <v>4301060496</v>
      </c>
      <c r="D538" s="619">
        <v>4640242180120</v>
      </c>
      <c r="E538" s="620"/>
      <c r="F538" s="59">
        <v>1.5</v>
      </c>
      <c r="G538" s="35">
        <v>6</v>
      </c>
      <c r="H538" s="59">
        <v>9</v>
      </c>
      <c r="I538" s="59">
        <v>9.4350000000000005</v>
      </c>
      <c r="J538" s="35">
        <v>64</v>
      </c>
      <c r="K538" s="35" t="s">
        <v>99</v>
      </c>
      <c r="L538" s="35"/>
      <c r="M538" s="36" t="s">
        <v>132</v>
      </c>
      <c r="N538" s="36"/>
      <c r="O538" s="35">
        <v>40</v>
      </c>
      <c r="P538" s="820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825</v>
      </c>
      <c r="B539" s="60" t="s">
        <v>829</v>
      </c>
      <c r="C539" s="34">
        <v>4301060485</v>
      </c>
      <c r="D539" s="619">
        <v>4640242180120</v>
      </c>
      <c r="E539" s="620"/>
      <c r="F539" s="59">
        <v>1.3</v>
      </c>
      <c r="G539" s="35">
        <v>6</v>
      </c>
      <c r="H539" s="59">
        <v>7.8</v>
      </c>
      <c r="I539" s="59">
        <v>8.2349999999999994</v>
      </c>
      <c r="J539" s="35">
        <v>64</v>
      </c>
      <c r="K539" s="35" t="s">
        <v>99</v>
      </c>
      <c r="L539" s="35"/>
      <c r="M539" s="36" t="s">
        <v>105</v>
      </c>
      <c r="N539" s="36"/>
      <c r="O539" s="35">
        <v>40</v>
      </c>
      <c r="P539" s="701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831</v>
      </c>
      <c r="B540" s="60" t="s">
        <v>832</v>
      </c>
      <c r="C540" s="34">
        <v>4301060498</v>
      </c>
      <c r="D540" s="619">
        <v>4640242180137</v>
      </c>
      <c r="E540" s="620"/>
      <c r="F540" s="59">
        <v>1.5</v>
      </c>
      <c r="G540" s="35">
        <v>6</v>
      </c>
      <c r="H540" s="59">
        <v>9</v>
      </c>
      <c r="I540" s="59">
        <v>9.4350000000000005</v>
      </c>
      <c r="J540" s="35">
        <v>64</v>
      </c>
      <c r="K540" s="35" t="s">
        <v>99</v>
      </c>
      <c r="L540" s="35"/>
      <c r="M540" s="36" t="s">
        <v>132</v>
      </c>
      <c r="N540" s="36"/>
      <c r="O540" s="35">
        <v>40</v>
      </c>
      <c r="P540" s="826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831</v>
      </c>
      <c r="B541" s="60" t="s">
        <v>835</v>
      </c>
      <c r="C541" s="34">
        <v>4301060486</v>
      </c>
      <c r="D541" s="619">
        <v>4640242180137</v>
      </c>
      <c r="E541" s="620"/>
      <c r="F541" s="59">
        <v>1.3</v>
      </c>
      <c r="G541" s="35">
        <v>6</v>
      </c>
      <c r="H541" s="59">
        <v>7.8</v>
      </c>
      <c r="I541" s="59">
        <v>8.2349999999999994</v>
      </c>
      <c r="J541" s="35">
        <v>64</v>
      </c>
      <c r="K541" s="35" t="s">
        <v>99</v>
      </c>
      <c r="L541" s="35"/>
      <c r="M541" s="36" t="s">
        <v>105</v>
      </c>
      <c r="N541" s="36"/>
      <c r="O541" s="35">
        <v>40</v>
      </c>
      <c r="P541" s="864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86</v>
      </c>
      <c r="Q542" s="634"/>
      <c r="R542" s="634"/>
      <c r="S542" s="634"/>
      <c r="T542" s="634"/>
      <c r="U542" s="634"/>
      <c r="V542" s="635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86</v>
      </c>
      <c r="Q543" s="634"/>
      <c r="R543" s="634"/>
      <c r="S543" s="634"/>
      <c r="T543" s="634"/>
      <c r="U543" s="634"/>
      <c r="V543" s="635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6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customHeight="1" x14ac:dyDescent="0.25">
      <c r="A545" s="639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37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86</v>
      </c>
      <c r="Q547" s="634"/>
      <c r="R547" s="634"/>
      <c r="S547" s="634"/>
      <c r="T547" s="634"/>
      <c r="U547" s="634"/>
      <c r="V547" s="635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86</v>
      </c>
      <c r="Q548" s="634"/>
      <c r="R548" s="634"/>
      <c r="S548" s="634"/>
      <c r="T548" s="634"/>
      <c r="U548" s="634"/>
      <c r="V548" s="635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9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90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86</v>
      </c>
      <c r="Q551" s="634"/>
      <c r="R551" s="634"/>
      <c r="S551" s="634"/>
      <c r="T551" s="634"/>
      <c r="U551" s="634"/>
      <c r="V551" s="635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86</v>
      </c>
      <c r="Q552" s="634"/>
      <c r="R552" s="634"/>
      <c r="S552" s="634"/>
      <c r="T552" s="634"/>
      <c r="U552" s="634"/>
      <c r="V552" s="635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9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2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86</v>
      </c>
      <c r="Q555" s="634"/>
      <c r="R555" s="634"/>
      <c r="S555" s="634"/>
      <c r="T555" s="634"/>
      <c r="U555" s="634"/>
      <c r="V555" s="635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86</v>
      </c>
      <c r="Q556" s="634"/>
      <c r="R556" s="634"/>
      <c r="S556" s="634"/>
      <c r="T556" s="634"/>
      <c r="U556" s="634"/>
      <c r="V556" s="635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850</v>
      </c>
      <c r="Q557" s="641"/>
      <c r="R557" s="641"/>
      <c r="S557" s="641"/>
      <c r="T557" s="641"/>
      <c r="U557" s="641"/>
      <c r="V557" s="642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5242.6000000000004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5242.6000000000004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851</v>
      </c>
      <c r="Q558" s="641"/>
      <c r="R558" s="641"/>
      <c r="S558" s="641"/>
      <c r="T558" s="641"/>
      <c r="U558" s="641"/>
      <c r="V558" s="642"/>
      <c r="W558" s="40" t="s">
        <v>69</v>
      </c>
      <c r="X558" s="41">
        <f>IFERROR(SUM(BM22:BM554),"0")</f>
        <v>5672.0339999999987</v>
      </c>
      <c r="Y558" s="41">
        <f>IFERROR(SUM(BN22:BN554),"0")</f>
        <v>5672.0339999999987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852</v>
      </c>
      <c r="Q559" s="641"/>
      <c r="R559" s="641"/>
      <c r="S559" s="641"/>
      <c r="T559" s="641"/>
      <c r="U559" s="641"/>
      <c r="V559" s="642"/>
      <c r="W559" s="40" t="s">
        <v>853</v>
      </c>
      <c r="X559" s="42">
        <f>ROUNDUP(SUM(BO22:BO554),0)</f>
        <v>11</v>
      </c>
      <c r="Y559" s="42">
        <f>ROUNDUP(SUM(BP22:BP554),0)</f>
        <v>11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854</v>
      </c>
      <c r="Q560" s="641"/>
      <c r="R560" s="641"/>
      <c r="S560" s="641"/>
      <c r="T560" s="641"/>
      <c r="U560" s="641"/>
      <c r="V560" s="642"/>
      <c r="W560" s="40" t="s">
        <v>69</v>
      </c>
      <c r="X560" s="41">
        <f>GrossWeightTotal+PalletQtyTotal*25</f>
        <v>5947.0339999999987</v>
      </c>
      <c r="Y560" s="41">
        <f>GrossWeightTotalR+PalletQtyTotalR*25</f>
        <v>5947.0339999999987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855</v>
      </c>
      <c r="Q561" s="641"/>
      <c r="R561" s="641"/>
      <c r="S561" s="641"/>
      <c r="T561" s="641"/>
      <c r="U561" s="641"/>
      <c r="V561" s="642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1799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1799</v>
      </c>
      <c r="Z561" s="40"/>
      <c r="AA561" s="64"/>
      <c r="AB561" s="64"/>
      <c r="AC561" s="64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856</v>
      </c>
      <c r="Q562" s="641"/>
      <c r="R562" s="641"/>
      <c r="S562" s="641"/>
      <c r="T562" s="641"/>
      <c r="U562" s="641"/>
      <c r="V562" s="642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12.953950000000001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44" t="s">
        <v>94</v>
      </c>
      <c r="D564" s="645"/>
      <c r="E564" s="645"/>
      <c r="F564" s="645"/>
      <c r="G564" s="645"/>
      <c r="H564" s="646"/>
      <c r="I564" s="644" t="s">
        <v>274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578</v>
      </c>
      <c r="W564" s="646"/>
      <c r="X564" s="644" t="s">
        <v>643</v>
      </c>
      <c r="Y564" s="645"/>
      <c r="Z564" s="645"/>
      <c r="AA564" s="646"/>
      <c r="AB564" s="80" t="s">
        <v>708</v>
      </c>
      <c r="AC564" s="644" t="s">
        <v>785</v>
      </c>
      <c r="AD564" s="646"/>
      <c r="AF564" s="1"/>
    </row>
    <row r="565" spans="1:32" ht="14.25" customHeight="1" thickTop="1" x14ac:dyDescent="0.2">
      <c r="A565" s="972" t="s">
        <v>859</v>
      </c>
      <c r="B565" s="644" t="s">
        <v>63</v>
      </c>
      <c r="C565" s="644" t="s">
        <v>95</v>
      </c>
      <c r="D565" s="644" t="s">
        <v>116</v>
      </c>
      <c r="E565" s="644" t="s">
        <v>181</v>
      </c>
      <c r="F565" s="644" t="s">
        <v>208</v>
      </c>
      <c r="G565" s="644" t="s">
        <v>247</v>
      </c>
      <c r="H565" s="644" t="s">
        <v>94</v>
      </c>
      <c r="I565" s="644" t="s">
        <v>275</v>
      </c>
      <c r="J565" s="644" t="s">
        <v>319</v>
      </c>
      <c r="K565" s="644" t="s">
        <v>380</v>
      </c>
      <c r="L565" s="644" t="s">
        <v>426</v>
      </c>
      <c r="M565" s="644" t="s">
        <v>444</v>
      </c>
      <c r="N565" s="1"/>
      <c r="O565" s="644" t="s">
        <v>457</v>
      </c>
      <c r="P565" s="644" t="s">
        <v>469</v>
      </c>
      <c r="Q565" s="644" t="s">
        <v>476</v>
      </c>
      <c r="R565" s="644" t="s">
        <v>480</v>
      </c>
      <c r="S565" s="644" t="s">
        <v>486</v>
      </c>
      <c r="T565" s="644" t="s">
        <v>491</v>
      </c>
      <c r="U565" s="644" t="s">
        <v>565</v>
      </c>
      <c r="V565" s="644" t="s">
        <v>579</v>
      </c>
      <c r="W565" s="644" t="s">
        <v>613</v>
      </c>
      <c r="X565" s="644" t="s">
        <v>644</v>
      </c>
      <c r="Y565" s="644" t="s">
        <v>676</v>
      </c>
      <c r="Z565" s="644" t="s">
        <v>694</v>
      </c>
      <c r="AA565" s="644" t="s">
        <v>701</v>
      </c>
      <c r="AB565" s="644" t="s">
        <v>708</v>
      </c>
      <c r="AC565" s="644" t="s">
        <v>785</v>
      </c>
      <c r="AD565" s="644" t="s">
        <v>837</v>
      </c>
      <c r="AF565" s="1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1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196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36</v>
      </c>
      <c r="E567" s="50">
        <f>IFERROR(Y86*1,"0")+IFERROR(Y87*1,"0")+IFERROR(Y88*1,"0")+IFERROR(Y92*1,"0")+IFERROR(Y93*1,"0")+IFERROR(Y94*1,"0")+IFERROR(Y95*1,"0")+IFERROR(Y96*1,"0")+IFERROR(Y97*1,"0")+IFERROR(Y98*1,"0")+IFERROR(Y99*1,"0")</f>
        <v>1296.9000000000001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1531.8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672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50">
        <f>IFERROR(Y355*1,"0")+IFERROR(Y359*1,"0")+IFERROR(Y360*1,"0")+IFERROR(Y361*1,"0")</f>
        <v>1442.7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10.5</v>
      </c>
      <c r="Y567" s="50">
        <f>IFERROR(Y436*1,"0")+IFERROR(Y437*1,"0")+IFERROR(Y441*1,"0")+IFERROR(Y442*1,"0")+IFERROR(Y443*1,"0")+IFERROR(Y444*1,"0")</f>
        <v>56.7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4PH0Pko0MLcbU+MCIVWCFK13FRIAq+5nkAEQUVg9edpWDoOoWJVhOb0YpRpvRhtReQqS6U2A+9XQBD2ZYf1NZA==" saltValue="MtBqGZrAGd4uXBtRICj0e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4 X88 X367:X368 X370 X377" xr:uid="{00000000-0002-0000-0000-000011000000}">
      <formula1>IF(AK39&gt;0,OR(X39=0,AND(IF(X39-AK39&gt;=0,TRUE,FALSE),X39&gt;0,IF(X39/(H39*J39)=ROUND(X39/(H39*J39),0),TRUE,FALSE))),FALSE)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1 X280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EHAlWAyCPKkGcxq2OkD0uvv/ZR2U6X8TdKZHtHJECqHP9DQz0g2u2nMMm9Ej8Y5yMioBPtCY4qOOMMxj89rBNw==" saltValue="qw+KGJE+qwMTRmF9vN+P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2025-05-14T08:28:02Z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