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"/>
    </mc:Choice>
  </mc:AlternateContent>
  <xr:revisionPtr revIDLastSave="0" documentId="13_ncr:1_{F1EF2BFD-EE5F-4F32-8483-E75EFDE48E8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X548" i="1"/>
  <c r="X547" i="1"/>
  <c r="BO546" i="1"/>
  <c r="BM546" i="1"/>
  <c r="Y546" i="1"/>
  <c r="Y548" i="1" s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X536" i="1"/>
  <c r="X535" i="1"/>
  <c r="BO534" i="1"/>
  <c r="BM534" i="1"/>
  <c r="Y534" i="1"/>
  <c r="BP534" i="1" s="1"/>
  <c r="BO533" i="1"/>
  <c r="BM533" i="1"/>
  <c r="Y533" i="1"/>
  <c r="Y536" i="1" s="1"/>
  <c r="X531" i="1"/>
  <c r="X530" i="1"/>
  <c r="BO529" i="1"/>
  <c r="BN529" i="1"/>
  <c r="BM529" i="1"/>
  <c r="Y529" i="1"/>
  <c r="BP529" i="1" s="1"/>
  <c r="BO528" i="1"/>
  <c r="BM528" i="1"/>
  <c r="Y528" i="1"/>
  <c r="Y530" i="1" s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M521" i="1"/>
  <c r="Y521" i="1"/>
  <c r="Z521" i="1" s="1"/>
  <c r="X519" i="1"/>
  <c r="X518" i="1"/>
  <c r="BO517" i="1"/>
  <c r="BM517" i="1"/>
  <c r="Y517" i="1"/>
  <c r="BP517" i="1" s="1"/>
  <c r="BO516" i="1"/>
  <c r="BM516" i="1"/>
  <c r="Y516" i="1"/>
  <c r="BO515" i="1"/>
  <c r="BM515" i="1"/>
  <c r="Y515" i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Z504" i="1" s="1"/>
  <c r="P504" i="1"/>
  <c r="BO503" i="1"/>
  <c r="BN503" i="1"/>
  <c r="BM503" i="1"/>
  <c r="Y503" i="1"/>
  <c r="Z503" i="1" s="1"/>
  <c r="P503" i="1"/>
  <c r="BO502" i="1"/>
  <c r="BM502" i="1"/>
  <c r="Y502" i="1"/>
  <c r="P502" i="1"/>
  <c r="X500" i="1"/>
  <c r="X499" i="1"/>
  <c r="BO498" i="1"/>
  <c r="BM498" i="1"/>
  <c r="Y498" i="1"/>
  <c r="Z498" i="1" s="1"/>
  <c r="P498" i="1"/>
  <c r="BO497" i="1"/>
  <c r="BM497" i="1"/>
  <c r="Y497" i="1"/>
  <c r="BP497" i="1" s="1"/>
  <c r="P497" i="1"/>
  <c r="BO496" i="1"/>
  <c r="BM496" i="1"/>
  <c r="Y496" i="1"/>
  <c r="BN496" i="1" s="1"/>
  <c r="P496" i="1"/>
  <c r="BO495" i="1"/>
  <c r="BM495" i="1"/>
  <c r="Y495" i="1"/>
  <c r="Z495" i="1" s="1"/>
  <c r="P495" i="1"/>
  <c r="BO494" i="1"/>
  <c r="BM494" i="1"/>
  <c r="Y494" i="1"/>
  <c r="Z494" i="1" s="1"/>
  <c r="P494" i="1"/>
  <c r="BO493" i="1"/>
  <c r="BM493" i="1"/>
  <c r="Y493" i="1"/>
  <c r="BP493" i="1" s="1"/>
  <c r="P493" i="1"/>
  <c r="BP492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Z486" i="1" s="1"/>
  <c r="P486" i="1"/>
  <c r="BO485" i="1"/>
  <c r="BM485" i="1"/>
  <c r="Y485" i="1"/>
  <c r="BP485" i="1" s="1"/>
  <c r="P485" i="1"/>
  <c r="BP484" i="1"/>
  <c r="BO484" i="1"/>
  <c r="BM484" i="1"/>
  <c r="Y484" i="1"/>
  <c r="BN484" i="1" s="1"/>
  <c r="P484" i="1"/>
  <c r="X482" i="1"/>
  <c r="X481" i="1"/>
  <c r="BO480" i="1"/>
  <c r="BM480" i="1"/>
  <c r="Y480" i="1"/>
  <c r="BN480" i="1" s="1"/>
  <c r="P480" i="1"/>
  <c r="BO479" i="1"/>
  <c r="BM479" i="1"/>
  <c r="Y479" i="1"/>
  <c r="Z479" i="1" s="1"/>
  <c r="P479" i="1"/>
  <c r="BO478" i="1"/>
  <c r="BM478" i="1"/>
  <c r="Y478" i="1"/>
  <c r="Z478" i="1" s="1"/>
  <c r="P478" i="1"/>
  <c r="BO477" i="1"/>
  <c r="BM477" i="1"/>
  <c r="Y477" i="1"/>
  <c r="BP477" i="1" s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BP450" i="1" s="1"/>
  <c r="P450" i="1"/>
  <c r="BO449" i="1"/>
  <c r="BM449" i="1"/>
  <c r="Y449" i="1"/>
  <c r="Z449" i="1" s="1"/>
  <c r="P449" i="1"/>
  <c r="X446" i="1"/>
  <c r="X445" i="1"/>
  <c r="BO444" i="1"/>
  <c r="BM444" i="1"/>
  <c r="Y444" i="1"/>
  <c r="BN444" i="1" s="1"/>
  <c r="P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N441" i="1"/>
  <c r="BM441" i="1"/>
  <c r="Y441" i="1"/>
  <c r="P441" i="1"/>
  <c r="X439" i="1"/>
  <c r="X438" i="1"/>
  <c r="BO437" i="1"/>
  <c r="BM437" i="1"/>
  <c r="Z437" i="1"/>
  <c r="Y437" i="1"/>
  <c r="BP437" i="1" s="1"/>
  <c r="P437" i="1"/>
  <c r="BO436" i="1"/>
  <c r="BM436" i="1"/>
  <c r="Y436" i="1"/>
  <c r="P436" i="1"/>
  <c r="X433" i="1"/>
  <c r="X432" i="1"/>
  <c r="BO431" i="1"/>
  <c r="BN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N424" i="1"/>
  <c r="BM424" i="1"/>
  <c r="Y424" i="1"/>
  <c r="BP424" i="1" s="1"/>
  <c r="P424" i="1"/>
  <c r="BO423" i="1"/>
  <c r="BM423" i="1"/>
  <c r="Y423" i="1"/>
  <c r="P423" i="1"/>
  <c r="BO422" i="1"/>
  <c r="BM422" i="1"/>
  <c r="Z422" i="1"/>
  <c r="Y422" i="1"/>
  <c r="BP422" i="1" s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M418" i="1"/>
  <c r="Y418" i="1"/>
  <c r="BN418" i="1" s="1"/>
  <c r="P418" i="1"/>
  <c r="BP417" i="1"/>
  <c r="BO417" i="1"/>
  <c r="BM417" i="1"/>
  <c r="Y417" i="1"/>
  <c r="BN417" i="1" s="1"/>
  <c r="P417" i="1"/>
  <c r="X413" i="1"/>
  <c r="X412" i="1"/>
  <c r="BO411" i="1"/>
  <c r="BM411" i="1"/>
  <c r="Y411" i="1"/>
  <c r="Y413" i="1" s="1"/>
  <c r="P411" i="1"/>
  <c r="X409" i="1"/>
  <c r="X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Z404" i="1" s="1"/>
  <c r="P404" i="1"/>
  <c r="X402" i="1"/>
  <c r="X401" i="1"/>
  <c r="BO400" i="1"/>
  <c r="BM400" i="1"/>
  <c r="Y400" i="1"/>
  <c r="BP400" i="1" s="1"/>
  <c r="P400" i="1"/>
  <c r="X398" i="1"/>
  <c r="X397" i="1"/>
  <c r="BP396" i="1"/>
  <c r="BO396" i="1"/>
  <c r="BM396" i="1"/>
  <c r="Y396" i="1"/>
  <c r="BN396" i="1" s="1"/>
  <c r="P396" i="1"/>
  <c r="BO395" i="1"/>
  <c r="BM395" i="1"/>
  <c r="Y395" i="1"/>
  <c r="BN395" i="1" s="1"/>
  <c r="P395" i="1"/>
  <c r="BO394" i="1"/>
  <c r="BM394" i="1"/>
  <c r="Y394" i="1"/>
  <c r="BN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BN382" i="1" s="1"/>
  <c r="P382" i="1"/>
  <c r="X380" i="1"/>
  <c r="X379" i="1"/>
  <c r="BP378" i="1"/>
  <c r="BO378" i="1"/>
  <c r="BM378" i="1"/>
  <c r="Y378" i="1"/>
  <c r="Z378" i="1" s="1"/>
  <c r="P378" i="1"/>
  <c r="BO377" i="1"/>
  <c r="BM377" i="1"/>
  <c r="Y377" i="1"/>
  <c r="Y379" i="1" s="1"/>
  <c r="P377" i="1"/>
  <c r="X375" i="1"/>
  <c r="X374" i="1"/>
  <c r="BO373" i="1"/>
  <c r="BN373" i="1"/>
  <c r="BM373" i="1"/>
  <c r="Y373" i="1"/>
  <c r="Z373" i="1" s="1"/>
  <c r="P373" i="1"/>
  <c r="BO372" i="1"/>
  <c r="BN372" i="1"/>
  <c r="BM372" i="1"/>
  <c r="Y372" i="1"/>
  <c r="BP372" i="1" s="1"/>
  <c r="P372" i="1"/>
  <c r="BO371" i="1"/>
  <c r="BN371" i="1"/>
  <c r="BM371" i="1"/>
  <c r="Y371" i="1"/>
  <c r="BP371" i="1" s="1"/>
  <c r="P371" i="1"/>
  <c r="BP370" i="1"/>
  <c r="BO370" i="1"/>
  <c r="BN370" i="1"/>
  <c r="BM370" i="1"/>
  <c r="Y370" i="1"/>
  <c r="Z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N361" i="1"/>
  <c r="BM361" i="1"/>
  <c r="Y361" i="1"/>
  <c r="Z361" i="1" s="1"/>
  <c r="P361" i="1"/>
  <c r="BO360" i="1"/>
  <c r="BN360" i="1"/>
  <c r="BM360" i="1"/>
  <c r="Y360" i="1"/>
  <c r="Z360" i="1" s="1"/>
  <c r="P360" i="1"/>
  <c r="BO359" i="1"/>
  <c r="BN359" i="1"/>
  <c r="BM359" i="1"/>
  <c r="Y359" i="1"/>
  <c r="BP359" i="1" s="1"/>
  <c r="P359" i="1"/>
  <c r="X357" i="1"/>
  <c r="X356" i="1"/>
  <c r="BO355" i="1"/>
  <c r="BM355" i="1"/>
  <c r="Z355" i="1"/>
  <c r="Z356" i="1" s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BP337" i="1" s="1"/>
  <c r="P337" i="1"/>
  <c r="BP336" i="1"/>
  <c r="BO336" i="1"/>
  <c r="BM336" i="1"/>
  <c r="Y336" i="1"/>
  <c r="BN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Z331" i="1" s="1"/>
  <c r="P331" i="1"/>
  <c r="BO330" i="1"/>
  <c r="BM330" i="1"/>
  <c r="Y330" i="1"/>
  <c r="BN330" i="1" s="1"/>
  <c r="P330" i="1"/>
  <c r="BO329" i="1"/>
  <c r="BM329" i="1"/>
  <c r="Y329" i="1"/>
  <c r="BP329" i="1" s="1"/>
  <c r="P329" i="1"/>
  <c r="BO328" i="1"/>
  <c r="BM328" i="1"/>
  <c r="Y328" i="1"/>
  <c r="BN328" i="1" s="1"/>
  <c r="P328" i="1"/>
  <c r="BP327" i="1"/>
  <c r="BO327" i="1"/>
  <c r="BM327" i="1"/>
  <c r="Z327" i="1"/>
  <c r="Y327" i="1"/>
  <c r="BN327" i="1" s="1"/>
  <c r="P327" i="1"/>
  <c r="X325" i="1"/>
  <c r="X324" i="1"/>
  <c r="BP323" i="1"/>
  <c r="BO323" i="1"/>
  <c r="BM323" i="1"/>
  <c r="Y323" i="1"/>
  <c r="Z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N320" i="1" s="1"/>
  <c r="P320" i="1"/>
  <c r="X318" i="1"/>
  <c r="X317" i="1"/>
  <c r="BO316" i="1"/>
  <c r="BM316" i="1"/>
  <c r="Y316" i="1"/>
  <c r="BP316" i="1" s="1"/>
  <c r="P316" i="1"/>
  <c r="BO315" i="1"/>
  <c r="BM315" i="1"/>
  <c r="Y315" i="1"/>
  <c r="Z315" i="1" s="1"/>
  <c r="P315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N312" i="1" s="1"/>
  <c r="P312" i="1"/>
  <c r="BP311" i="1"/>
  <c r="BO311" i="1"/>
  <c r="BM311" i="1"/>
  <c r="Y311" i="1"/>
  <c r="Z311" i="1" s="1"/>
  <c r="P311" i="1"/>
  <c r="X308" i="1"/>
  <c r="X307" i="1"/>
  <c r="BO306" i="1"/>
  <c r="BM306" i="1"/>
  <c r="Y306" i="1"/>
  <c r="Z306" i="1" s="1"/>
  <c r="Z307" i="1" s="1"/>
  <c r="P306" i="1"/>
  <c r="X303" i="1"/>
  <c r="X302" i="1"/>
  <c r="BO301" i="1"/>
  <c r="BM301" i="1"/>
  <c r="Z301" i="1"/>
  <c r="Y301" i="1"/>
  <c r="Y302" i="1" s="1"/>
  <c r="P301" i="1"/>
  <c r="BO300" i="1"/>
  <c r="BN300" i="1"/>
  <c r="BM300" i="1"/>
  <c r="Y300" i="1"/>
  <c r="Y303" i="1" s="1"/>
  <c r="P300" i="1"/>
  <c r="X297" i="1"/>
  <c r="X296" i="1"/>
  <c r="BO295" i="1"/>
  <c r="BM295" i="1"/>
  <c r="Y295" i="1"/>
  <c r="BP295" i="1" s="1"/>
  <c r="P295" i="1"/>
  <c r="X292" i="1"/>
  <c r="X291" i="1"/>
  <c r="BO290" i="1"/>
  <c r="BM290" i="1"/>
  <c r="Y290" i="1"/>
  <c r="BP290" i="1" s="1"/>
  <c r="P290" i="1"/>
  <c r="X288" i="1"/>
  <c r="X287" i="1"/>
  <c r="BO286" i="1"/>
  <c r="BM286" i="1"/>
  <c r="Y286" i="1"/>
  <c r="Y288" i="1" s="1"/>
  <c r="P286" i="1"/>
  <c r="X283" i="1"/>
  <c r="X282" i="1"/>
  <c r="BO281" i="1"/>
  <c r="BN281" i="1"/>
  <c r="BM281" i="1"/>
  <c r="Y281" i="1"/>
  <c r="Z281" i="1" s="1"/>
  <c r="P281" i="1"/>
  <c r="BO280" i="1"/>
  <c r="BM280" i="1"/>
  <c r="Y280" i="1"/>
  <c r="BP280" i="1" s="1"/>
  <c r="P280" i="1"/>
  <c r="BP279" i="1"/>
  <c r="BO279" i="1"/>
  <c r="BM279" i="1"/>
  <c r="Y279" i="1"/>
  <c r="P279" i="1"/>
  <c r="BP278" i="1"/>
  <c r="BO278" i="1"/>
  <c r="BM278" i="1"/>
  <c r="Z278" i="1"/>
  <c r="Y278" i="1"/>
  <c r="BN278" i="1" s="1"/>
  <c r="P278" i="1"/>
  <c r="X275" i="1"/>
  <c r="X274" i="1"/>
  <c r="BO273" i="1"/>
  <c r="BM273" i="1"/>
  <c r="Y273" i="1"/>
  <c r="Z273" i="1" s="1"/>
  <c r="BO272" i="1"/>
  <c r="BM272" i="1"/>
  <c r="Y272" i="1"/>
  <c r="Z272" i="1" s="1"/>
  <c r="P272" i="1"/>
  <c r="BO271" i="1"/>
  <c r="BN271" i="1"/>
  <c r="BM271" i="1"/>
  <c r="Z271" i="1"/>
  <c r="Y271" i="1"/>
  <c r="BP271" i="1" s="1"/>
  <c r="P271" i="1"/>
  <c r="BP270" i="1"/>
  <c r="BO270" i="1"/>
  <c r="BN270" i="1"/>
  <c r="BM270" i="1"/>
  <c r="Y270" i="1"/>
  <c r="Z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Z263" i="1" s="1"/>
  <c r="P263" i="1"/>
  <c r="BO262" i="1"/>
  <c r="BM262" i="1"/>
  <c r="Y262" i="1"/>
  <c r="BP262" i="1" s="1"/>
  <c r="P262" i="1"/>
  <c r="BO261" i="1"/>
  <c r="BM261" i="1"/>
  <c r="Y261" i="1"/>
  <c r="Z261" i="1" s="1"/>
  <c r="P261" i="1"/>
  <c r="BP260" i="1"/>
  <c r="BO260" i="1"/>
  <c r="BM260" i="1"/>
  <c r="Y260" i="1"/>
  <c r="P260" i="1"/>
  <c r="X257" i="1"/>
  <c r="X256" i="1"/>
  <c r="BO255" i="1"/>
  <c r="BM255" i="1"/>
  <c r="Z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Y248" i="1" s="1"/>
  <c r="X245" i="1"/>
  <c r="Y244" i="1"/>
  <c r="X244" i="1"/>
  <c r="BO243" i="1"/>
  <c r="BM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N236" i="1"/>
  <c r="BM236" i="1"/>
  <c r="Y236" i="1"/>
  <c r="BP236" i="1" s="1"/>
  <c r="P236" i="1"/>
  <c r="BO235" i="1"/>
  <c r="BN235" i="1"/>
  <c r="BM235" i="1"/>
  <c r="Y235" i="1"/>
  <c r="BP235" i="1" s="1"/>
  <c r="P235" i="1"/>
  <c r="BO234" i="1"/>
  <c r="BN234" i="1"/>
  <c r="BM234" i="1"/>
  <c r="Z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Z232" i="1" s="1"/>
  <c r="P232" i="1"/>
  <c r="BO231" i="1"/>
  <c r="BM231" i="1"/>
  <c r="Y231" i="1"/>
  <c r="BP231" i="1" s="1"/>
  <c r="P231" i="1"/>
  <c r="Y228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M213" i="1"/>
  <c r="Y213" i="1"/>
  <c r="Z213" i="1" s="1"/>
  <c r="P213" i="1"/>
  <c r="X211" i="1"/>
  <c r="X210" i="1"/>
  <c r="BO209" i="1"/>
  <c r="BM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Y207" i="1"/>
  <c r="Z207" i="1" s="1"/>
  <c r="P207" i="1"/>
  <c r="BO206" i="1"/>
  <c r="BM206" i="1"/>
  <c r="Z206" i="1"/>
  <c r="Y206" i="1"/>
  <c r="BP206" i="1" s="1"/>
  <c r="P206" i="1"/>
  <c r="BO205" i="1"/>
  <c r="BN205" i="1"/>
  <c r="BM205" i="1"/>
  <c r="Y205" i="1"/>
  <c r="Z205" i="1" s="1"/>
  <c r="P205" i="1"/>
  <c r="BO204" i="1"/>
  <c r="BM204" i="1"/>
  <c r="Y204" i="1"/>
  <c r="Z204" i="1" s="1"/>
  <c r="P204" i="1"/>
  <c r="BO203" i="1"/>
  <c r="BM203" i="1"/>
  <c r="Y203" i="1"/>
  <c r="BP203" i="1" s="1"/>
  <c r="P203" i="1"/>
  <c r="BP202" i="1"/>
  <c r="BO202" i="1"/>
  <c r="BM202" i="1"/>
  <c r="Y202" i="1"/>
  <c r="BN202" i="1" s="1"/>
  <c r="P202" i="1"/>
  <c r="X200" i="1"/>
  <c r="X199" i="1"/>
  <c r="BO198" i="1"/>
  <c r="BN198" i="1"/>
  <c r="BM198" i="1"/>
  <c r="Z198" i="1"/>
  <c r="Y198" i="1"/>
  <c r="BP198" i="1" s="1"/>
  <c r="P198" i="1"/>
  <c r="BO197" i="1"/>
  <c r="BM197" i="1"/>
  <c r="Y197" i="1"/>
  <c r="Z197" i="1" s="1"/>
  <c r="P197" i="1"/>
  <c r="X195" i="1"/>
  <c r="X194" i="1"/>
  <c r="BO193" i="1"/>
  <c r="BM193" i="1"/>
  <c r="Z193" i="1"/>
  <c r="Y193" i="1"/>
  <c r="P193" i="1"/>
  <c r="BO192" i="1"/>
  <c r="BM192" i="1"/>
  <c r="Y192" i="1"/>
  <c r="Y195" i="1" s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N183" i="1" s="1"/>
  <c r="BP182" i="1"/>
  <c r="BO182" i="1"/>
  <c r="BM182" i="1"/>
  <c r="Z182" i="1"/>
  <c r="Y182" i="1"/>
  <c r="BN182" i="1" s="1"/>
  <c r="BO181" i="1"/>
  <c r="BM181" i="1"/>
  <c r="Y181" i="1"/>
  <c r="BP181" i="1" s="1"/>
  <c r="X179" i="1"/>
  <c r="X178" i="1"/>
  <c r="BO177" i="1"/>
  <c r="BM177" i="1"/>
  <c r="Z177" i="1"/>
  <c r="Y177" i="1"/>
  <c r="BP177" i="1" s="1"/>
  <c r="P177" i="1"/>
  <c r="BO176" i="1"/>
  <c r="BN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Z174" i="1" s="1"/>
  <c r="P174" i="1"/>
  <c r="BO173" i="1"/>
  <c r="BN173" i="1"/>
  <c r="BM173" i="1"/>
  <c r="Y173" i="1"/>
  <c r="BP173" i="1" s="1"/>
  <c r="P173" i="1"/>
  <c r="BP172" i="1"/>
  <c r="BO172" i="1"/>
  <c r="BM172" i="1"/>
  <c r="Y172" i="1"/>
  <c r="Z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X161" i="1"/>
  <c r="X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BN154" i="1" s="1"/>
  <c r="P154" i="1"/>
  <c r="BO153" i="1"/>
  <c r="BM153" i="1"/>
  <c r="Y153" i="1"/>
  <c r="BP153" i="1" s="1"/>
  <c r="P153" i="1"/>
  <c r="X151" i="1"/>
  <c r="Y150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P143" i="1"/>
  <c r="BO143" i="1"/>
  <c r="BM143" i="1"/>
  <c r="Y143" i="1"/>
  <c r="BN143" i="1" s="1"/>
  <c r="P143" i="1"/>
  <c r="X141" i="1"/>
  <c r="X140" i="1"/>
  <c r="BO139" i="1"/>
  <c r="BM139" i="1"/>
  <c r="Y139" i="1"/>
  <c r="BP139" i="1" s="1"/>
  <c r="P139" i="1"/>
  <c r="BP138" i="1"/>
  <c r="BO138" i="1"/>
  <c r="BM138" i="1"/>
  <c r="Y138" i="1"/>
  <c r="BN138" i="1" s="1"/>
  <c r="P138" i="1"/>
  <c r="X136" i="1"/>
  <c r="X135" i="1"/>
  <c r="BO134" i="1"/>
  <c r="BM134" i="1"/>
  <c r="Y134" i="1"/>
  <c r="BP134" i="1" s="1"/>
  <c r="P134" i="1"/>
  <c r="BP133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N127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Z118" i="1" s="1"/>
  <c r="P118" i="1"/>
  <c r="BO117" i="1"/>
  <c r="BM117" i="1"/>
  <c r="Y117" i="1"/>
  <c r="BP117" i="1" s="1"/>
  <c r="P117" i="1"/>
  <c r="X115" i="1"/>
  <c r="X114" i="1"/>
  <c r="BP113" i="1"/>
  <c r="BO113" i="1"/>
  <c r="BM113" i="1"/>
  <c r="Z113" i="1"/>
  <c r="Y113" i="1"/>
  <c r="BN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N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N99" i="1" s="1"/>
  <c r="P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Y96" i="1"/>
  <c r="Z96" i="1" s="1"/>
  <c r="P96" i="1"/>
  <c r="BO95" i="1"/>
  <c r="BM95" i="1"/>
  <c r="Y95" i="1"/>
  <c r="BP95" i="1" s="1"/>
  <c r="P95" i="1"/>
  <c r="BO94" i="1"/>
  <c r="BM94" i="1"/>
  <c r="Y94" i="1"/>
  <c r="BN94" i="1" s="1"/>
  <c r="P94" i="1"/>
  <c r="BP93" i="1"/>
  <c r="BO93" i="1"/>
  <c r="BN93" i="1"/>
  <c r="BM93" i="1"/>
  <c r="Y93" i="1"/>
  <c r="Z93" i="1" s="1"/>
  <c r="BO92" i="1"/>
  <c r="BN92" i="1"/>
  <c r="BM92" i="1"/>
  <c r="Z92" i="1"/>
  <c r="Y92" i="1"/>
  <c r="BP92" i="1" s="1"/>
  <c r="P92" i="1"/>
  <c r="X90" i="1"/>
  <c r="X89" i="1"/>
  <c r="BO88" i="1"/>
  <c r="BM88" i="1"/>
  <c r="Y88" i="1"/>
  <c r="BN88" i="1" s="1"/>
  <c r="P88" i="1"/>
  <c r="BO87" i="1"/>
  <c r="BM87" i="1"/>
  <c r="Y87" i="1"/>
  <c r="Y89" i="1" s="1"/>
  <c r="P87" i="1"/>
  <c r="BO86" i="1"/>
  <c r="BN86" i="1"/>
  <c r="BM86" i="1"/>
  <c r="Y86" i="1"/>
  <c r="Z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N61" i="1" s="1"/>
  <c r="P61" i="1"/>
  <c r="BO60" i="1"/>
  <c r="BM60" i="1"/>
  <c r="Y60" i="1"/>
  <c r="BN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N44" i="1" s="1"/>
  <c r="P44" i="1"/>
  <c r="X42" i="1"/>
  <c r="X41" i="1"/>
  <c r="BO40" i="1"/>
  <c r="BM40" i="1"/>
  <c r="Y40" i="1"/>
  <c r="BP40" i="1" s="1"/>
  <c r="P40" i="1"/>
  <c r="BO39" i="1"/>
  <c r="BM39" i="1"/>
  <c r="Y39" i="1"/>
  <c r="BN39" i="1" s="1"/>
  <c r="P39" i="1"/>
  <c r="BO38" i="1"/>
  <c r="BM38" i="1"/>
  <c r="Y38" i="1"/>
  <c r="BN38" i="1" s="1"/>
  <c r="P38" i="1"/>
  <c r="BP37" i="1"/>
  <c r="BO37" i="1"/>
  <c r="BM37" i="1"/>
  <c r="Y37" i="1"/>
  <c r="Y42" i="1" s="1"/>
  <c r="P37" i="1"/>
  <c r="Y33" i="1"/>
  <c r="X33" i="1"/>
  <c r="Y32" i="1"/>
  <c r="X32" i="1"/>
  <c r="BP31" i="1"/>
  <c r="BO31" i="1"/>
  <c r="BN31" i="1"/>
  <c r="BM31" i="1"/>
  <c r="Z31" i="1"/>
  <c r="Z32" i="1" s="1"/>
  <c r="Y31" i="1"/>
  <c r="P31" i="1"/>
  <c r="X29" i="1"/>
  <c r="X28" i="1"/>
  <c r="BP27" i="1"/>
  <c r="BO27" i="1"/>
  <c r="BN27" i="1"/>
  <c r="BM27" i="1"/>
  <c r="Y27" i="1"/>
  <c r="Z27" i="1" s="1"/>
  <c r="P27" i="1"/>
  <c r="BP26" i="1"/>
  <c r="BO26" i="1"/>
  <c r="BN26" i="1"/>
  <c r="BM26" i="1"/>
  <c r="Y26" i="1"/>
  <c r="Z26" i="1" s="1"/>
  <c r="P26" i="1"/>
  <c r="BO25" i="1"/>
  <c r="BN25" i="1"/>
  <c r="BM25" i="1"/>
  <c r="Y25" i="1"/>
  <c r="BP25" i="1" s="1"/>
  <c r="P25" i="1"/>
  <c r="BO24" i="1"/>
  <c r="BM24" i="1"/>
  <c r="Y24" i="1"/>
  <c r="Z24" i="1" s="1"/>
  <c r="P24" i="1"/>
  <c r="BO23" i="1"/>
  <c r="BN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Y45" i="1" l="1"/>
  <c r="Z111" i="1"/>
  <c r="BP121" i="1"/>
  <c r="BN204" i="1"/>
  <c r="Z219" i="1"/>
  <c r="BN233" i="1"/>
  <c r="BN262" i="1"/>
  <c r="BP330" i="1"/>
  <c r="BN337" i="1"/>
  <c r="Y432" i="1"/>
  <c r="Z444" i="1"/>
  <c r="BP476" i="1"/>
  <c r="BP480" i="1"/>
  <c r="Y531" i="1"/>
  <c r="BN181" i="1"/>
  <c r="BP281" i="1"/>
  <c r="BP361" i="1"/>
  <c r="Y506" i="1"/>
  <c r="Z61" i="1"/>
  <c r="Z105" i="1"/>
  <c r="BN111" i="1"/>
  <c r="BP204" i="1"/>
  <c r="Z348" i="1"/>
  <c r="Y445" i="1"/>
  <c r="BP38" i="1"/>
  <c r="Y130" i="1"/>
  <c r="BN159" i="1"/>
  <c r="BN247" i="1"/>
  <c r="BP306" i="1"/>
  <c r="BN321" i="1"/>
  <c r="BP444" i="1"/>
  <c r="BN105" i="1"/>
  <c r="BP314" i="1"/>
  <c r="Z491" i="1"/>
  <c r="BP495" i="1"/>
  <c r="Y200" i="1"/>
  <c r="Z300" i="1"/>
  <c r="Z302" i="1" s="1"/>
  <c r="BP331" i="1"/>
  <c r="V567" i="1"/>
  <c r="Z387" i="1"/>
  <c r="Z388" i="1" s="1"/>
  <c r="Z424" i="1"/>
  <c r="Z534" i="1"/>
  <c r="Y160" i="1"/>
  <c r="Z72" i="1"/>
  <c r="Y100" i="1"/>
  <c r="BP171" i="1"/>
  <c r="Z322" i="1"/>
  <c r="Z106" i="1"/>
  <c r="Y161" i="1"/>
  <c r="BP205" i="1"/>
  <c r="BP387" i="1"/>
  <c r="BN478" i="1"/>
  <c r="BP39" i="1"/>
  <c r="BP94" i="1"/>
  <c r="Z183" i="1"/>
  <c r="BP300" i="1"/>
  <c r="BN322" i="1"/>
  <c r="Z372" i="1"/>
  <c r="Z396" i="1"/>
  <c r="BN449" i="1"/>
  <c r="AD567" i="1"/>
  <c r="B567" i="1"/>
  <c r="Z134" i="1"/>
  <c r="Z217" i="1"/>
  <c r="Z252" i="1"/>
  <c r="Z316" i="1"/>
  <c r="Z350" i="1"/>
  <c r="Y380" i="1"/>
  <c r="Z421" i="1"/>
  <c r="Y567" i="1"/>
  <c r="Z95" i="1"/>
  <c r="BN497" i="1"/>
  <c r="Z127" i="1"/>
  <c r="BN134" i="1"/>
  <c r="Y184" i="1"/>
  <c r="BN206" i="1"/>
  <c r="BN213" i="1"/>
  <c r="BN329" i="1"/>
  <c r="BN350" i="1"/>
  <c r="Z443" i="1"/>
  <c r="Z475" i="1"/>
  <c r="BN479" i="1"/>
  <c r="BN95" i="1"/>
  <c r="BN197" i="1"/>
  <c r="BN203" i="1"/>
  <c r="BN232" i="1"/>
  <c r="BN273" i="1"/>
  <c r="BN301" i="1"/>
  <c r="BN323" i="1"/>
  <c r="BP360" i="1"/>
  <c r="Z418" i="1"/>
  <c r="BN450" i="1"/>
  <c r="Z173" i="1"/>
  <c r="BP213" i="1"/>
  <c r="Z236" i="1"/>
  <c r="Z243" i="1"/>
  <c r="BP261" i="1"/>
  <c r="Y291" i="1"/>
  <c r="BN443" i="1"/>
  <c r="BP479" i="1"/>
  <c r="BP127" i="1"/>
  <c r="BP197" i="1"/>
  <c r="Z121" i="1"/>
  <c r="Z330" i="1"/>
  <c r="Y129" i="1"/>
  <c r="Z233" i="1"/>
  <c r="Z262" i="1"/>
  <c r="Y275" i="1"/>
  <c r="Y452" i="1"/>
  <c r="BN521" i="1"/>
  <c r="Z218" i="1"/>
  <c r="Z231" i="1"/>
  <c r="Z367" i="1"/>
  <c r="Z411" i="1"/>
  <c r="Z412" i="1" s="1"/>
  <c r="Z436" i="1"/>
  <c r="Z438" i="1" s="1"/>
  <c r="Z471" i="1"/>
  <c r="Z508" i="1"/>
  <c r="BN22" i="1"/>
  <c r="Z53" i="1"/>
  <c r="BP111" i="1"/>
  <c r="Z117" i="1"/>
  <c r="Y166" i="1"/>
  <c r="Z175" i="1"/>
  <c r="Z209" i="1"/>
  <c r="Z254" i="1"/>
  <c r="Z264" i="1"/>
  <c r="O567" i="1"/>
  <c r="Z295" i="1"/>
  <c r="Z296" i="1" s="1"/>
  <c r="BN315" i="1"/>
  <c r="BP395" i="1"/>
  <c r="BN502" i="1"/>
  <c r="Z120" i="1"/>
  <c r="G567" i="1"/>
  <c r="BN215" i="1"/>
  <c r="BN218" i="1"/>
  <c r="BN231" i="1"/>
  <c r="BN367" i="1"/>
  <c r="BP373" i="1"/>
  <c r="Y385" i="1"/>
  <c r="BN411" i="1"/>
  <c r="BN436" i="1"/>
  <c r="Y446" i="1"/>
  <c r="BN486" i="1"/>
  <c r="BP496" i="1"/>
  <c r="Y543" i="1"/>
  <c r="Z546" i="1"/>
  <c r="Z547" i="1" s="1"/>
  <c r="X559" i="1"/>
  <c r="BN120" i="1"/>
  <c r="Y124" i="1"/>
  <c r="H567" i="1"/>
  <c r="Y245" i="1"/>
  <c r="D567" i="1"/>
  <c r="BP60" i="1"/>
  <c r="BN117" i="1"/>
  <c r="Y167" i="1"/>
  <c r="BN175" i="1"/>
  <c r="Y188" i="1"/>
  <c r="Z199" i="1"/>
  <c r="BN209" i="1"/>
  <c r="Z225" i="1"/>
  <c r="Z227" i="1" s="1"/>
  <c r="BN254" i="1"/>
  <c r="BN264" i="1"/>
  <c r="BP315" i="1"/>
  <c r="Z419" i="1"/>
  <c r="BP502" i="1"/>
  <c r="BP508" i="1"/>
  <c r="BP53" i="1"/>
  <c r="Y82" i="1"/>
  <c r="BN133" i="1"/>
  <c r="BN139" i="1"/>
  <c r="BN172" i="1"/>
  <c r="BP215" i="1"/>
  <c r="BN261" i="1"/>
  <c r="BN331" i="1"/>
  <c r="BP367" i="1"/>
  <c r="BP436" i="1"/>
  <c r="BP486" i="1"/>
  <c r="Z114" i="1"/>
  <c r="Z23" i="1"/>
  <c r="Z159" i="1"/>
  <c r="Z160" i="1" s="1"/>
  <c r="I567" i="1"/>
  <c r="BN225" i="1"/>
  <c r="Z235" i="1"/>
  <c r="Y296" i="1"/>
  <c r="BP312" i="1"/>
  <c r="Z371" i="1"/>
  <c r="Y375" i="1"/>
  <c r="Y412" i="1"/>
  <c r="BN419" i="1"/>
  <c r="Z472" i="1"/>
  <c r="Z497" i="1"/>
  <c r="Z529" i="1"/>
  <c r="J567" i="1"/>
  <c r="Y345" i="1"/>
  <c r="U567" i="1"/>
  <c r="Y374" i="1"/>
  <c r="Y427" i="1"/>
  <c r="BP442" i="1"/>
  <c r="Z192" i="1"/>
  <c r="Z194" i="1" s="1"/>
  <c r="Y297" i="1"/>
  <c r="Y488" i="1"/>
  <c r="BN40" i="1"/>
  <c r="BN118" i="1"/>
  <c r="Y141" i="1"/>
  <c r="BP169" i="1"/>
  <c r="Z176" i="1"/>
  <c r="Z242" i="1"/>
  <c r="Z265" i="1"/>
  <c r="Y283" i="1"/>
  <c r="BN306" i="1"/>
  <c r="BN316" i="1"/>
  <c r="BP328" i="1"/>
  <c r="Y339" i="1"/>
  <c r="BN368" i="1"/>
  <c r="Z377" i="1"/>
  <c r="Z379" i="1" s="1"/>
  <c r="Z383" i="1"/>
  <c r="Z406" i="1"/>
  <c r="BN423" i="1"/>
  <c r="Z430" i="1"/>
  <c r="BP449" i="1"/>
  <c r="BP459" i="1"/>
  <c r="BP472" i="1"/>
  <c r="X558" i="1"/>
  <c r="E567" i="1"/>
  <c r="C567" i="1"/>
  <c r="BP61" i="1"/>
  <c r="Y109" i="1"/>
  <c r="BN192" i="1"/>
  <c r="BN207" i="1"/>
  <c r="BN216" i="1"/>
  <c r="BN219" i="1"/>
  <c r="BP232" i="1"/>
  <c r="Y249" i="1"/>
  <c r="BN255" i="1"/>
  <c r="BN272" i="1"/>
  <c r="R567" i="1"/>
  <c r="BN313" i="1"/>
  <c r="BN355" i="1"/>
  <c r="X567" i="1"/>
  <c r="BN437" i="1"/>
  <c r="Y500" i="1"/>
  <c r="BN494" i="1"/>
  <c r="BP503" i="1"/>
  <c r="Y510" i="1"/>
  <c r="Z540" i="1"/>
  <c r="F567" i="1"/>
  <c r="BP118" i="1"/>
  <c r="BN242" i="1"/>
  <c r="BN265" i="1"/>
  <c r="BP368" i="1"/>
  <c r="BN377" i="1"/>
  <c r="BN383" i="1"/>
  <c r="BN406" i="1"/>
  <c r="Z104" i="1"/>
  <c r="Z143" i="1"/>
  <c r="BP192" i="1"/>
  <c r="BP207" i="1"/>
  <c r="BP272" i="1"/>
  <c r="Z335" i="1"/>
  <c r="BP355" i="1"/>
  <c r="BP494" i="1"/>
  <c r="Y511" i="1"/>
  <c r="BN540" i="1"/>
  <c r="BN170" i="1"/>
  <c r="Y222" i="1"/>
  <c r="AB567" i="1"/>
  <c r="AC567" i="1"/>
  <c r="BN24" i="1"/>
  <c r="BN104" i="1"/>
  <c r="Y108" i="1"/>
  <c r="Z119" i="1"/>
  <c r="Z122" i="1"/>
  <c r="Z128" i="1"/>
  <c r="Z129" i="1" s="1"/>
  <c r="Y194" i="1"/>
  <c r="Y308" i="1"/>
  <c r="Z314" i="1"/>
  <c r="BN335" i="1"/>
  <c r="Z342" i="1"/>
  <c r="Y356" i="1"/>
  <c r="Z369" i="1"/>
  <c r="Y438" i="1"/>
  <c r="Z465" i="1"/>
  <c r="BN498" i="1"/>
  <c r="BN504" i="1"/>
  <c r="Z515" i="1"/>
  <c r="Z523" i="1"/>
  <c r="BP24" i="1"/>
  <c r="Z44" i="1"/>
  <c r="Z45" i="1" s="1"/>
  <c r="Y83" i="1"/>
  <c r="Z94" i="1"/>
  <c r="BN122" i="1"/>
  <c r="BN128" i="1"/>
  <c r="Y136" i="1"/>
  <c r="BP183" i="1"/>
  <c r="Z214" i="1"/>
  <c r="Y227" i="1"/>
  <c r="Y266" i="1"/>
  <c r="BN280" i="1"/>
  <c r="T567" i="1"/>
  <c r="BN342" i="1"/>
  <c r="Y357" i="1"/>
  <c r="BN369" i="1"/>
  <c r="BN378" i="1"/>
  <c r="BP394" i="1"/>
  <c r="Y401" i="1"/>
  <c r="Y439" i="1"/>
  <c r="Y451" i="1"/>
  <c r="BN465" i="1"/>
  <c r="Z470" i="1"/>
  <c r="BN495" i="1"/>
  <c r="BP498" i="1"/>
  <c r="BP504" i="1"/>
  <c r="BN515" i="1"/>
  <c r="X561" i="1"/>
  <c r="Z38" i="1"/>
  <c r="Z97" i="1"/>
  <c r="BN119" i="1"/>
  <c r="X557" i="1"/>
  <c r="Z80" i="1"/>
  <c r="Y114" i="1"/>
  <c r="Z165" i="1"/>
  <c r="Z166" i="1" s="1"/>
  <c r="Z171" i="1"/>
  <c r="BN174" i="1"/>
  <c r="BN177" i="1"/>
  <c r="BN193" i="1"/>
  <c r="BN208" i="1"/>
  <c r="BN217" i="1"/>
  <c r="BN243" i="1"/>
  <c r="Z260" i="1"/>
  <c r="Z266" i="1" s="1"/>
  <c r="BN263" i="1"/>
  <c r="BP273" i="1"/>
  <c r="BP320" i="1"/>
  <c r="BP478" i="1"/>
  <c r="BN541" i="1"/>
  <c r="BN214" i="1"/>
  <c r="Y363" i="1"/>
  <c r="Y519" i="1"/>
  <c r="Y556" i="1"/>
  <c r="BN97" i="1"/>
  <c r="Y239" i="1"/>
  <c r="Z25" i="1"/>
  <c r="BP44" i="1"/>
  <c r="BP52" i="1"/>
  <c r="Y125" i="1"/>
  <c r="Z155" i="1"/>
  <c r="BN165" i="1"/>
  <c r="BP174" i="1"/>
  <c r="BN260" i="1"/>
  <c r="BP263" i="1"/>
  <c r="BN311" i="1"/>
  <c r="Z359" i="1"/>
  <c r="Z362" i="1" s="1"/>
  <c r="Z395" i="1"/>
  <c r="Y409" i="1"/>
  <c r="BN421" i="1"/>
  <c r="BP541" i="1"/>
  <c r="Z274" i="1"/>
  <c r="Z145" i="1"/>
  <c r="Z393" i="1"/>
  <c r="Z468" i="1"/>
  <c r="Z516" i="1"/>
  <c r="Z538" i="1"/>
  <c r="Z550" i="1"/>
  <c r="Z551" i="1" s="1"/>
  <c r="Y433" i="1"/>
  <c r="Y456" i="1"/>
  <c r="BP521" i="1"/>
  <c r="Y525" i="1"/>
  <c r="K567" i="1"/>
  <c r="Z51" i="1"/>
  <c r="Z59" i="1"/>
  <c r="Z37" i="1"/>
  <c r="Z54" i="1"/>
  <c r="BN72" i="1"/>
  <c r="Y101" i="1"/>
  <c r="BN155" i="1"/>
  <c r="Y223" i="1"/>
  <c r="BN252" i="1"/>
  <c r="Z22" i="1"/>
  <c r="Z40" i="1"/>
  <c r="BN51" i="1"/>
  <c r="BN59" i="1"/>
  <c r="BN67" i="1"/>
  <c r="BN75" i="1"/>
  <c r="BP86" i="1"/>
  <c r="Z139" i="1"/>
  <c r="Y151" i="1"/>
  <c r="Z170" i="1"/>
  <c r="Z181" i="1"/>
  <c r="Z184" i="1" s="1"/>
  <c r="Z203" i="1"/>
  <c r="Z247" i="1"/>
  <c r="Z248" i="1" s="1"/>
  <c r="Y274" i="1"/>
  <c r="Z280" i="1"/>
  <c r="Y292" i="1"/>
  <c r="Y307" i="1"/>
  <c r="Z313" i="1"/>
  <c r="Z321" i="1"/>
  <c r="Y324" i="1"/>
  <c r="Z329" i="1"/>
  <c r="Y332" i="1"/>
  <c r="Z337" i="1"/>
  <c r="Y346" i="1"/>
  <c r="Z382" i="1"/>
  <c r="BN393" i="1"/>
  <c r="Y402" i="1"/>
  <c r="BP411" i="1"/>
  <c r="Y428" i="1"/>
  <c r="BN468" i="1"/>
  <c r="Z474" i="1"/>
  <c r="Z490" i="1"/>
  <c r="BN516" i="1"/>
  <c r="BN538" i="1"/>
  <c r="BN550" i="1"/>
  <c r="L567" i="1"/>
  <c r="Y62" i="1"/>
  <c r="Z67" i="1"/>
  <c r="Z75" i="1"/>
  <c r="Y179" i="1"/>
  <c r="BN80" i="1"/>
  <c r="Y90" i="1"/>
  <c r="Z144" i="1"/>
  <c r="Y240" i="1"/>
  <c r="Z286" i="1"/>
  <c r="Z287" i="1" s="1"/>
  <c r="Y28" i="1"/>
  <c r="BN37" i="1"/>
  <c r="Y46" i="1"/>
  <c r="BN54" i="1"/>
  <c r="Y63" i="1"/>
  <c r="BP80" i="1"/>
  <c r="BN144" i="1"/>
  <c r="Y185" i="1"/>
  <c r="Y256" i="1"/>
  <c r="BN286" i="1"/>
  <c r="Y362" i="1"/>
  <c r="BN387" i="1"/>
  <c r="Z441" i="1"/>
  <c r="Z450" i="1"/>
  <c r="Z451" i="1" s="1"/>
  <c r="BP465" i="1"/>
  <c r="BN471" i="1"/>
  <c r="Z477" i="1"/>
  <c r="Z485" i="1"/>
  <c r="Z493" i="1"/>
  <c r="Z509" i="1"/>
  <c r="Z522" i="1"/>
  <c r="Z533" i="1"/>
  <c r="Z535" i="1" s="1"/>
  <c r="M567" i="1"/>
  <c r="Y457" i="1"/>
  <c r="BN474" i="1"/>
  <c r="Z480" i="1"/>
  <c r="BN490" i="1"/>
  <c r="Z496" i="1"/>
  <c r="Y499" i="1"/>
  <c r="BP516" i="1"/>
  <c r="Y526" i="1"/>
  <c r="BP538" i="1"/>
  <c r="Y542" i="1"/>
  <c r="BP550" i="1"/>
  <c r="Z153" i="1"/>
  <c r="BN477" i="1"/>
  <c r="BN485" i="1"/>
  <c r="BN493" i="1"/>
  <c r="BN509" i="1"/>
  <c r="BN522" i="1"/>
  <c r="BN533" i="1"/>
  <c r="P567" i="1"/>
  <c r="Z123" i="1"/>
  <c r="Z253" i="1"/>
  <c r="BP286" i="1"/>
  <c r="Y325" i="1"/>
  <c r="Y333" i="1"/>
  <c r="Y351" i="1"/>
  <c r="Y68" i="1"/>
  <c r="BP247" i="1"/>
  <c r="Y257" i="1"/>
  <c r="Z343" i="1"/>
  <c r="BP490" i="1"/>
  <c r="Z517" i="1"/>
  <c r="Z528" i="1"/>
  <c r="Z530" i="1" s="1"/>
  <c r="Z539" i="1"/>
  <c r="Y551" i="1"/>
  <c r="Q567" i="1"/>
  <c r="Z425" i="1"/>
  <c r="Z466" i="1"/>
  <c r="Z52" i="1"/>
  <c r="Y55" i="1"/>
  <c r="Z60" i="1"/>
  <c r="Z76" i="1"/>
  <c r="BN87" i="1"/>
  <c r="BN98" i="1"/>
  <c r="BN107" i="1"/>
  <c r="BN123" i="1"/>
  <c r="Y145" i="1"/>
  <c r="BN153" i="1"/>
  <c r="BN187" i="1"/>
  <c r="BN220" i="1"/>
  <c r="BN237" i="1"/>
  <c r="BN253" i="1"/>
  <c r="Y287" i="1"/>
  <c r="BN295" i="1"/>
  <c r="BN348" i="1"/>
  <c r="BP377" i="1"/>
  <c r="Y388" i="1"/>
  <c r="Z394" i="1"/>
  <c r="Y397" i="1"/>
  <c r="BN404" i="1"/>
  <c r="BN422" i="1"/>
  <c r="BN430" i="1"/>
  <c r="BP441" i="1"/>
  <c r="Z459" i="1"/>
  <c r="Z460" i="1" s="1"/>
  <c r="Z469" i="1"/>
  <c r="BP533" i="1"/>
  <c r="Z87" i="1"/>
  <c r="Z98" i="1"/>
  <c r="Z100" i="1" s="1"/>
  <c r="Z107" i="1"/>
  <c r="Y156" i="1"/>
  <c r="Z187" i="1"/>
  <c r="Z188" i="1" s="1"/>
  <c r="Z220" i="1"/>
  <c r="Z237" i="1"/>
  <c r="BP22" i="1"/>
  <c r="Y29" i="1"/>
  <c r="Z81" i="1"/>
  <c r="BP382" i="1"/>
  <c r="Z407" i="1"/>
  <c r="Y41" i="1"/>
  <c r="BN49" i="1"/>
  <c r="BN65" i="1"/>
  <c r="BN73" i="1"/>
  <c r="BN81" i="1"/>
  <c r="BP104" i="1"/>
  <c r="BP128" i="1"/>
  <c r="Y140" i="1"/>
  <c r="Y157" i="1"/>
  <c r="BP193" i="1"/>
  <c r="BP301" i="1"/>
  <c r="Y338" i="1"/>
  <c r="BN343" i="1"/>
  <c r="Y352" i="1"/>
  <c r="BN407" i="1"/>
  <c r="BN425" i="1"/>
  <c r="BN466" i="1"/>
  <c r="BN517" i="1"/>
  <c r="BN528" i="1"/>
  <c r="BN539" i="1"/>
  <c r="S567" i="1"/>
  <c r="Z49" i="1"/>
  <c r="Z65" i="1"/>
  <c r="Z73" i="1"/>
  <c r="Y69" i="1"/>
  <c r="BP87" i="1"/>
  <c r="BP98" i="1"/>
  <c r="BP107" i="1"/>
  <c r="BP123" i="1"/>
  <c r="Y135" i="1"/>
  <c r="BP187" i="1"/>
  <c r="Y199" i="1"/>
  <c r="BP220" i="1"/>
  <c r="BP237" i="1"/>
  <c r="Y317" i="1"/>
  <c r="BP404" i="1"/>
  <c r="BP430" i="1"/>
  <c r="BN459" i="1"/>
  <c r="BN469" i="1"/>
  <c r="Y552" i="1"/>
  <c r="BP49" i="1"/>
  <c r="Y56" i="1"/>
  <c r="Y146" i="1"/>
  <c r="Y210" i="1"/>
  <c r="Y398" i="1"/>
  <c r="Z417" i="1"/>
  <c r="Z442" i="1"/>
  <c r="Y481" i="1"/>
  <c r="Z502" i="1"/>
  <c r="Z505" i="1" s="1"/>
  <c r="Y505" i="1"/>
  <c r="BP528" i="1"/>
  <c r="BN475" i="1"/>
  <c r="BN491" i="1"/>
  <c r="BN523" i="1"/>
  <c r="BN534" i="1"/>
  <c r="BN546" i="1"/>
  <c r="Z554" i="1"/>
  <c r="Z555" i="1" s="1"/>
  <c r="Z154" i="1"/>
  <c r="Z221" i="1"/>
  <c r="Z238" i="1"/>
  <c r="Y318" i="1"/>
  <c r="Z349" i="1"/>
  <c r="Z351" i="1" s="1"/>
  <c r="Z405" i="1"/>
  <c r="Y408" i="1"/>
  <c r="Z423" i="1"/>
  <c r="Z431" i="1"/>
  <c r="Y518" i="1"/>
  <c r="W567" i="1"/>
  <c r="Z50" i="1"/>
  <c r="Z58" i="1"/>
  <c r="Z66" i="1"/>
  <c r="Z74" i="1"/>
  <c r="Y77" i="1"/>
  <c r="Z149" i="1"/>
  <c r="Z150" i="1" s="1"/>
  <c r="Y211" i="1"/>
  <c r="Z251" i="1"/>
  <c r="Z256" i="1" s="1"/>
  <c r="Y267" i="1"/>
  <c r="Z290" i="1"/>
  <c r="Z291" i="1" s="1"/>
  <c r="Z341" i="1"/>
  <c r="Z344" i="1"/>
  <c r="Z392" i="1"/>
  <c r="Z400" i="1"/>
  <c r="Z401" i="1" s="1"/>
  <c r="Z426" i="1"/>
  <c r="Y460" i="1"/>
  <c r="Z467" i="1"/>
  <c r="Y482" i="1"/>
  <c r="BP546" i="1"/>
  <c r="BN554" i="1"/>
  <c r="Z88" i="1"/>
  <c r="Z99" i="1"/>
  <c r="BN50" i="1"/>
  <c r="Y384" i="1"/>
  <c r="BN392" i="1"/>
  <c r="BN400" i="1"/>
  <c r="BN426" i="1"/>
  <c r="Z455" i="1"/>
  <c r="Z456" i="1" s="1"/>
  <c r="BN467" i="1"/>
  <c r="Z473" i="1"/>
  <c r="Z524" i="1"/>
  <c r="Y535" i="1"/>
  <c r="Y547" i="1"/>
  <c r="BP554" i="1"/>
  <c r="Z567" i="1"/>
  <c r="F9" i="1"/>
  <c r="BN221" i="1"/>
  <c r="BN238" i="1"/>
  <c r="BN349" i="1"/>
  <c r="BN405" i="1"/>
  <c r="H9" i="1"/>
  <c r="Z39" i="1"/>
  <c r="BN58" i="1"/>
  <c r="BN66" i="1"/>
  <c r="BN74" i="1"/>
  <c r="Z138" i="1"/>
  <c r="BN149" i="1"/>
  <c r="Z169" i="1"/>
  <c r="Z202" i="1"/>
  <c r="Z210" i="1" s="1"/>
  <c r="BN251" i="1"/>
  <c r="Z279" i="1"/>
  <c r="Y282" i="1"/>
  <c r="BN290" i="1"/>
  <c r="Z312" i="1"/>
  <c r="Z320" i="1"/>
  <c r="Z328" i="1"/>
  <c r="Z336" i="1"/>
  <c r="BN341" i="1"/>
  <c r="BN344" i="1"/>
  <c r="J9" i="1"/>
  <c r="BP71" i="1"/>
  <c r="Y78" i="1"/>
  <c r="BP88" i="1"/>
  <c r="BP99" i="1"/>
  <c r="Z133" i="1"/>
  <c r="Z135" i="1" s="1"/>
  <c r="BP154" i="1"/>
  <c r="Z368" i="1"/>
  <c r="BP423" i="1"/>
  <c r="BN470" i="1"/>
  <c r="Z476" i="1"/>
  <c r="Z484" i="1"/>
  <c r="Z487" i="1" s="1"/>
  <c r="Y487" i="1"/>
  <c r="Z492" i="1"/>
  <c r="AA567" i="1"/>
  <c r="Z71" i="1"/>
  <c r="A10" i="1"/>
  <c r="BP149" i="1"/>
  <c r="BN169" i="1"/>
  <c r="Y178" i="1"/>
  <c r="BN279" i="1"/>
  <c r="BN455" i="1"/>
  <c r="BN473" i="1"/>
  <c r="BN524" i="1"/>
  <c r="BP515" i="1"/>
  <c r="Z108" i="1" l="1"/>
  <c r="Z432" i="1"/>
  <c r="Z244" i="1"/>
  <c r="Z324" i="1"/>
  <c r="Z408" i="1"/>
  <c r="Z124" i="1"/>
  <c r="Z317" i="1"/>
  <c r="X560" i="1"/>
  <c r="Z481" i="1"/>
  <c r="Z510" i="1"/>
  <c r="Z384" i="1"/>
  <c r="Z282" i="1"/>
  <c r="Z28" i="1"/>
  <c r="Z82" i="1"/>
  <c r="Z525" i="1"/>
  <c r="Z178" i="1"/>
  <c r="Z222" i="1"/>
  <c r="Z518" i="1"/>
  <c r="Y559" i="1"/>
  <c r="Z239" i="1"/>
  <c r="Z156" i="1"/>
  <c r="Z140" i="1"/>
  <c r="Z445" i="1"/>
  <c r="Y558" i="1"/>
  <c r="Z62" i="1"/>
  <c r="Z374" i="1"/>
  <c r="Z338" i="1"/>
  <c r="Z89" i="1"/>
  <c r="Z41" i="1"/>
  <c r="Z499" i="1"/>
  <c r="Z427" i="1"/>
  <c r="Z332" i="1"/>
  <c r="Z77" i="1"/>
  <c r="Z68" i="1"/>
  <c r="Z55" i="1"/>
  <c r="Z397" i="1"/>
  <c r="Y561" i="1"/>
  <c r="Z542" i="1"/>
  <c r="Z345" i="1"/>
  <c r="Y557" i="1"/>
  <c r="Z562" i="1" l="1"/>
  <c r="Y560" i="1"/>
</calcChain>
</file>

<file path=xl/sharedStrings.xml><?xml version="1.0" encoding="utf-8"?>
<sst xmlns="http://schemas.openxmlformats.org/spreadsheetml/2006/main" count="2495" uniqueCount="876">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</sst>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7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45788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Воскресенье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0.375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100</v>
      </c>
      <c r="Y37" s="53">
        <f>IFERROR(IF(X37="",0,CEILING((X37/$H37),1)*$H37),"")</f>
        <v>108</v>
      </c>
      <c r="Z37" s="39">
        <f>IFERROR(IF(Y37=0,"",ROUNDUP(Y37/H37,0)*0.01898),"")</f>
        <v>0.1898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104.02777777777777</v>
      </c>
      <c r="BN37" s="75">
        <f>IFERROR(Y37*I37/H37,"0")</f>
        <v>112.34999999999998</v>
      </c>
      <c r="BO37" s="75">
        <f>IFERROR(1/J37*(X37/H37),"0")</f>
        <v>0.14467592592592593</v>
      </c>
      <c r="BP37" s="75">
        <f>IFERROR(1/J37*(Y37/H37),"0")</f>
        <v>0.15625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80</v>
      </c>
      <c r="Y38" s="53">
        <f>IFERROR(IF(X38="",0,CEILING((X38/$H38),1)*$H38),"")</f>
        <v>80</v>
      </c>
      <c r="Z38" s="39">
        <f>IFERROR(IF(Y38=0,"",ROUNDUP(Y38/H38,0)*0.00902),"")</f>
        <v>0.1804</v>
      </c>
      <c r="AA38" s="65"/>
      <c r="AB38" s="66"/>
      <c r="AC38" s="97" t="s">
        <v>101</v>
      </c>
      <c r="AG38" s="75"/>
      <c r="AJ38" s="79" t="s">
        <v>107</v>
      </c>
      <c r="AK38" s="79">
        <v>528</v>
      </c>
      <c r="BB38" s="98" t="s">
        <v>1</v>
      </c>
      <c r="BM38" s="75">
        <f>IFERROR(X38*I38/H38,"0")</f>
        <v>84.2</v>
      </c>
      <c r="BN38" s="75">
        <f>IFERROR(Y38*I38/H38,"0")</f>
        <v>84.2</v>
      </c>
      <c r="BO38" s="75">
        <f>IFERROR(1/J38*(X38/H38),"0")</f>
        <v>0.15151515151515152</v>
      </c>
      <c r="BP38" s="75">
        <f>IFERROR(1/J38*(Y38/H38),"0")</f>
        <v>0.15151515151515152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29.25925925925926</v>
      </c>
      <c r="Y41" s="41">
        <f>IFERROR(Y37/H37,"0")+IFERROR(Y38/H38,"0")+IFERROR(Y39/H39,"0")+IFERROR(Y40/H40,"0")</f>
        <v>30</v>
      </c>
      <c r="Z41" s="41">
        <f>IFERROR(IF(Z37="",0,Z37),"0")+IFERROR(IF(Z38="",0,Z38),"0")+IFERROR(IF(Z39="",0,Z39),"0")+IFERROR(IF(Z40="",0,Z40),"0")</f>
        <v>0.37019999999999997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180</v>
      </c>
      <c r="Y42" s="41">
        <f>IFERROR(SUM(Y37:Y40),"0")</f>
        <v>188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105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200</v>
      </c>
      <c r="Y50" s="53">
        <f t="shared" si="6"/>
        <v>205.20000000000002</v>
      </c>
      <c r="Z50" s="39">
        <f>IFERROR(IF(Y50=0,"",ROUNDUP(Y50/H50,0)*0.01898),"")</f>
        <v>0.36062</v>
      </c>
      <c r="AA50" s="65"/>
      <c r="AB50" s="66"/>
      <c r="AC50" s="107" t="s">
        <v>122</v>
      </c>
      <c r="AG50" s="75"/>
      <c r="AJ50" s="79" t="s">
        <v>107</v>
      </c>
      <c r="AK50" s="79">
        <v>691.2</v>
      </c>
      <c r="BB50" s="108" t="s">
        <v>1</v>
      </c>
      <c r="BM50" s="75">
        <f t="shared" si="7"/>
        <v>208.05555555555554</v>
      </c>
      <c r="BN50" s="75">
        <f t="shared" si="8"/>
        <v>213.46499999999997</v>
      </c>
      <c r="BO50" s="75">
        <f t="shared" si="9"/>
        <v>0.28935185185185186</v>
      </c>
      <c r="BP50" s="75">
        <f t="shared" si="10"/>
        <v>0.296875</v>
      </c>
    </row>
    <row r="51" spans="1:68" ht="27" customHeight="1" x14ac:dyDescent="0.25">
      <c r="A51" s="60" t="s">
        <v>123</v>
      </c>
      <c r="B51" s="60" t="s">
        <v>124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125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126</v>
      </c>
      <c r="B52" s="60" t="s">
        <v>127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122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128</v>
      </c>
      <c r="B53" s="60" t="s">
        <v>129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130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131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132</v>
      </c>
      <c r="B54" s="60" t="s">
        <v>133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105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585</v>
      </c>
      <c r="Y54" s="53">
        <f t="shared" si="6"/>
        <v>585</v>
      </c>
      <c r="Z54" s="39">
        <f>IFERROR(IF(Y54=0,"",ROUNDUP(Y54/H54,0)*0.00902),"")</f>
        <v>1.1726000000000001</v>
      </c>
      <c r="AA54" s="65"/>
      <c r="AB54" s="66"/>
      <c r="AC54" s="115" t="s">
        <v>134</v>
      </c>
      <c r="AG54" s="75"/>
      <c r="AJ54" s="79" t="s">
        <v>107</v>
      </c>
      <c r="AK54" s="79">
        <v>594</v>
      </c>
      <c r="BB54" s="116" t="s">
        <v>1</v>
      </c>
      <c r="BM54" s="75">
        <f t="shared" si="7"/>
        <v>612.29999999999995</v>
      </c>
      <c r="BN54" s="75">
        <f t="shared" si="8"/>
        <v>612.29999999999995</v>
      </c>
      <c r="BO54" s="75">
        <f t="shared" si="9"/>
        <v>0.98484848484848486</v>
      </c>
      <c r="BP54" s="75">
        <f t="shared" si="10"/>
        <v>0.98484848484848486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148.51851851851853</v>
      </c>
      <c r="Y55" s="41">
        <f>IFERROR(Y49/H49,"0")+IFERROR(Y50/H50,"0")+IFERROR(Y51/H51,"0")+IFERROR(Y52/H52,"0")+IFERROR(Y53/H53,"0")+IFERROR(Y54/H54,"0")</f>
        <v>149</v>
      </c>
      <c r="Z55" s="41">
        <f>IFERROR(IF(Z49="",0,Z49),"0")+IFERROR(IF(Z50="",0,Z50),"0")+IFERROR(IF(Z51="",0,Z51),"0")+IFERROR(IF(Z52="",0,Z52),"0")+IFERROR(IF(Z53="",0,Z53),"0")+IFERROR(IF(Z54="",0,Z54),"0")</f>
        <v>1.53322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785</v>
      </c>
      <c r="Y56" s="41">
        <f>IFERROR(SUM(Y49:Y54),"0")</f>
        <v>790.2</v>
      </c>
      <c r="Z56" s="40"/>
      <c r="AA56" s="64"/>
      <c r="AB56" s="64"/>
      <c r="AC56" s="64"/>
    </row>
    <row r="57" spans="1:68" ht="14.25" customHeight="1" x14ac:dyDescent="0.25">
      <c r="A57" s="639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136</v>
      </c>
      <c r="B58" s="60" t="s">
        <v>137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138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139</v>
      </c>
      <c r="B59" s="60" t="s">
        <v>140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141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142</v>
      </c>
      <c r="B60" s="60" t="s">
        <v>143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138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144</v>
      </c>
      <c r="B61" s="60" t="s">
        <v>145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105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138</v>
      </c>
      <c r="AG61" s="75"/>
      <c r="AJ61" s="79" t="s">
        <v>107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9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147</v>
      </c>
      <c r="B65" s="60" t="s">
        <v>148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149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150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151</v>
      </c>
      <c r="B66" s="60" t="s">
        <v>152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149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153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154</v>
      </c>
      <c r="B67" s="60" t="s">
        <v>155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149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156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157</v>
      </c>
      <c r="B71" s="60" t="s">
        <v>158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159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160</v>
      </c>
      <c r="B72" s="60" t="s">
        <v>161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162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163</v>
      </c>
      <c r="B73" s="60" t="s">
        <v>164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165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166</v>
      </c>
      <c r="B74" s="60" t="s">
        <v>167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159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168</v>
      </c>
      <c r="B75" s="60" t="s">
        <v>169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162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170</v>
      </c>
      <c r="B76" s="60" t="s">
        <v>171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165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173</v>
      </c>
      <c r="B80" s="60" t="s">
        <v>174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130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50</v>
      </c>
      <c r="Y80" s="53">
        <f>IFERROR(IF(X80="",0,CEILING((X80/$H80),1)*$H80),"")</f>
        <v>54.6</v>
      </c>
      <c r="Z80" s="39">
        <f>IFERROR(IF(Y80=0,"",ROUNDUP(Y80/H80,0)*0.01898),"")</f>
        <v>0.13286000000000001</v>
      </c>
      <c r="AA80" s="65"/>
      <c r="AB80" s="66"/>
      <c r="AC80" s="143" t="s">
        <v>175</v>
      </c>
      <c r="AG80" s="75"/>
      <c r="AJ80" s="79"/>
      <c r="AK80" s="79">
        <v>0</v>
      </c>
      <c r="BB80" s="144" t="s">
        <v>1</v>
      </c>
      <c r="BM80" s="75">
        <f>IFERROR(X80*I80/H80,"0")</f>
        <v>52.78846153846154</v>
      </c>
      <c r="BN80" s="75">
        <f>IFERROR(Y80*I80/H80,"0")</f>
        <v>57.644999999999996</v>
      </c>
      <c r="BO80" s="75">
        <f>IFERROR(1/J80*(X80/H80),"0")</f>
        <v>0.10016025641025642</v>
      </c>
      <c r="BP80" s="75">
        <f>IFERROR(1/J80*(Y80/H80),"0")</f>
        <v>0.109375</v>
      </c>
    </row>
    <row r="81" spans="1:68" ht="27" customHeight="1" x14ac:dyDescent="0.25">
      <c r="A81" s="60" t="s">
        <v>176</v>
      </c>
      <c r="B81" s="60" t="s">
        <v>177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178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6.4102564102564106</v>
      </c>
      <c r="Y82" s="41">
        <f>IFERROR(Y80/H80,"0")+IFERROR(Y81/H81,"0")</f>
        <v>7</v>
      </c>
      <c r="Z82" s="41">
        <f>IFERROR(IF(Z80="",0,Z80),"0")+IFERROR(IF(Z81="",0,Z81),"0")</f>
        <v>0.13286000000000001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50</v>
      </c>
      <c r="Y83" s="41">
        <f>IFERROR(SUM(Y80:Y81),"0")</f>
        <v>54.6</v>
      </c>
      <c r="Z83" s="40"/>
      <c r="AA83" s="64"/>
      <c r="AB83" s="64"/>
      <c r="AC83" s="64"/>
    </row>
    <row r="84" spans="1:68" ht="16.5" customHeight="1" x14ac:dyDescent="0.25">
      <c r="A84" s="636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180</v>
      </c>
      <c r="B86" s="60" t="s">
        <v>181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130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150</v>
      </c>
      <c r="Y86" s="53">
        <f>IFERROR(IF(X86="",0,CEILING((X86/$H86),1)*$H86),"")</f>
        <v>151.20000000000002</v>
      </c>
      <c r="Z86" s="39">
        <f>IFERROR(IF(Y86=0,"",ROUNDUP(Y86/H86,0)*0.01898),"")</f>
        <v>0.26572000000000001</v>
      </c>
      <c r="AA86" s="65"/>
      <c r="AB86" s="66"/>
      <c r="AC86" s="147" t="s">
        <v>182</v>
      </c>
      <c r="AG86" s="75"/>
      <c r="AJ86" s="79"/>
      <c r="AK86" s="79">
        <v>0</v>
      </c>
      <c r="BB86" s="148" t="s">
        <v>1</v>
      </c>
      <c r="BM86" s="75">
        <f>IFERROR(X86*I86/H86,"0")</f>
        <v>156.04166666666666</v>
      </c>
      <c r="BN86" s="75">
        <f>IFERROR(Y86*I86/H86,"0")</f>
        <v>157.29000000000002</v>
      </c>
      <c r="BO86" s="75">
        <f>IFERROR(1/J86*(X86/H86),"0")</f>
        <v>0.21701388888888887</v>
      </c>
      <c r="BP86" s="75">
        <f>IFERROR(1/J86*(Y86/H86),"0")</f>
        <v>0.21875</v>
      </c>
    </row>
    <row r="87" spans="1:68" ht="16.5" customHeight="1" x14ac:dyDescent="0.25">
      <c r="A87" s="60" t="s">
        <v>183</v>
      </c>
      <c r="B87" s="60" t="s">
        <v>184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182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185</v>
      </c>
      <c r="B88" s="60" t="s">
        <v>186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130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315</v>
      </c>
      <c r="Y88" s="53">
        <f>IFERROR(IF(X88="",0,CEILING((X88/$H88),1)*$H88),"")</f>
        <v>315</v>
      </c>
      <c r="Z88" s="39">
        <f>IFERROR(IF(Y88=0,"",ROUNDUP(Y88/H88,0)*0.00902),"")</f>
        <v>0.63139999999999996</v>
      </c>
      <c r="AA88" s="65"/>
      <c r="AB88" s="66"/>
      <c r="AC88" s="151" t="s">
        <v>187</v>
      </c>
      <c r="AG88" s="75"/>
      <c r="AJ88" s="79" t="s">
        <v>107</v>
      </c>
      <c r="AK88" s="79">
        <v>594</v>
      </c>
      <c r="BB88" s="152" t="s">
        <v>1</v>
      </c>
      <c r="BM88" s="75">
        <f>IFERROR(X88*I88/H88,"0")</f>
        <v>329.70000000000005</v>
      </c>
      <c r="BN88" s="75">
        <f>IFERROR(Y88*I88/H88,"0")</f>
        <v>329.70000000000005</v>
      </c>
      <c r="BO88" s="75">
        <f>IFERROR(1/J88*(X88/H88),"0")</f>
        <v>0.53030303030303028</v>
      </c>
      <c r="BP88" s="75">
        <f>IFERROR(1/J88*(Y88/H88),"0")</f>
        <v>0.53030303030303028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83.888888888888886</v>
      </c>
      <c r="Y89" s="41">
        <f>IFERROR(Y86/H86,"0")+IFERROR(Y87/H87,"0")+IFERROR(Y88/H88,"0")</f>
        <v>84</v>
      </c>
      <c r="Z89" s="41">
        <f>IFERROR(IF(Z86="",0,Z86),"0")+IFERROR(IF(Z87="",0,Z87),"0")+IFERROR(IF(Z88="",0,Z88),"0")</f>
        <v>0.89711999999999992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465</v>
      </c>
      <c r="Y90" s="41">
        <f>IFERROR(SUM(Y86:Y88),"0")</f>
        <v>466.20000000000005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188</v>
      </c>
      <c r="B92" s="60" t="s">
        <v>189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200</v>
      </c>
      <c r="Y92" s="53">
        <f t="shared" ref="Y92:Y99" si="16">IFERROR(IF(X92="",0,CEILING((X92/$H92),1)*$H92),"")</f>
        <v>201.60000000000002</v>
      </c>
      <c r="Z92" s="39">
        <f>IFERROR(IF(Y92=0,"",ROUNDUP(Y92/H92,0)*0.01898),"")</f>
        <v>0.45552000000000004</v>
      </c>
      <c r="AA92" s="65"/>
      <c r="AB92" s="66"/>
      <c r="AC92" s="153" t="s">
        <v>190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212.35714285714286</v>
      </c>
      <c r="BN92" s="75">
        <f t="shared" ref="BN92:BN99" si="18">IFERROR(Y92*I92/H92,"0")</f>
        <v>214.05600000000001</v>
      </c>
      <c r="BO92" s="75">
        <f t="shared" ref="BO92:BO99" si="19">IFERROR(1/J92*(X92/H92),"0")</f>
        <v>0.37202380952380953</v>
      </c>
      <c r="BP92" s="75">
        <f t="shared" ref="BP92:BP99" si="20">IFERROR(1/J92*(Y92/H92),"0")</f>
        <v>0.375</v>
      </c>
    </row>
    <row r="93" spans="1:68" ht="16.5" customHeight="1" x14ac:dyDescent="0.25">
      <c r="A93" s="60" t="s">
        <v>188</v>
      </c>
      <c r="B93" s="60" t="s">
        <v>191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130</v>
      </c>
      <c r="N93" s="36"/>
      <c r="O93" s="35">
        <v>45</v>
      </c>
      <c r="P93" s="884" t="s">
        <v>192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190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188</v>
      </c>
      <c r="B94" s="60" t="s">
        <v>193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190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194</v>
      </c>
      <c r="B95" s="60" t="s">
        <v>195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196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197</v>
      </c>
      <c r="B96" s="60" t="s">
        <v>198</v>
      </c>
      <c r="C96" s="34">
        <v>4301051718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130</v>
      </c>
      <c r="N96" s="36"/>
      <c r="O96" s="35">
        <v>45</v>
      </c>
      <c r="P96" s="8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190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197</v>
      </c>
      <c r="B97" s="60" t="s">
        <v>199</v>
      </c>
      <c r="C97" s="34">
        <v>4301052039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225</v>
      </c>
      <c r="Y97" s="53">
        <f t="shared" si="16"/>
        <v>226.8</v>
      </c>
      <c r="Z97" s="39">
        <f>IFERROR(IF(Y97=0,"",ROUNDUP(Y97/H97,0)*0.00651),"")</f>
        <v>0.54683999999999999</v>
      </c>
      <c r="AA97" s="65"/>
      <c r="AB97" s="66"/>
      <c r="AC97" s="163" t="s">
        <v>200</v>
      </c>
      <c r="AG97" s="75"/>
      <c r="AJ97" s="79"/>
      <c r="AK97" s="79">
        <v>0</v>
      </c>
      <c r="BB97" s="164" t="s">
        <v>1</v>
      </c>
      <c r="BM97" s="75">
        <f t="shared" si="17"/>
        <v>246</v>
      </c>
      <c r="BN97" s="75">
        <f t="shared" si="18"/>
        <v>247.96799999999999</v>
      </c>
      <c r="BO97" s="75">
        <f t="shared" si="19"/>
        <v>0.45787545787545786</v>
      </c>
      <c r="BP97" s="75">
        <f t="shared" si="20"/>
        <v>0.46153846153846156</v>
      </c>
    </row>
    <row r="98" spans="1:68" ht="16.5" customHeight="1" x14ac:dyDescent="0.25">
      <c r="A98" s="60" t="s">
        <v>201</v>
      </c>
      <c r="B98" s="60" t="s">
        <v>202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203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204</v>
      </c>
      <c r="B99" s="60" t="s">
        <v>205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203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107.14285714285714</v>
      </c>
      <c r="Y100" s="41">
        <f>IFERROR(Y92/H92,"0")+IFERROR(Y93/H93,"0")+IFERROR(Y94/H94,"0")+IFERROR(Y95/H95,"0")+IFERROR(Y96/H96,"0")+IFERROR(Y97/H97,"0")+IFERROR(Y98/H98,"0")+IFERROR(Y99/H99,"0")</f>
        <v>108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1.0023599999999999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425</v>
      </c>
      <c r="Y101" s="41">
        <f>IFERROR(SUM(Y92:Y99),"0")</f>
        <v>428.40000000000003</v>
      </c>
      <c r="Z101" s="40"/>
      <c r="AA101" s="64"/>
      <c r="AB101" s="64"/>
      <c r="AC101" s="64"/>
    </row>
    <row r="102" spans="1:68" ht="16.5" customHeight="1" x14ac:dyDescent="0.25">
      <c r="A102" s="636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207</v>
      </c>
      <c r="B104" s="60" t="s">
        <v>208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50</v>
      </c>
      <c r="Y104" s="53">
        <f>IFERROR(IF(X104="",0,CEILING((X104/$H104),1)*$H104),"")</f>
        <v>54</v>
      </c>
      <c r="Z104" s="39">
        <f>IFERROR(IF(Y104=0,"",ROUNDUP(Y104/H104,0)*0.01898),"")</f>
        <v>9.4899999999999998E-2</v>
      </c>
      <c r="AA104" s="65"/>
      <c r="AB104" s="66"/>
      <c r="AC104" s="169" t="s">
        <v>209</v>
      </c>
      <c r="AG104" s="75"/>
      <c r="AJ104" s="79"/>
      <c r="AK104" s="79">
        <v>0</v>
      </c>
      <c r="BB104" s="170" t="s">
        <v>1</v>
      </c>
      <c r="BM104" s="75">
        <f>IFERROR(X104*I104/H104,"0")</f>
        <v>52.013888888888886</v>
      </c>
      <c r="BN104" s="75">
        <f>IFERROR(Y104*I104/H104,"0")</f>
        <v>56.17499999999999</v>
      </c>
      <c r="BO104" s="75">
        <f>IFERROR(1/J104*(X104/H104),"0")</f>
        <v>7.2337962962962965E-2</v>
      </c>
      <c r="BP104" s="75">
        <f>IFERROR(1/J104*(Y104/H104),"0")</f>
        <v>7.8125E-2</v>
      </c>
    </row>
    <row r="105" spans="1:68" ht="16.5" customHeight="1" x14ac:dyDescent="0.25">
      <c r="A105" s="60" t="s">
        <v>210</v>
      </c>
      <c r="B105" s="60" t="s">
        <v>211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209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212</v>
      </c>
      <c r="B106" s="60" t="s">
        <v>213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270</v>
      </c>
      <c r="Y106" s="53">
        <f>IFERROR(IF(X106="",0,CEILING((X106/$H106),1)*$H106),"")</f>
        <v>270</v>
      </c>
      <c r="Z106" s="39">
        <f>IFERROR(IF(Y106=0,"",ROUNDUP(Y106/H106,0)*0.00902),"")</f>
        <v>0.54120000000000001</v>
      </c>
      <c r="AA106" s="65"/>
      <c r="AB106" s="66"/>
      <c r="AC106" s="173" t="s">
        <v>209</v>
      </c>
      <c r="AG106" s="75"/>
      <c r="AJ106" s="79"/>
      <c r="AK106" s="79">
        <v>0</v>
      </c>
      <c r="BB106" s="174" t="s">
        <v>1</v>
      </c>
      <c r="BM106" s="75">
        <f>IFERROR(X106*I106/H106,"0")</f>
        <v>282.60000000000002</v>
      </c>
      <c r="BN106" s="75">
        <f>IFERROR(Y106*I106/H106,"0")</f>
        <v>282.60000000000002</v>
      </c>
      <c r="BO106" s="75">
        <f>IFERROR(1/J106*(X106/H106),"0")</f>
        <v>0.45454545454545459</v>
      </c>
      <c r="BP106" s="75">
        <f>IFERROR(1/J106*(Y106/H106),"0")</f>
        <v>0.45454545454545459</v>
      </c>
    </row>
    <row r="107" spans="1:68" ht="16.5" customHeight="1" x14ac:dyDescent="0.25">
      <c r="A107" s="60" t="s">
        <v>214</v>
      </c>
      <c r="B107" s="60" t="s">
        <v>215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209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64.629629629629633</v>
      </c>
      <c r="Y108" s="41">
        <f>IFERROR(Y104/H104,"0")+IFERROR(Y105/H105,"0")+IFERROR(Y106/H106,"0")+IFERROR(Y107/H107,"0")</f>
        <v>65</v>
      </c>
      <c r="Z108" s="41">
        <f>IFERROR(IF(Z104="",0,Z104),"0")+IFERROR(IF(Z105="",0,Z105),"0")+IFERROR(IF(Z106="",0,Z106),"0")+IFERROR(IF(Z107="",0,Z107),"0")</f>
        <v>0.6361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320</v>
      </c>
      <c r="Y109" s="41">
        <f>IFERROR(SUM(Y104:Y107),"0")</f>
        <v>324</v>
      </c>
      <c r="Z109" s="40"/>
      <c r="AA109" s="64"/>
      <c r="AB109" s="64"/>
      <c r="AC109" s="64"/>
    </row>
    <row r="110" spans="1:68" ht="14.25" customHeight="1" x14ac:dyDescent="0.25">
      <c r="A110" s="639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216</v>
      </c>
      <c r="B111" s="60" t="s">
        <v>217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218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219</v>
      </c>
      <c r="B112" s="60" t="s">
        <v>220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149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218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221</v>
      </c>
      <c r="B113" s="60" t="s">
        <v>222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218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223</v>
      </c>
      <c r="B117" s="60" t="s">
        <v>224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225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223</v>
      </c>
      <c r="B118" s="60" t="s">
        <v>226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130</v>
      </c>
      <c r="N118" s="36"/>
      <c r="O118" s="35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223</v>
      </c>
      <c r="B119" s="60" t="s">
        <v>228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500</v>
      </c>
      <c r="Y119" s="53">
        <f t="shared" si="21"/>
        <v>504</v>
      </c>
      <c r="Z119" s="39">
        <f>IFERROR(IF(Y119=0,"",ROUNDUP(Y119/H119,0)*0.01898),"")</f>
        <v>1.1388</v>
      </c>
      <c r="AA119" s="65"/>
      <c r="AB119" s="66"/>
      <c r="AC119" s="187" t="s">
        <v>227</v>
      </c>
      <c r="AG119" s="75"/>
      <c r="AJ119" s="79"/>
      <c r="AK119" s="79">
        <v>0</v>
      </c>
      <c r="BB119" s="188" t="s">
        <v>1</v>
      </c>
      <c r="BM119" s="75">
        <f t="shared" si="22"/>
        <v>530.53571428571422</v>
      </c>
      <c r="BN119" s="75">
        <f t="shared" si="23"/>
        <v>534.78</v>
      </c>
      <c r="BO119" s="75">
        <f t="shared" si="24"/>
        <v>0.93005952380952372</v>
      </c>
      <c r="BP119" s="75">
        <f t="shared" si="25"/>
        <v>0.9375</v>
      </c>
    </row>
    <row r="120" spans="1:68" ht="27" customHeight="1" x14ac:dyDescent="0.25">
      <c r="A120" s="60" t="s">
        <v>229</v>
      </c>
      <c r="B120" s="60" t="s">
        <v>230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130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231</v>
      </c>
      <c r="B121" s="60" t="s">
        <v>232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130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450</v>
      </c>
      <c r="Y121" s="53">
        <f t="shared" si="21"/>
        <v>450.90000000000003</v>
      </c>
      <c r="Z121" s="39">
        <f>IFERROR(IF(Y121=0,"",ROUNDUP(Y121/H121,0)*0.00651),"")</f>
        <v>1.08717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492</v>
      </c>
      <c r="BN121" s="75">
        <f t="shared" si="23"/>
        <v>492.98399999999998</v>
      </c>
      <c r="BO121" s="75">
        <f t="shared" si="24"/>
        <v>0.91575091575091572</v>
      </c>
      <c r="BP121" s="75">
        <f t="shared" si="25"/>
        <v>0.91758241758241765</v>
      </c>
    </row>
    <row r="122" spans="1:68" ht="16.5" customHeight="1" x14ac:dyDescent="0.25">
      <c r="A122" s="60" t="s">
        <v>233</v>
      </c>
      <c r="B122" s="60" t="s">
        <v>234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84</v>
      </c>
      <c r="Y122" s="53">
        <f t="shared" si="21"/>
        <v>84.600000000000009</v>
      </c>
      <c r="Z122" s="39">
        <f>IFERROR(IF(Y122=0,"",ROUNDUP(Y122/H122,0)*0.00651),"")</f>
        <v>0.30597000000000002</v>
      </c>
      <c r="AA122" s="65"/>
      <c r="AB122" s="66"/>
      <c r="AC122" s="193" t="s">
        <v>235</v>
      </c>
      <c r="AG122" s="75"/>
      <c r="AJ122" s="79"/>
      <c r="AK122" s="79">
        <v>0</v>
      </c>
      <c r="BB122" s="194" t="s">
        <v>1</v>
      </c>
      <c r="BM122" s="75">
        <f t="shared" si="22"/>
        <v>92.399999999999991</v>
      </c>
      <c r="BN122" s="75">
        <f t="shared" si="23"/>
        <v>93.06</v>
      </c>
      <c r="BO122" s="75">
        <f t="shared" si="24"/>
        <v>0.25641025641025644</v>
      </c>
      <c r="BP122" s="75">
        <f t="shared" si="25"/>
        <v>0.25824175824175832</v>
      </c>
    </row>
    <row r="123" spans="1:68" ht="27" customHeight="1" x14ac:dyDescent="0.25">
      <c r="A123" s="60" t="s">
        <v>236</v>
      </c>
      <c r="B123" s="60" t="s">
        <v>237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238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272.85714285714283</v>
      </c>
      <c r="Y124" s="41">
        <f>IFERROR(Y117/H117,"0")+IFERROR(Y118/H118,"0")+IFERROR(Y119/H119,"0")+IFERROR(Y120/H120,"0")+IFERROR(Y121/H121,"0")+IFERROR(Y122/H122,"0")+IFERROR(Y123/H123,"0")</f>
        <v>274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2.5319400000000001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1034</v>
      </c>
      <c r="Y125" s="41">
        <f>IFERROR(SUM(Y117:Y123),"0")</f>
        <v>1039.5</v>
      </c>
      <c r="Z125" s="40"/>
      <c r="AA125" s="64"/>
      <c r="AB125" s="64"/>
      <c r="AC125" s="64"/>
    </row>
    <row r="126" spans="1:68" ht="14.25" customHeight="1" x14ac:dyDescent="0.25">
      <c r="A126" s="639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239</v>
      </c>
      <c r="B127" s="60" t="s">
        <v>240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241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242</v>
      </c>
      <c r="B128" s="60" t="s">
        <v>243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23.1</v>
      </c>
      <c r="Y128" s="53">
        <f>IFERROR(IF(X128="",0,CEILING((X128/$H128),1)*$H128),"")</f>
        <v>23.759999999999998</v>
      </c>
      <c r="Z128" s="39">
        <f>IFERROR(IF(Y128=0,"",ROUNDUP(Y128/H128,0)*0.00651),"")</f>
        <v>7.8119999999999995E-2</v>
      </c>
      <c r="AA128" s="65"/>
      <c r="AB128" s="66"/>
      <c r="AC128" s="199" t="s">
        <v>244</v>
      </c>
      <c r="AG128" s="75"/>
      <c r="AJ128" s="79"/>
      <c r="AK128" s="79">
        <v>0</v>
      </c>
      <c r="BB128" s="200" t="s">
        <v>1</v>
      </c>
      <c r="BM128" s="75">
        <f>IFERROR(X128*I128/H128,"0")</f>
        <v>26.11</v>
      </c>
      <c r="BN128" s="75">
        <f>IFERROR(Y128*I128/H128,"0")</f>
        <v>26.855999999999998</v>
      </c>
      <c r="BO128" s="75">
        <f>IFERROR(1/J128*(X128/H128),"0")</f>
        <v>6.4102564102564111E-2</v>
      </c>
      <c r="BP128" s="75">
        <f>IFERROR(1/J128*(Y128/H128),"0")</f>
        <v>6.5934065934065936E-2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11.666666666666668</v>
      </c>
      <c r="Y129" s="41">
        <f>IFERROR(Y127/H127,"0")+IFERROR(Y128/H128,"0")</f>
        <v>11.999999999999998</v>
      </c>
      <c r="Z129" s="41">
        <f>IFERROR(IF(Z127="",0,Z127),"0")+IFERROR(IF(Z128="",0,Z128),"0")</f>
        <v>7.8119999999999995E-2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23.1</v>
      </c>
      <c r="Y130" s="41">
        <f>IFERROR(SUM(Y127:Y128),"0")</f>
        <v>23.759999999999998</v>
      </c>
      <c r="Z130" s="40"/>
      <c r="AA130" s="64"/>
      <c r="AB130" s="64"/>
      <c r="AC130" s="64"/>
    </row>
    <row r="131" spans="1:68" ht="16.5" customHeight="1" x14ac:dyDescent="0.25">
      <c r="A131" s="636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246</v>
      </c>
      <c r="B133" s="60" t="s">
        <v>247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248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246</v>
      </c>
      <c r="B134" s="60" t="s">
        <v>249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64</v>
      </c>
      <c r="Y134" s="53">
        <f>IFERROR(IF(X134="",0,CEILING((X134/$H134),1)*$H134),"")</f>
        <v>64</v>
      </c>
      <c r="Z134" s="39">
        <f>IFERROR(IF(Y134=0,"",ROUNDUP(Y134/H134,0)*0.00651),"")</f>
        <v>0.13020000000000001</v>
      </c>
      <c r="AA134" s="65"/>
      <c r="AB134" s="66"/>
      <c r="AC134" s="203" t="s">
        <v>248</v>
      </c>
      <c r="AG134" s="75"/>
      <c r="AJ134" s="79"/>
      <c r="AK134" s="79">
        <v>0</v>
      </c>
      <c r="BB134" s="204" t="s">
        <v>1</v>
      </c>
      <c r="BM134" s="75">
        <f>IFERROR(X134*I134/H134,"0")</f>
        <v>67.599999999999994</v>
      </c>
      <c r="BN134" s="75">
        <f>IFERROR(Y134*I134/H134,"0")</f>
        <v>67.599999999999994</v>
      </c>
      <c r="BO134" s="75">
        <f>IFERROR(1/J134*(X134/H134),"0")</f>
        <v>0.1098901098901099</v>
      </c>
      <c r="BP134" s="75">
        <f>IFERROR(1/J134*(Y134/H134),"0")</f>
        <v>0.1098901098901099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20</v>
      </c>
      <c r="Y135" s="41">
        <f>IFERROR(Y133/H133,"0")+IFERROR(Y134/H134,"0")</f>
        <v>20</v>
      </c>
      <c r="Z135" s="41">
        <f>IFERROR(IF(Z133="",0,Z133),"0")+IFERROR(IF(Z134="",0,Z134),"0")</f>
        <v>0.13020000000000001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64</v>
      </c>
      <c r="Y136" s="41">
        <f>IFERROR(SUM(Y133:Y134),"0")</f>
        <v>64</v>
      </c>
      <c r="Z136" s="40"/>
      <c r="AA136" s="64"/>
      <c r="AB136" s="64"/>
      <c r="AC136" s="64"/>
    </row>
    <row r="137" spans="1:68" ht="14.25" customHeight="1" x14ac:dyDescent="0.25">
      <c r="A137" s="639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250</v>
      </c>
      <c r="B138" s="60" t="s">
        <v>251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252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250</v>
      </c>
      <c r="B139" s="60" t="s">
        <v>253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52.5</v>
      </c>
      <c r="Y139" s="53">
        <f>IFERROR(IF(X139="",0,CEILING((X139/$H139),1)*$H139),"")</f>
        <v>53.199999999999996</v>
      </c>
      <c r="Z139" s="39">
        <f>IFERROR(IF(Y139=0,"",ROUNDUP(Y139/H139,0)*0.00651),"")</f>
        <v>0.12369000000000001</v>
      </c>
      <c r="AA139" s="65"/>
      <c r="AB139" s="66"/>
      <c r="AC139" s="207" t="s">
        <v>252</v>
      </c>
      <c r="AG139" s="75"/>
      <c r="AJ139" s="79"/>
      <c r="AK139" s="79">
        <v>0</v>
      </c>
      <c r="BB139" s="208" t="s">
        <v>1</v>
      </c>
      <c r="BM139" s="75">
        <f>IFERROR(X139*I139/H139,"0")</f>
        <v>57.524999999999999</v>
      </c>
      <c r="BN139" s="75">
        <f>IFERROR(Y139*I139/H139,"0")</f>
        <v>58.291999999999994</v>
      </c>
      <c r="BO139" s="75">
        <f>IFERROR(1/J139*(X139/H139),"0")</f>
        <v>0.10302197802197803</v>
      </c>
      <c r="BP139" s="75">
        <f>IFERROR(1/J139*(Y139/H139),"0")</f>
        <v>0.1043956043956044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18.75</v>
      </c>
      <c r="Y140" s="41">
        <f>IFERROR(Y138/H138,"0")+IFERROR(Y139/H139,"0")</f>
        <v>19</v>
      </c>
      <c r="Z140" s="41">
        <f>IFERROR(IF(Z138="",0,Z138),"0")+IFERROR(IF(Z139="",0,Z139),"0")</f>
        <v>0.12369000000000001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52.5</v>
      </c>
      <c r="Y141" s="41">
        <f>IFERROR(SUM(Y138:Y139),"0")</f>
        <v>53.199999999999996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254</v>
      </c>
      <c r="B143" s="60" t="s">
        <v>255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248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254</v>
      </c>
      <c r="B144" s="60" t="s">
        <v>256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56.1</v>
      </c>
      <c r="Y144" s="53">
        <f>IFERROR(IF(X144="",0,CEILING((X144/$H144),1)*$H144),"")</f>
        <v>58.080000000000005</v>
      </c>
      <c r="Z144" s="39">
        <f>IFERROR(IF(Y144=0,"",ROUNDUP(Y144/H144,0)*0.00651),"")</f>
        <v>0.14322000000000001</v>
      </c>
      <c r="AA144" s="65"/>
      <c r="AB144" s="66"/>
      <c r="AC144" s="211" t="s">
        <v>248</v>
      </c>
      <c r="AG144" s="75"/>
      <c r="AJ144" s="79"/>
      <c r="AK144" s="79">
        <v>0</v>
      </c>
      <c r="BB144" s="212" t="s">
        <v>1</v>
      </c>
      <c r="BM144" s="75">
        <f>IFERROR(X144*I144/H144,"0")</f>
        <v>61.795000000000002</v>
      </c>
      <c r="BN144" s="75">
        <f>IFERROR(Y144*I144/H144,"0")</f>
        <v>63.976000000000006</v>
      </c>
      <c r="BO144" s="75">
        <f>IFERROR(1/J144*(X144/H144),"0")</f>
        <v>0.11675824175824177</v>
      </c>
      <c r="BP144" s="75">
        <f>IFERROR(1/J144*(Y144/H144),"0")</f>
        <v>0.12087912087912089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21.25</v>
      </c>
      <c r="Y145" s="41">
        <f>IFERROR(Y143/H143,"0")+IFERROR(Y144/H144,"0")</f>
        <v>22</v>
      </c>
      <c r="Z145" s="41">
        <f>IFERROR(IF(Z143="",0,Z143),"0")+IFERROR(IF(Z144="",0,Z144),"0")</f>
        <v>0.14322000000000001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56.1</v>
      </c>
      <c r="Y146" s="41">
        <f>IFERROR(SUM(Y143:Y144),"0")</f>
        <v>58.080000000000005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257</v>
      </c>
      <c r="B149" s="60" t="s">
        <v>258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259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260</v>
      </c>
      <c r="B153" s="60" t="s">
        <v>261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262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263</v>
      </c>
      <c r="B154" s="60" t="s">
        <v>264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265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266</v>
      </c>
      <c r="B155" s="60" t="s">
        <v>267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268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269</v>
      </c>
      <c r="B159" s="60" t="s">
        <v>270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271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272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274</v>
      </c>
      <c r="B165" s="60" t="s">
        <v>275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149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276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277</v>
      </c>
      <c r="B169" s="60" t="s">
        <v>278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60</v>
      </c>
      <c r="Y169" s="53">
        <f t="shared" ref="Y169:Y177" si="26">IFERROR(IF(X169="",0,CEILING((X169/$H169),1)*$H169),"")</f>
        <v>63</v>
      </c>
      <c r="Z169" s="39">
        <f>IFERROR(IF(Y169=0,"",ROUNDUP(Y169/H169,0)*0.00902),"")</f>
        <v>0.1353</v>
      </c>
      <c r="AA169" s="65"/>
      <c r="AB169" s="66"/>
      <c r="AC169" s="225" t="s">
        <v>279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63.857142857142854</v>
      </c>
      <c r="BN169" s="75">
        <f t="shared" ref="BN169:BN177" si="28">IFERROR(Y169*I169/H169,"0")</f>
        <v>67.049999999999983</v>
      </c>
      <c r="BO169" s="75">
        <f t="shared" ref="BO169:BO177" si="29">IFERROR(1/J169*(X169/H169),"0")</f>
        <v>0.10822510822510822</v>
      </c>
      <c r="BP169" s="75">
        <f t="shared" ref="BP169:BP177" si="30">IFERROR(1/J169*(Y169/H169),"0")</f>
        <v>0.11363636363636365</v>
      </c>
    </row>
    <row r="170" spans="1:68" ht="27" customHeight="1" x14ac:dyDescent="0.25">
      <c r="A170" s="60" t="s">
        <v>280</v>
      </c>
      <c r="B170" s="60" t="s">
        <v>281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283</v>
      </c>
      <c r="B171" s="60" t="s">
        <v>284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100</v>
      </c>
      <c r="Y171" s="53">
        <f t="shared" si="26"/>
        <v>100.80000000000001</v>
      </c>
      <c r="Z171" s="39">
        <f>IFERROR(IF(Y171=0,"",ROUNDUP(Y171/H171,0)*0.00902),"")</f>
        <v>0.21648000000000001</v>
      </c>
      <c r="AA171" s="65"/>
      <c r="AB171" s="66"/>
      <c r="AC171" s="229" t="s">
        <v>285</v>
      </c>
      <c r="AG171" s="75"/>
      <c r="AJ171" s="79"/>
      <c r="AK171" s="79">
        <v>0</v>
      </c>
      <c r="BB171" s="230" t="s">
        <v>1</v>
      </c>
      <c r="BM171" s="75">
        <f t="shared" si="27"/>
        <v>105</v>
      </c>
      <c r="BN171" s="75">
        <f t="shared" si="28"/>
        <v>105.84000000000002</v>
      </c>
      <c r="BO171" s="75">
        <f t="shared" si="29"/>
        <v>0.18037518037518038</v>
      </c>
      <c r="BP171" s="75">
        <f t="shared" si="30"/>
        <v>0.18181818181818182</v>
      </c>
    </row>
    <row r="172" spans="1:68" ht="27" customHeight="1" x14ac:dyDescent="0.25">
      <c r="A172" s="60" t="s">
        <v>286</v>
      </c>
      <c r="B172" s="60" t="s">
        <v>287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149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105</v>
      </c>
      <c r="Y172" s="53">
        <f t="shared" si="26"/>
        <v>105</v>
      </c>
      <c r="Z172" s="39">
        <f>IFERROR(IF(Y172=0,"",ROUNDUP(Y172/H172,0)*0.00502),"")</f>
        <v>0.251</v>
      </c>
      <c r="AA172" s="65"/>
      <c r="AB172" s="66"/>
      <c r="AC172" s="231" t="s">
        <v>279</v>
      </c>
      <c r="AG172" s="75"/>
      <c r="AJ172" s="79"/>
      <c r="AK172" s="79">
        <v>0</v>
      </c>
      <c r="BB172" s="232" t="s">
        <v>1</v>
      </c>
      <c r="BM172" s="75">
        <f t="shared" si="27"/>
        <v>111.5</v>
      </c>
      <c r="BN172" s="75">
        <f t="shared" si="28"/>
        <v>111.5</v>
      </c>
      <c r="BO172" s="75">
        <f t="shared" si="29"/>
        <v>0.21367521367521369</v>
      </c>
      <c r="BP172" s="75">
        <f t="shared" si="30"/>
        <v>0.21367521367521369</v>
      </c>
    </row>
    <row r="173" spans="1:68" ht="27" customHeight="1" x14ac:dyDescent="0.25">
      <c r="A173" s="60" t="s">
        <v>288</v>
      </c>
      <c r="B173" s="60" t="s">
        <v>289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149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122.5</v>
      </c>
      <c r="Y173" s="53">
        <f t="shared" si="26"/>
        <v>123.9</v>
      </c>
      <c r="Z173" s="39">
        <f>IFERROR(IF(Y173=0,"",ROUNDUP(Y173/H173,0)*0.00502),"")</f>
        <v>0.29618</v>
      </c>
      <c r="AA173" s="65"/>
      <c r="AB173" s="66"/>
      <c r="AC173" s="233" t="s">
        <v>282</v>
      </c>
      <c r="AG173" s="75"/>
      <c r="AJ173" s="79"/>
      <c r="AK173" s="79">
        <v>0</v>
      </c>
      <c r="BB173" s="234" t="s">
        <v>1</v>
      </c>
      <c r="BM173" s="75">
        <f t="shared" si="27"/>
        <v>130.08333333333334</v>
      </c>
      <c r="BN173" s="75">
        <f t="shared" si="28"/>
        <v>131.57</v>
      </c>
      <c r="BO173" s="75">
        <f t="shared" si="29"/>
        <v>0.2492877492877493</v>
      </c>
      <c r="BP173" s="75">
        <f t="shared" si="30"/>
        <v>0.25213675213675218</v>
      </c>
    </row>
    <row r="174" spans="1:68" ht="27" customHeight="1" x14ac:dyDescent="0.25">
      <c r="A174" s="60" t="s">
        <v>290</v>
      </c>
      <c r="B174" s="60" t="s">
        <v>291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149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292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293</v>
      </c>
      <c r="B175" s="60" t="s">
        <v>294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149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245</v>
      </c>
      <c r="Y175" s="53">
        <f t="shared" si="26"/>
        <v>245.70000000000002</v>
      </c>
      <c r="Z175" s="39">
        <f>IFERROR(IF(Y175=0,"",ROUNDUP(Y175/H175,0)*0.00502),"")</f>
        <v>0.58733999999999997</v>
      </c>
      <c r="AA175" s="65"/>
      <c r="AB175" s="66"/>
      <c r="AC175" s="237" t="s">
        <v>285</v>
      </c>
      <c r="AG175" s="75"/>
      <c r="AJ175" s="79"/>
      <c r="AK175" s="79">
        <v>0</v>
      </c>
      <c r="BB175" s="238" t="s">
        <v>1</v>
      </c>
      <c r="BM175" s="75">
        <f t="shared" si="27"/>
        <v>256.66666666666663</v>
      </c>
      <c r="BN175" s="75">
        <f t="shared" si="28"/>
        <v>257.40000000000003</v>
      </c>
      <c r="BO175" s="75">
        <f t="shared" si="29"/>
        <v>0.4985754985754986</v>
      </c>
      <c r="BP175" s="75">
        <f t="shared" si="30"/>
        <v>0.5</v>
      </c>
    </row>
    <row r="176" spans="1:68" ht="27" customHeight="1" x14ac:dyDescent="0.25">
      <c r="A176" s="60" t="s">
        <v>295</v>
      </c>
      <c r="B176" s="60" t="s">
        <v>296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285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297</v>
      </c>
      <c r="B177" s="60" t="s">
        <v>298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149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299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263.09523809523807</v>
      </c>
      <c r="Y178" s="41">
        <f>IFERROR(Y169/H169,"0")+IFERROR(Y170/H170,"0")+IFERROR(Y171/H171,"0")+IFERROR(Y172/H172,"0")+IFERROR(Y173/H173,"0")+IFERROR(Y174/H174,"0")+IFERROR(Y175/H175,"0")+IFERROR(Y176/H176,"0")+IFERROR(Y177/H177,"0")</f>
        <v>265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1.4863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632.5</v>
      </c>
      <c r="Y179" s="41">
        <f>IFERROR(SUM(Y169:Y177),"0")</f>
        <v>638.40000000000009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300</v>
      </c>
      <c r="B181" s="60" t="s">
        <v>301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302</v>
      </c>
      <c r="L181" s="35"/>
      <c r="M181" s="36" t="s">
        <v>303</v>
      </c>
      <c r="N181" s="36"/>
      <c r="O181" s="35">
        <v>60</v>
      </c>
      <c r="P181" s="940" t="s">
        <v>304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7.0000000000000009</v>
      </c>
      <c r="Y181" s="53">
        <f>IFERROR(IF(X181="",0,CEILING((X181/$H181),1)*$H181),"")</f>
        <v>7.5600000000000005</v>
      </c>
      <c r="Z181" s="39">
        <f>IFERROR(IF(Y181=0,"",ROUNDUP(Y181/H181,0)*0.0059),"")</f>
        <v>3.5400000000000001E-2</v>
      </c>
      <c r="AA181" s="65"/>
      <c r="AB181" s="66"/>
      <c r="AC181" s="243" t="s">
        <v>305</v>
      </c>
      <c r="AG181" s="75"/>
      <c r="AJ181" s="79"/>
      <c r="AK181" s="79">
        <v>0</v>
      </c>
      <c r="BB181" s="244" t="s">
        <v>1</v>
      </c>
      <c r="BM181" s="75">
        <f>IFERROR(X181*I181/H181,"0")</f>
        <v>8.0555555555555554</v>
      </c>
      <c r="BN181" s="75">
        <f>IFERROR(Y181*I181/H181,"0")</f>
        <v>8.6999999999999993</v>
      </c>
      <c r="BO181" s="75">
        <f>IFERROR(1/J181*(X181/H181),"0")</f>
        <v>2.5720164609053499E-2</v>
      </c>
      <c r="BP181" s="75">
        <f>IFERROR(1/J181*(Y181/H181),"0")</f>
        <v>2.7777777777777776E-2</v>
      </c>
    </row>
    <row r="182" spans="1:68" ht="27" customHeight="1" x14ac:dyDescent="0.25">
      <c r="A182" s="60" t="s">
        <v>306</v>
      </c>
      <c r="B182" s="60" t="s">
        <v>307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302</v>
      </c>
      <c r="L182" s="35"/>
      <c r="M182" s="36" t="s">
        <v>303</v>
      </c>
      <c r="N182" s="36"/>
      <c r="O182" s="35">
        <v>90</v>
      </c>
      <c r="P182" s="754" t="s">
        <v>308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309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310</v>
      </c>
      <c r="B183" s="60" t="s">
        <v>311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302</v>
      </c>
      <c r="L183" s="35"/>
      <c r="M183" s="36" t="s">
        <v>303</v>
      </c>
      <c r="N183" s="36"/>
      <c r="O183" s="35">
        <v>90</v>
      </c>
      <c r="P183" s="915" t="s">
        <v>312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309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5.5555555555555562</v>
      </c>
      <c r="Y184" s="41">
        <f>IFERROR(Y181/H181,"0")+IFERROR(Y182/H182,"0")+IFERROR(Y183/H183,"0")</f>
        <v>6</v>
      </c>
      <c r="Z184" s="41">
        <f>IFERROR(IF(Z181="",0,Z181),"0")+IFERROR(IF(Z182="",0,Z182),"0")+IFERROR(IF(Z183="",0,Z183),"0")</f>
        <v>3.5400000000000001E-2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7.0000000000000009</v>
      </c>
      <c r="Y185" s="41">
        <f>IFERROR(SUM(Y181:Y183),"0")</f>
        <v>7.5600000000000005</v>
      </c>
      <c r="Z185" s="40"/>
      <c r="AA185" s="64"/>
      <c r="AB185" s="64"/>
      <c r="AC185" s="64"/>
    </row>
    <row r="186" spans="1:68" ht="14.25" customHeight="1" x14ac:dyDescent="0.25">
      <c r="A186" s="639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314</v>
      </c>
      <c r="B187" s="60" t="s">
        <v>315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302</v>
      </c>
      <c r="L187" s="35"/>
      <c r="M187" s="36" t="s">
        <v>303</v>
      </c>
      <c r="N187" s="36"/>
      <c r="O187" s="35">
        <v>90</v>
      </c>
      <c r="P187" s="733" t="s">
        <v>316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309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318</v>
      </c>
      <c r="B192" s="60" t="s">
        <v>319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320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321</v>
      </c>
      <c r="B193" s="60" t="s">
        <v>322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320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323</v>
      </c>
      <c r="B197" s="60" t="s">
        <v>324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325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326</v>
      </c>
      <c r="B198" s="60" t="s">
        <v>327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325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328</v>
      </c>
      <c r="B202" s="60" t="s">
        <v>329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140</v>
      </c>
      <c r="Y202" s="53">
        <f t="shared" ref="Y202:Y209" si="31">IFERROR(IF(X202="",0,CEILING((X202/$H202),1)*$H202),"")</f>
        <v>140.4</v>
      </c>
      <c r="Z202" s="39">
        <f>IFERROR(IF(Y202=0,"",ROUNDUP(Y202/H202,0)*0.00902),"")</f>
        <v>0.23452000000000001</v>
      </c>
      <c r="AA202" s="65"/>
      <c r="AB202" s="66"/>
      <c r="AC202" s="259" t="s">
        <v>330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145.44444444444446</v>
      </c>
      <c r="BN202" s="75">
        <f t="shared" ref="BN202:BN209" si="33">IFERROR(Y202*I202/H202,"0")</f>
        <v>145.86000000000001</v>
      </c>
      <c r="BO202" s="75">
        <f t="shared" ref="BO202:BO209" si="34">IFERROR(1/J202*(X202/H202),"0")</f>
        <v>0.19640852974186307</v>
      </c>
      <c r="BP202" s="75">
        <f t="shared" ref="BP202:BP209" si="35">IFERROR(1/J202*(Y202/H202),"0")</f>
        <v>0.19696969696969696</v>
      </c>
    </row>
    <row r="203" spans="1:68" ht="27" customHeight="1" x14ac:dyDescent="0.25">
      <c r="A203" s="60" t="s">
        <v>331</v>
      </c>
      <c r="B203" s="60" t="s">
        <v>332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70</v>
      </c>
      <c r="Y203" s="53">
        <f t="shared" si="31"/>
        <v>70.2</v>
      </c>
      <c r="Z203" s="39">
        <f>IFERROR(IF(Y203=0,"",ROUNDUP(Y203/H203,0)*0.00902),"")</f>
        <v>0.11726</v>
      </c>
      <c r="AA203" s="65"/>
      <c r="AB203" s="66"/>
      <c r="AC203" s="261" t="s">
        <v>333</v>
      </c>
      <c r="AG203" s="75"/>
      <c r="AJ203" s="79"/>
      <c r="AK203" s="79">
        <v>0</v>
      </c>
      <c r="BB203" s="262" t="s">
        <v>1</v>
      </c>
      <c r="BM203" s="75">
        <f t="shared" si="32"/>
        <v>72.722222222222229</v>
      </c>
      <c r="BN203" s="75">
        <f t="shared" si="33"/>
        <v>72.930000000000007</v>
      </c>
      <c r="BO203" s="75">
        <f t="shared" si="34"/>
        <v>9.8204264870931535E-2</v>
      </c>
      <c r="BP203" s="75">
        <f t="shared" si="35"/>
        <v>9.8484848484848481E-2</v>
      </c>
    </row>
    <row r="204" spans="1:68" ht="27" customHeight="1" x14ac:dyDescent="0.25">
      <c r="A204" s="60" t="s">
        <v>334</v>
      </c>
      <c r="B204" s="60" t="s">
        <v>335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160</v>
      </c>
      <c r="Y204" s="53">
        <f t="shared" si="31"/>
        <v>162</v>
      </c>
      <c r="Z204" s="39">
        <f>IFERROR(IF(Y204=0,"",ROUNDUP(Y204/H204,0)*0.00902),"")</f>
        <v>0.27060000000000001</v>
      </c>
      <c r="AA204" s="65"/>
      <c r="AB204" s="66"/>
      <c r="AC204" s="263" t="s">
        <v>336</v>
      </c>
      <c r="AG204" s="75"/>
      <c r="AJ204" s="79"/>
      <c r="AK204" s="79">
        <v>0</v>
      </c>
      <c r="BB204" s="264" t="s">
        <v>1</v>
      </c>
      <c r="BM204" s="75">
        <f t="shared" si="32"/>
        <v>166.22222222222223</v>
      </c>
      <c r="BN204" s="75">
        <f t="shared" si="33"/>
        <v>168.3</v>
      </c>
      <c r="BO204" s="75">
        <f t="shared" si="34"/>
        <v>0.22446689113355778</v>
      </c>
      <c r="BP204" s="75">
        <f t="shared" si="35"/>
        <v>0.22727272727272727</v>
      </c>
    </row>
    <row r="205" spans="1:68" ht="27" customHeight="1" x14ac:dyDescent="0.25">
      <c r="A205" s="60" t="s">
        <v>337</v>
      </c>
      <c r="B205" s="60" t="s">
        <v>338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100</v>
      </c>
      <c r="Y205" s="53">
        <f t="shared" si="31"/>
        <v>102.60000000000001</v>
      </c>
      <c r="Z205" s="39">
        <f>IFERROR(IF(Y205=0,"",ROUNDUP(Y205/H205,0)*0.00902),"")</f>
        <v>0.17138</v>
      </c>
      <c r="AA205" s="65"/>
      <c r="AB205" s="66"/>
      <c r="AC205" s="265" t="s">
        <v>339</v>
      </c>
      <c r="AG205" s="75"/>
      <c r="AJ205" s="79"/>
      <c r="AK205" s="79">
        <v>0</v>
      </c>
      <c r="BB205" s="266" t="s">
        <v>1</v>
      </c>
      <c r="BM205" s="75">
        <f t="shared" si="32"/>
        <v>103.88888888888889</v>
      </c>
      <c r="BN205" s="75">
        <f t="shared" si="33"/>
        <v>106.59000000000002</v>
      </c>
      <c r="BO205" s="75">
        <f t="shared" si="34"/>
        <v>0.14029180695847362</v>
      </c>
      <c r="BP205" s="75">
        <f t="shared" si="35"/>
        <v>0.14393939393939395</v>
      </c>
    </row>
    <row r="206" spans="1:68" ht="27" customHeight="1" x14ac:dyDescent="0.25">
      <c r="A206" s="60" t="s">
        <v>340</v>
      </c>
      <c r="B206" s="60" t="s">
        <v>341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149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180</v>
      </c>
      <c r="Y206" s="53">
        <f t="shared" si="31"/>
        <v>180</v>
      </c>
      <c r="Z206" s="39">
        <f>IFERROR(IF(Y206=0,"",ROUNDUP(Y206/H206,0)*0.00502),"")</f>
        <v>0.502</v>
      </c>
      <c r="AA206" s="65"/>
      <c r="AB206" s="66"/>
      <c r="AC206" s="267" t="s">
        <v>330</v>
      </c>
      <c r="AG206" s="75"/>
      <c r="AJ206" s="79"/>
      <c r="AK206" s="79">
        <v>0</v>
      </c>
      <c r="BB206" s="268" t="s">
        <v>1</v>
      </c>
      <c r="BM206" s="75">
        <f t="shared" si="32"/>
        <v>192.99999999999997</v>
      </c>
      <c r="BN206" s="75">
        <f t="shared" si="33"/>
        <v>192.99999999999997</v>
      </c>
      <c r="BO206" s="75">
        <f t="shared" si="34"/>
        <v>0.42735042735042739</v>
      </c>
      <c r="BP206" s="75">
        <f t="shared" si="35"/>
        <v>0.42735042735042739</v>
      </c>
    </row>
    <row r="207" spans="1:68" ht="27" customHeight="1" x14ac:dyDescent="0.25">
      <c r="A207" s="60" t="s">
        <v>342</v>
      </c>
      <c r="B207" s="60" t="s">
        <v>343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149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90</v>
      </c>
      <c r="Y207" s="53">
        <f t="shared" si="31"/>
        <v>90</v>
      </c>
      <c r="Z207" s="39">
        <f>IFERROR(IF(Y207=0,"",ROUNDUP(Y207/H207,0)*0.00502),"")</f>
        <v>0.251</v>
      </c>
      <c r="AA207" s="65"/>
      <c r="AB207" s="66"/>
      <c r="AC207" s="269" t="s">
        <v>333</v>
      </c>
      <c r="AG207" s="75"/>
      <c r="AJ207" s="79"/>
      <c r="AK207" s="79">
        <v>0</v>
      </c>
      <c r="BB207" s="270" t="s">
        <v>1</v>
      </c>
      <c r="BM207" s="75">
        <f t="shared" si="32"/>
        <v>95</v>
      </c>
      <c r="BN207" s="75">
        <f t="shared" si="33"/>
        <v>95</v>
      </c>
      <c r="BO207" s="75">
        <f t="shared" si="34"/>
        <v>0.21367521367521369</v>
      </c>
      <c r="BP207" s="75">
        <f t="shared" si="35"/>
        <v>0.21367521367521369</v>
      </c>
    </row>
    <row r="208" spans="1:68" ht="27" customHeight="1" x14ac:dyDescent="0.25">
      <c r="A208" s="60" t="s">
        <v>344</v>
      </c>
      <c r="B208" s="60" t="s">
        <v>345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149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90</v>
      </c>
      <c r="Y208" s="53">
        <f t="shared" si="31"/>
        <v>90</v>
      </c>
      <c r="Z208" s="39">
        <f>IFERROR(IF(Y208=0,"",ROUNDUP(Y208/H208,0)*0.00502),"")</f>
        <v>0.251</v>
      </c>
      <c r="AA208" s="65"/>
      <c r="AB208" s="66"/>
      <c r="AC208" s="271" t="s">
        <v>336</v>
      </c>
      <c r="AG208" s="75"/>
      <c r="AJ208" s="79"/>
      <c r="AK208" s="79">
        <v>0</v>
      </c>
      <c r="BB208" s="272" t="s">
        <v>1</v>
      </c>
      <c r="BM208" s="75">
        <f t="shared" si="32"/>
        <v>95</v>
      </c>
      <c r="BN208" s="75">
        <f t="shared" si="33"/>
        <v>95</v>
      </c>
      <c r="BO208" s="75">
        <f t="shared" si="34"/>
        <v>0.21367521367521369</v>
      </c>
      <c r="BP208" s="75">
        <f t="shared" si="35"/>
        <v>0.21367521367521369</v>
      </c>
    </row>
    <row r="209" spans="1:68" ht="27" customHeight="1" x14ac:dyDescent="0.25">
      <c r="A209" s="60" t="s">
        <v>346</v>
      </c>
      <c r="B209" s="60" t="s">
        <v>347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149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75</v>
      </c>
      <c r="Y209" s="53">
        <f t="shared" si="31"/>
        <v>75.600000000000009</v>
      </c>
      <c r="Z209" s="39">
        <f>IFERROR(IF(Y209=0,"",ROUNDUP(Y209/H209,0)*0.00502),"")</f>
        <v>0.21084</v>
      </c>
      <c r="AA209" s="65"/>
      <c r="AB209" s="66"/>
      <c r="AC209" s="273" t="s">
        <v>339</v>
      </c>
      <c r="AG209" s="75"/>
      <c r="AJ209" s="79"/>
      <c r="AK209" s="79">
        <v>0</v>
      </c>
      <c r="BB209" s="274" t="s">
        <v>1</v>
      </c>
      <c r="BM209" s="75">
        <f t="shared" si="32"/>
        <v>79.166666666666671</v>
      </c>
      <c r="BN209" s="75">
        <f t="shared" si="33"/>
        <v>79.800000000000011</v>
      </c>
      <c r="BO209" s="75">
        <f t="shared" si="34"/>
        <v>0.17806267806267806</v>
      </c>
      <c r="BP209" s="75">
        <f t="shared" si="35"/>
        <v>0.17948717948717954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328.7037037037037</v>
      </c>
      <c r="Y210" s="41">
        <f>IFERROR(Y202/H202,"0")+IFERROR(Y203/H203,"0")+IFERROR(Y204/H204,"0")+IFERROR(Y205/H205,"0")+IFERROR(Y206/H206,"0")+IFERROR(Y207/H207,"0")+IFERROR(Y208/H208,"0")+IFERROR(Y209/H209,"0")</f>
        <v>330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2.0085999999999999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905</v>
      </c>
      <c r="Y211" s="41">
        <f>IFERROR(SUM(Y202:Y209),"0")</f>
        <v>910.80000000000007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348</v>
      </c>
      <c r="B213" s="60" t="s">
        <v>349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350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351</v>
      </c>
      <c r="B214" s="60" t="s">
        <v>352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353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354</v>
      </c>
      <c r="B215" s="60" t="s">
        <v>355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130</v>
      </c>
      <c r="Y215" s="53">
        <f t="shared" si="36"/>
        <v>130.5</v>
      </c>
      <c r="Z215" s="39">
        <f>IFERROR(IF(Y215=0,"",ROUNDUP(Y215/H215,0)*0.01898),"")</f>
        <v>0.28470000000000001</v>
      </c>
      <c r="AA215" s="65"/>
      <c r="AB215" s="66"/>
      <c r="AC215" s="279" t="s">
        <v>356</v>
      </c>
      <c r="AG215" s="75"/>
      <c r="AJ215" s="79"/>
      <c r="AK215" s="79">
        <v>0</v>
      </c>
      <c r="BB215" s="280" t="s">
        <v>1</v>
      </c>
      <c r="BM215" s="75">
        <f t="shared" si="37"/>
        <v>137.7551724137931</v>
      </c>
      <c r="BN215" s="75">
        <f t="shared" si="38"/>
        <v>138.285</v>
      </c>
      <c r="BO215" s="75">
        <f t="shared" si="39"/>
        <v>0.2334770114942529</v>
      </c>
      <c r="BP215" s="75">
        <f t="shared" si="40"/>
        <v>0.23437500000000003</v>
      </c>
    </row>
    <row r="216" spans="1:68" ht="27" customHeight="1" x14ac:dyDescent="0.25">
      <c r="A216" s="60" t="s">
        <v>357</v>
      </c>
      <c r="B216" s="60" t="s">
        <v>358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280</v>
      </c>
      <c r="Y216" s="53">
        <f t="shared" si="36"/>
        <v>280.8</v>
      </c>
      <c r="Z216" s="39">
        <f t="shared" ref="Z216:Z221" si="41">IFERROR(IF(Y216=0,"",ROUNDUP(Y216/H216,0)*0.00651),"")</f>
        <v>0.76167000000000007</v>
      </c>
      <c r="AA216" s="65"/>
      <c r="AB216" s="66"/>
      <c r="AC216" s="281" t="s">
        <v>350</v>
      </c>
      <c r="AG216" s="75"/>
      <c r="AJ216" s="79"/>
      <c r="AK216" s="79">
        <v>0</v>
      </c>
      <c r="BB216" s="282" t="s">
        <v>1</v>
      </c>
      <c r="BM216" s="75">
        <f t="shared" si="37"/>
        <v>311.5</v>
      </c>
      <c r="BN216" s="75">
        <f t="shared" si="38"/>
        <v>312.39</v>
      </c>
      <c r="BO216" s="75">
        <f t="shared" si="39"/>
        <v>0.64102564102564108</v>
      </c>
      <c r="BP216" s="75">
        <f t="shared" si="40"/>
        <v>0.64285714285714302</v>
      </c>
    </row>
    <row r="217" spans="1:68" ht="27" customHeight="1" x14ac:dyDescent="0.25">
      <c r="A217" s="60" t="s">
        <v>359</v>
      </c>
      <c r="B217" s="60" t="s">
        <v>360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130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361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362</v>
      </c>
      <c r="B218" s="60" t="s">
        <v>363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320</v>
      </c>
      <c r="Y218" s="53">
        <f t="shared" si="36"/>
        <v>321.59999999999997</v>
      </c>
      <c r="Z218" s="39">
        <f t="shared" si="41"/>
        <v>0.87234</v>
      </c>
      <c r="AA218" s="65"/>
      <c r="AB218" s="66"/>
      <c r="AC218" s="285" t="s">
        <v>356</v>
      </c>
      <c r="AG218" s="75"/>
      <c r="AJ218" s="79"/>
      <c r="AK218" s="79">
        <v>0</v>
      </c>
      <c r="BB218" s="286" t="s">
        <v>1</v>
      </c>
      <c r="BM218" s="75">
        <f t="shared" si="37"/>
        <v>353.60000000000008</v>
      </c>
      <c r="BN218" s="75">
        <f t="shared" si="38"/>
        <v>355.36799999999999</v>
      </c>
      <c r="BO218" s="75">
        <f t="shared" si="39"/>
        <v>0.73260073260073266</v>
      </c>
      <c r="BP218" s="75">
        <f t="shared" si="40"/>
        <v>0.73626373626373631</v>
      </c>
    </row>
    <row r="219" spans="1:68" ht="27" customHeight="1" x14ac:dyDescent="0.25">
      <c r="A219" s="60" t="s">
        <v>364</v>
      </c>
      <c r="B219" s="60" t="s">
        <v>365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356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366</v>
      </c>
      <c r="B220" s="60" t="s">
        <v>367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130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140</v>
      </c>
      <c r="Y220" s="53">
        <f t="shared" si="36"/>
        <v>141.6</v>
      </c>
      <c r="Z220" s="39">
        <f t="shared" si="41"/>
        <v>0.38408999999999999</v>
      </c>
      <c r="AA220" s="65"/>
      <c r="AB220" s="66"/>
      <c r="AC220" s="289" t="s">
        <v>368</v>
      </c>
      <c r="AG220" s="75"/>
      <c r="AJ220" s="79"/>
      <c r="AK220" s="79">
        <v>0</v>
      </c>
      <c r="BB220" s="290" t="s">
        <v>1</v>
      </c>
      <c r="BM220" s="75">
        <f t="shared" si="37"/>
        <v>154.70000000000002</v>
      </c>
      <c r="BN220" s="75">
        <f t="shared" si="38"/>
        <v>156.46800000000002</v>
      </c>
      <c r="BO220" s="75">
        <f t="shared" si="39"/>
        <v>0.32051282051282054</v>
      </c>
      <c r="BP220" s="75">
        <f t="shared" si="40"/>
        <v>0.32417582417582419</v>
      </c>
    </row>
    <row r="221" spans="1:68" ht="27" customHeight="1" x14ac:dyDescent="0.25">
      <c r="A221" s="60" t="s">
        <v>369</v>
      </c>
      <c r="B221" s="60" t="s">
        <v>370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240</v>
      </c>
      <c r="Y221" s="53">
        <f t="shared" si="36"/>
        <v>240</v>
      </c>
      <c r="Z221" s="39">
        <f t="shared" si="41"/>
        <v>0.65100000000000002</v>
      </c>
      <c r="AA221" s="65"/>
      <c r="AB221" s="66"/>
      <c r="AC221" s="291" t="s">
        <v>371</v>
      </c>
      <c r="AG221" s="75"/>
      <c r="AJ221" s="79"/>
      <c r="AK221" s="79">
        <v>0</v>
      </c>
      <c r="BB221" s="292" t="s">
        <v>1</v>
      </c>
      <c r="BM221" s="75">
        <f t="shared" si="37"/>
        <v>265.8</v>
      </c>
      <c r="BN221" s="75">
        <f t="shared" si="38"/>
        <v>265.8</v>
      </c>
      <c r="BO221" s="75">
        <f t="shared" si="39"/>
        <v>0.5494505494505495</v>
      </c>
      <c r="BP221" s="75">
        <f t="shared" si="40"/>
        <v>0.5494505494505495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423.27586206896552</v>
      </c>
      <c r="Y222" s="41">
        <f>IFERROR(Y213/H213,"0")+IFERROR(Y214/H214,"0")+IFERROR(Y215/H215,"0")+IFERROR(Y216/H216,"0")+IFERROR(Y217/H217,"0")+IFERROR(Y218/H218,"0")+IFERROR(Y219/H219,"0")+IFERROR(Y220/H220,"0")+IFERROR(Y221/H221,"0")</f>
        <v>425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2.9538000000000002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1110</v>
      </c>
      <c r="Y223" s="41">
        <f>IFERROR(SUM(Y213:Y221),"0")</f>
        <v>1114.5</v>
      </c>
      <c r="Z223" s="40"/>
      <c r="AA223" s="64"/>
      <c r="AB223" s="64"/>
      <c r="AC223" s="64"/>
    </row>
    <row r="224" spans="1:68" ht="14.25" customHeight="1" x14ac:dyDescent="0.25">
      <c r="A224" s="639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372</v>
      </c>
      <c r="B225" s="60" t="s">
        <v>373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130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36</v>
      </c>
      <c r="Y225" s="53">
        <f>IFERROR(IF(X225="",0,CEILING((X225/$H225),1)*$H225),"")</f>
        <v>36</v>
      </c>
      <c r="Z225" s="39">
        <f>IFERROR(IF(Y225=0,"",ROUNDUP(Y225/H225,0)*0.00651),"")</f>
        <v>9.7650000000000001E-2</v>
      </c>
      <c r="AA225" s="65"/>
      <c r="AB225" s="66"/>
      <c r="AC225" s="293" t="s">
        <v>374</v>
      </c>
      <c r="AG225" s="75"/>
      <c r="AJ225" s="79"/>
      <c r="AK225" s="79">
        <v>0</v>
      </c>
      <c r="BB225" s="294" t="s">
        <v>1</v>
      </c>
      <c r="BM225" s="75">
        <f>IFERROR(X225*I225/H225,"0")</f>
        <v>39.780000000000008</v>
      </c>
      <c r="BN225" s="75">
        <f>IFERROR(Y225*I225/H225,"0")</f>
        <v>39.780000000000008</v>
      </c>
      <c r="BO225" s="75">
        <f>IFERROR(1/J225*(X225/H225),"0")</f>
        <v>8.241758241758243E-2</v>
      </c>
      <c r="BP225" s="75">
        <f>IFERROR(1/J225*(Y225/H225),"0")</f>
        <v>8.241758241758243E-2</v>
      </c>
    </row>
    <row r="226" spans="1:68" ht="27" customHeight="1" x14ac:dyDescent="0.25">
      <c r="A226" s="60" t="s">
        <v>375</v>
      </c>
      <c r="B226" s="60" t="s">
        <v>376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40</v>
      </c>
      <c r="Y226" s="53">
        <f>IFERROR(IF(X226="",0,CEILING((X226/$H226),1)*$H226),"")</f>
        <v>40.799999999999997</v>
      </c>
      <c r="Z226" s="39">
        <f>IFERROR(IF(Y226=0,"",ROUNDUP(Y226/H226,0)*0.00651),"")</f>
        <v>0.11067</v>
      </c>
      <c r="AA226" s="65"/>
      <c r="AB226" s="66"/>
      <c r="AC226" s="295" t="s">
        <v>377</v>
      </c>
      <c r="AG226" s="75"/>
      <c r="AJ226" s="79"/>
      <c r="AK226" s="79">
        <v>0</v>
      </c>
      <c r="BB226" s="296" t="s">
        <v>1</v>
      </c>
      <c r="BM226" s="75">
        <f>IFERROR(X226*I226/H226,"0")</f>
        <v>44.20000000000001</v>
      </c>
      <c r="BN226" s="75">
        <f>IFERROR(Y226*I226/H226,"0")</f>
        <v>45.084000000000003</v>
      </c>
      <c r="BO226" s="75">
        <f>IFERROR(1/J226*(X226/H226),"0")</f>
        <v>9.1575091575091583E-2</v>
      </c>
      <c r="BP226" s="75">
        <f>IFERROR(1/J226*(Y226/H226),"0")</f>
        <v>9.3406593406593408E-2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31.666666666666668</v>
      </c>
      <c r="Y227" s="41">
        <f>IFERROR(Y225/H225,"0")+IFERROR(Y226/H226,"0")</f>
        <v>32</v>
      </c>
      <c r="Z227" s="41">
        <f>IFERROR(IF(Z225="",0,Z225),"0")+IFERROR(IF(Z226="",0,Z226),"0")</f>
        <v>0.20832000000000001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76</v>
      </c>
      <c r="Y228" s="41">
        <f>IFERROR(SUM(Y225:Y226),"0")</f>
        <v>76.8</v>
      </c>
      <c r="Z228" s="40"/>
      <c r="AA228" s="64"/>
      <c r="AB228" s="64"/>
      <c r="AC228" s="64"/>
    </row>
    <row r="229" spans="1:68" ht="16.5" customHeight="1" x14ac:dyDescent="0.25">
      <c r="A229" s="636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379</v>
      </c>
      <c r="B231" s="60" t="s">
        <v>380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381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379</v>
      </c>
      <c r="B232" s="60" t="s">
        <v>382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383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384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385</v>
      </c>
      <c r="B233" s="60" t="s">
        <v>386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387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388</v>
      </c>
      <c r="B234" s="60" t="s">
        <v>389</v>
      </c>
      <c r="C234" s="34">
        <v>4301011721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99</v>
      </c>
      <c r="L234" s="35"/>
      <c r="M234" s="36" t="s">
        <v>100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50</v>
      </c>
      <c r="Y234" s="53">
        <f t="shared" si="42"/>
        <v>58</v>
      </c>
      <c r="Z234" s="39">
        <f>IFERROR(IF(Y234=0,"",ROUNDUP(Y234/H234,0)*0.01898),"")</f>
        <v>9.4899999999999998E-2</v>
      </c>
      <c r="AA234" s="65"/>
      <c r="AB234" s="66"/>
      <c r="AC234" s="303" t="s">
        <v>390</v>
      </c>
      <c r="AG234" s="75"/>
      <c r="AJ234" s="79"/>
      <c r="AK234" s="79">
        <v>0</v>
      </c>
      <c r="BB234" s="304" t="s">
        <v>1</v>
      </c>
      <c r="BM234" s="75">
        <f t="shared" si="43"/>
        <v>51.875</v>
      </c>
      <c r="BN234" s="75">
        <f t="shared" si="44"/>
        <v>60.174999999999997</v>
      </c>
      <c r="BO234" s="75">
        <f t="shared" si="45"/>
        <v>6.7349137931034489E-2</v>
      </c>
      <c r="BP234" s="75">
        <f t="shared" si="46"/>
        <v>7.8125E-2</v>
      </c>
    </row>
    <row r="235" spans="1:68" ht="27" customHeight="1" x14ac:dyDescent="0.25">
      <c r="A235" s="60" t="s">
        <v>388</v>
      </c>
      <c r="B235" s="60" t="s">
        <v>391</v>
      </c>
      <c r="C235" s="34">
        <v>4301011941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99</v>
      </c>
      <c r="L235" s="35"/>
      <c r="M235" s="36" t="s">
        <v>383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IFERROR(IF(Y235=0,"",ROUNDUP(Y235/H235,0)*0.02039),"")</f>
        <v/>
      </c>
      <c r="AA235" s="65"/>
      <c r="AB235" s="66"/>
      <c r="AC235" s="305" t="s">
        <v>384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392</v>
      </c>
      <c r="B236" s="60" t="s">
        <v>393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24</v>
      </c>
      <c r="Y236" s="53">
        <f t="shared" si="42"/>
        <v>24</v>
      </c>
      <c r="Z236" s="39">
        <f>IFERROR(IF(Y236=0,"",ROUNDUP(Y236/H236,0)*0.00902),"")</f>
        <v>5.4120000000000001E-2</v>
      </c>
      <c r="AA236" s="65"/>
      <c r="AB236" s="66"/>
      <c r="AC236" s="307" t="s">
        <v>381</v>
      </c>
      <c r="AG236" s="75"/>
      <c r="AJ236" s="79"/>
      <c r="AK236" s="79">
        <v>0</v>
      </c>
      <c r="BB236" s="308" t="s">
        <v>1</v>
      </c>
      <c r="BM236" s="75">
        <f t="shared" si="43"/>
        <v>25.259999999999998</v>
      </c>
      <c r="BN236" s="75">
        <f t="shared" si="44"/>
        <v>25.259999999999998</v>
      </c>
      <c r="BO236" s="75">
        <f t="shared" si="45"/>
        <v>4.5454545454545456E-2</v>
      </c>
      <c r="BP236" s="75">
        <f t="shared" si="46"/>
        <v>4.5454545454545456E-2</v>
      </c>
    </row>
    <row r="237" spans="1:68" ht="27" customHeight="1" x14ac:dyDescent="0.25">
      <c r="A237" s="60" t="s">
        <v>394</v>
      </c>
      <c r="B237" s="60" t="s">
        <v>395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387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396</v>
      </c>
      <c r="B238" s="60" t="s">
        <v>397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100</v>
      </c>
      <c r="Y238" s="53">
        <f t="shared" si="42"/>
        <v>100</v>
      </c>
      <c r="Z238" s="39">
        <f>IFERROR(IF(Y238=0,"",ROUNDUP(Y238/H238,0)*0.00902),"")</f>
        <v>0.22550000000000001</v>
      </c>
      <c r="AA238" s="65"/>
      <c r="AB238" s="66"/>
      <c r="AC238" s="311" t="s">
        <v>390</v>
      </c>
      <c r="AG238" s="75"/>
      <c r="AJ238" s="79"/>
      <c r="AK238" s="79">
        <v>0</v>
      </c>
      <c r="BB238" s="312" t="s">
        <v>1</v>
      </c>
      <c r="BM238" s="75">
        <f t="shared" si="43"/>
        <v>105.25</v>
      </c>
      <c r="BN238" s="75">
        <f t="shared" si="44"/>
        <v>105.25</v>
      </c>
      <c r="BO238" s="75">
        <f t="shared" si="45"/>
        <v>0.18939393939393939</v>
      </c>
      <c r="BP238" s="75">
        <f t="shared" si="46"/>
        <v>0.18939393939393939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35.310344827586206</v>
      </c>
      <c r="Y239" s="41">
        <f>IFERROR(Y231/H231,"0")+IFERROR(Y232/H232,"0")+IFERROR(Y233/H233,"0")+IFERROR(Y234/H234,"0")+IFERROR(Y235/H235,"0")+IFERROR(Y236/H236,"0")+IFERROR(Y237/H237,"0")+IFERROR(Y238/H238,"0")</f>
        <v>36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0.37451999999999996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174</v>
      </c>
      <c r="Y240" s="41">
        <f>IFERROR(SUM(Y231:Y238),"0")</f>
        <v>182</v>
      </c>
      <c r="Z240" s="40"/>
      <c r="AA240" s="64"/>
      <c r="AB240" s="64"/>
      <c r="AC240" s="64"/>
    </row>
    <row r="241" spans="1:68" ht="14.25" customHeight="1" x14ac:dyDescent="0.25">
      <c r="A241" s="639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398</v>
      </c>
      <c r="B242" s="60" t="s">
        <v>399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149</v>
      </c>
      <c r="L242" s="35"/>
      <c r="M242" s="36" t="s">
        <v>106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400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398</v>
      </c>
      <c r="B243" s="60" t="s">
        <v>401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149</v>
      </c>
      <c r="L243" s="35"/>
      <c r="M243" s="36" t="s">
        <v>106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400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403</v>
      </c>
      <c r="B247" s="60" t="s">
        <v>404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302</v>
      </c>
      <c r="L247" s="35"/>
      <c r="M247" s="36" t="s">
        <v>303</v>
      </c>
      <c r="N247" s="36"/>
      <c r="O247" s="35">
        <v>45</v>
      </c>
      <c r="P247" s="899" t="s">
        <v>405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406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408</v>
      </c>
      <c r="B251" s="60" t="s">
        <v>409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302</v>
      </c>
      <c r="L251" s="35"/>
      <c r="M251" s="36" t="s">
        <v>303</v>
      </c>
      <c r="N251" s="36"/>
      <c r="O251" s="35">
        <v>90</v>
      </c>
      <c r="P251" s="855" t="s">
        <v>410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411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412</v>
      </c>
      <c r="B252" s="60" t="s">
        <v>413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302</v>
      </c>
      <c r="L252" s="35"/>
      <c r="M252" s="36" t="s">
        <v>303</v>
      </c>
      <c r="N252" s="36"/>
      <c r="O252" s="35">
        <v>90</v>
      </c>
      <c r="P252" s="665" t="s">
        <v>414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411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415</v>
      </c>
      <c r="B253" s="60" t="s">
        <v>416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302</v>
      </c>
      <c r="L253" s="35"/>
      <c r="M253" s="36" t="s">
        <v>303</v>
      </c>
      <c r="N253" s="36"/>
      <c r="O253" s="35">
        <v>90</v>
      </c>
      <c r="P253" s="934" t="s">
        <v>417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411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418</v>
      </c>
      <c r="B254" s="60" t="s">
        <v>419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302</v>
      </c>
      <c r="L254" s="35"/>
      <c r="M254" s="36" t="s">
        <v>303</v>
      </c>
      <c r="N254" s="36"/>
      <c r="O254" s="35">
        <v>90</v>
      </c>
      <c r="P254" s="854" t="s">
        <v>420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411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421</v>
      </c>
      <c r="B255" s="60" t="s">
        <v>422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302</v>
      </c>
      <c r="L255" s="35"/>
      <c r="M255" s="36" t="s">
        <v>303</v>
      </c>
      <c r="N255" s="36"/>
      <c r="O255" s="35">
        <v>90</v>
      </c>
      <c r="P255" s="721" t="s">
        <v>423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411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425</v>
      </c>
      <c r="B260" s="60" t="s">
        <v>426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427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428</v>
      </c>
      <c r="B261" s="60" t="s">
        <v>429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383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430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428</v>
      </c>
      <c r="B262" s="60" t="s">
        <v>431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432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433</v>
      </c>
      <c r="B263" s="60" t="s">
        <v>434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435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436</v>
      </c>
      <c r="B264" s="60" t="s">
        <v>437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438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439</v>
      </c>
      <c r="B265" s="60" t="s">
        <v>440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441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443</v>
      </c>
      <c r="B270" s="60" t="s">
        <v>444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445</v>
      </c>
      <c r="B271" s="60" t="s">
        <v>446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447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448</v>
      </c>
      <c r="B272" s="60" t="s">
        <v>449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450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451</v>
      </c>
      <c r="B273" s="60" t="s">
        <v>452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453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454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456</v>
      </c>
      <c r="B278" s="60" t="s">
        <v>457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458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459</v>
      </c>
      <c r="B279" s="60" t="s">
        <v>460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130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160</v>
      </c>
      <c r="Y279" s="53">
        <f>IFERROR(IF(X279="",0,CEILING((X279/$H279),1)*$H279),"")</f>
        <v>160.79999999999998</v>
      </c>
      <c r="Z279" s="39">
        <f>IFERROR(IF(Y279=0,"",ROUNDUP(Y279/H279,0)*0.00651),"")</f>
        <v>0.43617</v>
      </c>
      <c r="AA279" s="65"/>
      <c r="AB279" s="66"/>
      <c r="AC279" s="351" t="s">
        <v>461</v>
      </c>
      <c r="AG279" s="75"/>
      <c r="AJ279" s="79"/>
      <c r="AK279" s="79">
        <v>0</v>
      </c>
      <c r="BB279" s="352" t="s">
        <v>1</v>
      </c>
      <c r="BM279" s="75">
        <f>IFERROR(X279*I279/H279,"0")</f>
        <v>176.80000000000004</v>
      </c>
      <c r="BN279" s="75">
        <f>IFERROR(Y279*I279/H279,"0")</f>
        <v>177.684</v>
      </c>
      <c r="BO279" s="75">
        <f>IFERROR(1/J279*(X279/H279),"0")</f>
        <v>0.36630036630036633</v>
      </c>
      <c r="BP279" s="75">
        <f>IFERROR(1/J279*(Y279/H279),"0")</f>
        <v>0.36813186813186816</v>
      </c>
    </row>
    <row r="280" spans="1:68" ht="37.5" customHeight="1" x14ac:dyDescent="0.25">
      <c r="A280" s="60" t="s">
        <v>462</v>
      </c>
      <c r="B280" s="60" t="s">
        <v>463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120</v>
      </c>
      <c r="Y280" s="53">
        <f>IFERROR(IF(X280="",0,CEILING((X280/$H280),1)*$H280),"")</f>
        <v>120</v>
      </c>
      <c r="Z280" s="39">
        <f>IFERROR(IF(Y280=0,"",ROUNDUP(Y280/H280,0)*0.00651),"")</f>
        <v>0.32550000000000001</v>
      </c>
      <c r="AA280" s="65"/>
      <c r="AB280" s="66"/>
      <c r="AC280" s="353" t="s">
        <v>464</v>
      </c>
      <c r="AG280" s="75"/>
      <c r="AJ280" s="79" t="s">
        <v>107</v>
      </c>
      <c r="AK280" s="79">
        <v>436.8</v>
      </c>
      <c r="BB280" s="354" t="s">
        <v>1</v>
      </c>
      <c r="BM280" s="75">
        <f>IFERROR(X280*I280/H280,"0")</f>
        <v>129.00000000000003</v>
      </c>
      <c r="BN280" s="75">
        <f>IFERROR(Y280*I280/H280,"0")</f>
        <v>129.00000000000003</v>
      </c>
      <c r="BO280" s="75">
        <f>IFERROR(1/J280*(X280/H280),"0")</f>
        <v>0.27472527472527475</v>
      </c>
      <c r="BP280" s="75">
        <f>IFERROR(1/J280*(Y280/H280),"0")</f>
        <v>0.27472527472527475</v>
      </c>
    </row>
    <row r="281" spans="1:68" ht="27" customHeight="1" x14ac:dyDescent="0.25">
      <c r="A281" s="60" t="s">
        <v>465</v>
      </c>
      <c r="B281" s="60" t="s">
        <v>466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458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116.66666666666667</v>
      </c>
      <c r="Y282" s="41">
        <f>IFERROR(Y278/H278,"0")+IFERROR(Y279/H279,"0")+IFERROR(Y280/H280,"0")+IFERROR(Y281/H281,"0")</f>
        <v>117</v>
      </c>
      <c r="Z282" s="41">
        <f>IFERROR(IF(Z278="",0,Z278),"0")+IFERROR(IF(Z279="",0,Z279),"0")+IFERROR(IF(Z280="",0,Z280),"0")+IFERROR(IF(Z281="",0,Z281),"0")</f>
        <v>0.76167000000000007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280</v>
      </c>
      <c r="Y283" s="41">
        <f>IFERROR(SUM(Y278:Y281),"0")</f>
        <v>280.79999999999995</v>
      </c>
      <c r="Z283" s="40"/>
      <c r="AA283" s="64"/>
      <c r="AB283" s="64"/>
      <c r="AC283" s="64"/>
    </row>
    <row r="284" spans="1:68" ht="16.5" customHeight="1" x14ac:dyDescent="0.25">
      <c r="A284" s="636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468</v>
      </c>
      <c r="B286" s="60" t="s">
        <v>469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149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470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471</v>
      </c>
      <c r="B290" s="60" t="s">
        <v>472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473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475</v>
      </c>
      <c r="B295" s="60" t="s">
        <v>476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477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479</v>
      </c>
      <c r="B300" s="60" t="s">
        <v>480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149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70</v>
      </c>
      <c r="Y300" s="53">
        <f>IFERROR(IF(X300="",0,CEILING((X300/$H300),1)*$H300),"")</f>
        <v>71.400000000000006</v>
      </c>
      <c r="Z300" s="39">
        <f>IFERROR(IF(Y300=0,"",ROUNDUP(Y300/H300,0)*0.00502),"")</f>
        <v>0.17068</v>
      </c>
      <c r="AA300" s="65"/>
      <c r="AB300" s="66"/>
      <c r="AC300" s="363" t="s">
        <v>481</v>
      </c>
      <c r="AG300" s="75"/>
      <c r="AJ300" s="79"/>
      <c r="AK300" s="79">
        <v>0</v>
      </c>
      <c r="BB300" s="364" t="s">
        <v>1</v>
      </c>
      <c r="BM300" s="75">
        <f>IFERROR(X300*I300/H300,"0")</f>
        <v>73.333333333333329</v>
      </c>
      <c r="BN300" s="75">
        <f>IFERROR(Y300*I300/H300,"0")</f>
        <v>74.8</v>
      </c>
      <c r="BO300" s="75">
        <f>IFERROR(1/J300*(X300/H300),"0")</f>
        <v>0.14245014245014245</v>
      </c>
      <c r="BP300" s="75">
        <f>IFERROR(1/J300*(Y300/H300),"0")</f>
        <v>0.14529914529914531</v>
      </c>
    </row>
    <row r="301" spans="1:68" ht="37.5" customHeight="1" x14ac:dyDescent="0.25">
      <c r="A301" s="60" t="s">
        <v>482</v>
      </c>
      <c r="B301" s="60" t="s">
        <v>483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149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481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33.333333333333329</v>
      </c>
      <c r="Y302" s="41">
        <f>IFERROR(Y300/H300,"0")+IFERROR(Y301/H301,"0")</f>
        <v>34</v>
      </c>
      <c r="Z302" s="41">
        <f>IFERROR(IF(Z300="",0,Z300),"0")+IFERROR(IF(Z301="",0,Z301),"0")</f>
        <v>0.17068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70</v>
      </c>
      <c r="Y303" s="41">
        <f>IFERROR(SUM(Y300:Y301),"0")</f>
        <v>71.400000000000006</v>
      </c>
      <c r="Z303" s="40"/>
      <c r="AA303" s="64"/>
      <c r="AB303" s="64"/>
      <c r="AC303" s="64"/>
    </row>
    <row r="304" spans="1:68" ht="16.5" customHeight="1" x14ac:dyDescent="0.25">
      <c r="A304" s="636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485</v>
      </c>
      <c r="B306" s="60" t="s">
        <v>486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487</v>
      </c>
      <c r="AB306" s="66"/>
      <c r="AC306" s="367" t="s">
        <v>488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490</v>
      </c>
      <c r="B311" s="60" t="s">
        <v>491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492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493</v>
      </c>
      <c r="B312" s="60" t="s">
        <v>494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383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495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493</v>
      </c>
      <c r="B313" s="60" t="s">
        <v>496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497</v>
      </c>
      <c r="M313" s="36" t="s">
        <v>106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498</v>
      </c>
      <c r="AG313" s="75"/>
      <c r="AJ313" s="79" t="s">
        <v>499</v>
      </c>
      <c r="AK313" s="79">
        <v>86.4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498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149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130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600</v>
      </c>
      <c r="Y336" s="53">
        <f>IFERROR(IF(X336="",0,CEILING((X336/$H336),1)*$H336),"")</f>
        <v>600.6</v>
      </c>
      <c r="Z336" s="39">
        <f>IFERROR(IF(Y336=0,"",ROUNDUP(Y336/H336,0)*0.01898),"")</f>
        <v>1.46146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639.92307692307702</v>
      </c>
      <c r="BN336" s="75">
        <f>IFERROR(Y336*I336/H336,"0")</f>
        <v>640.5630000000001</v>
      </c>
      <c r="BO336" s="75">
        <f>IFERROR(1/J336*(X336/H336),"0")</f>
        <v>1.2019230769230769</v>
      </c>
      <c r="BP336" s="75">
        <f>IFERROR(1/J336*(Y336/H336),"0")</f>
        <v>1.203125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130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20</v>
      </c>
      <c r="Y337" s="53">
        <f>IFERROR(IF(X337="",0,CEILING((X337/$H337),1)*$H337),"")</f>
        <v>25.200000000000003</v>
      </c>
      <c r="Z337" s="39">
        <f>IFERROR(IF(Y337=0,"",ROUNDUP(Y337/H337,0)*0.01898),"")</f>
        <v>5.6940000000000004E-2</v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21.235714285714284</v>
      </c>
      <c r="BN337" s="75">
        <f>IFERROR(Y337*I337/H337,"0")</f>
        <v>26.757000000000001</v>
      </c>
      <c r="BO337" s="75">
        <f>IFERROR(1/J337*(X337/H337),"0")</f>
        <v>3.7202380952380952E-2</v>
      </c>
      <c r="BP337" s="75">
        <f>IFERROR(1/J337*(Y337/H337),"0")</f>
        <v>4.6875E-2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79.304029304029299</v>
      </c>
      <c r="Y338" s="41">
        <f>IFERROR(Y335/H335,"0")+IFERROR(Y336/H336,"0")+IFERROR(Y337/H337,"0")</f>
        <v>80</v>
      </c>
      <c r="Z338" s="41">
        <f>IFERROR(IF(Z335="",0,Z335),"0")+IFERROR(IF(Z336="",0,Z336),"0")+IFERROR(IF(Z337="",0,Z337),"0")</f>
        <v>1.5184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620</v>
      </c>
      <c r="Y339" s="41">
        <f>IFERROR(SUM(Y335:Y337),"0")</f>
        <v>625.80000000000007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50</v>
      </c>
      <c r="Y350" s="53">
        <f>IFERROR(IF(X350="",0,CEILING((X350/$H350),1)*$H350),"")</f>
        <v>50</v>
      </c>
      <c r="Z350" s="39">
        <f>IFERROR(IF(Y350=0,"",ROUNDUP(Y350/H350,0)*0.00474),"")</f>
        <v>0.11850000000000001</v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56.000000000000007</v>
      </c>
      <c r="BN350" s="75">
        <f>IFERROR(Y350*I350/H350,"0")</f>
        <v>56.000000000000007</v>
      </c>
      <c r="BO350" s="75">
        <f>IFERROR(1/J350*(X350/H350),"0")</f>
        <v>0.10504201680672269</v>
      </c>
      <c r="BP350" s="75">
        <f>IFERROR(1/J350*(Y350/H350),"0")</f>
        <v>0.10504201680672269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25</v>
      </c>
      <c r="Y351" s="41">
        <f>IFERROR(Y348/H348,"0")+IFERROR(Y349/H349,"0")+IFERROR(Y350/H350,"0")</f>
        <v>25</v>
      </c>
      <c r="Z351" s="41">
        <f>IFERROR(IF(Z348="",0,Z348),"0")+IFERROR(IF(Z349="",0,Z349),"0")+IFERROR(IF(Z350="",0,Z350),"0")</f>
        <v>0.11850000000000001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50</v>
      </c>
      <c r="Y352" s="41">
        <f>IFERROR(SUM(Y348:Y350),"0")</f>
        <v>50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15</v>
      </c>
      <c r="Y355" s="53">
        <f>IFERROR(IF(X355="",0,CEILING((X355/$H355),1)*$H355),"")</f>
        <v>16.2</v>
      </c>
      <c r="Z355" s="39">
        <f>IFERROR(IF(Y355=0,"",ROUNDUP(Y355/H355,0)*0.00651),"")</f>
        <v>5.8590000000000003E-2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16.900000000000002</v>
      </c>
      <c r="BN355" s="75">
        <f>IFERROR(Y355*I355/H355,"0")</f>
        <v>18.251999999999999</v>
      </c>
      <c r="BO355" s="75">
        <f>IFERROR(1/J355*(X355/H355),"0")</f>
        <v>4.5787545787545791E-2</v>
      </c>
      <c r="BP355" s="75">
        <f>IFERROR(1/J355*(Y355/H355),"0")</f>
        <v>4.9450549450549455E-2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8.3333333333333339</v>
      </c>
      <c r="Y356" s="41">
        <f>IFERROR(Y355/H355,"0")</f>
        <v>9</v>
      </c>
      <c r="Z356" s="41">
        <f>IFERROR(IF(Z355="",0,Z355),"0")</f>
        <v>5.8590000000000003E-2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15</v>
      </c>
      <c r="Y357" s="41">
        <f>IFERROR(SUM(Y355:Y355),"0")</f>
        <v>16.2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130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525</v>
      </c>
      <c r="Y360" s="53">
        <f>IFERROR(IF(X360="",0,CEILING((X360/$H360),1)*$H360),"")</f>
        <v>525</v>
      </c>
      <c r="Z360" s="39">
        <f>IFERROR(IF(Y360=0,"",ROUNDUP(Y360/H360,0)*0.00651),"")</f>
        <v>1.6274999999999999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588</v>
      </c>
      <c r="BN360" s="75">
        <f>IFERROR(Y360*I360/H360,"0")</f>
        <v>588</v>
      </c>
      <c r="BO360" s="75">
        <f>IFERROR(1/J360*(X360/H360),"0")</f>
        <v>1.3736263736263736</v>
      </c>
      <c r="BP360" s="75">
        <f>IFERROR(1/J360*(Y360/H360),"0")</f>
        <v>1.3736263736263736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130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245</v>
      </c>
      <c r="Y361" s="53">
        <f>IFERROR(IF(X361="",0,CEILING((X361/$H361),1)*$H361),"")</f>
        <v>245.70000000000002</v>
      </c>
      <c r="Z361" s="39">
        <f>IFERROR(IF(Y361=0,"",ROUNDUP(Y361/H361,0)*0.00651),"")</f>
        <v>0.76167000000000007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272.99999999999994</v>
      </c>
      <c r="BN361" s="75">
        <f>IFERROR(Y361*I361/H361,"0")</f>
        <v>273.77999999999997</v>
      </c>
      <c r="BO361" s="75">
        <f>IFERROR(1/J361*(X361/H361),"0")</f>
        <v>0.64102564102564097</v>
      </c>
      <c r="BP361" s="75">
        <f>IFERROR(1/J361*(Y361/H361),"0")</f>
        <v>0.6428571428571429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366.66666666666663</v>
      </c>
      <c r="Y362" s="41">
        <f>IFERROR(Y359/H359,"0")+IFERROR(Y360/H360,"0")+IFERROR(Y361/H361,"0")</f>
        <v>367</v>
      </c>
      <c r="Z362" s="41">
        <f>IFERROR(IF(Z359="",0,Z359),"0")+IFERROR(IF(Z360="",0,Z360),"0")+IFERROR(IF(Z361="",0,Z361),"0")</f>
        <v>2.38917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770</v>
      </c>
      <c r="Y363" s="41">
        <f>IFERROR(SUM(Y359:Y361),"0")</f>
        <v>770.7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105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1000</v>
      </c>
      <c r="Y367" s="53">
        <f t="shared" ref="Y367:Y373" si="57">IFERROR(IF(X367="",0,CEILING((X367/$H367),1)*$H367),"")</f>
        <v>1005</v>
      </c>
      <c r="Z367" s="39">
        <f>IFERROR(IF(Y367=0,"",ROUNDUP(Y367/H367,0)*0.02175),"")</f>
        <v>1.4572499999999999</v>
      </c>
      <c r="AA367" s="65"/>
      <c r="AB367" s="66"/>
      <c r="AC367" s="427" t="s">
        <v>582</v>
      </c>
      <c r="AG367" s="75"/>
      <c r="AJ367" s="79" t="s">
        <v>107</v>
      </c>
      <c r="AK367" s="79">
        <v>720</v>
      </c>
      <c r="BB367" s="428" t="s">
        <v>1</v>
      </c>
      <c r="BM367" s="75">
        <f t="shared" ref="BM367:BM373" si="58">IFERROR(X367*I367/H367,"0")</f>
        <v>1032</v>
      </c>
      <c r="BN367" s="75">
        <f t="shared" ref="BN367:BN373" si="59">IFERROR(Y367*I367/H367,"0")</f>
        <v>1037.1600000000001</v>
      </c>
      <c r="BO367" s="75">
        <f t="shared" ref="BO367:BO373" si="60">IFERROR(1/J367*(X367/H367),"0")</f>
        <v>1.3888888888888888</v>
      </c>
      <c r="BP367" s="75">
        <f t="shared" ref="BP367:BP373" si="61">IFERROR(1/J367*(Y367/H367),"0")</f>
        <v>1.3958333333333333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105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1000</v>
      </c>
      <c r="Y368" s="53">
        <f t="shared" si="57"/>
        <v>1005</v>
      </c>
      <c r="Z368" s="39">
        <f>IFERROR(IF(Y368=0,"",ROUNDUP(Y368/H368,0)*0.02175),"")</f>
        <v>1.4572499999999999</v>
      </c>
      <c r="AA368" s="65"/>
      <c r="AB368" s="66"/>
      <c r="AC368" s="429" t="s">
        <v>585</v>
      </c>
      <c r="AG368" s="75"/>
      <c r="AJ368" s="79" t="s">
        <v>107</v>
      </c>
      <c r="AK368" s="79">
        <v>720</v>
      </c>
      <c r="BB368" s="430" t="s">
        <v>1</v>
      </c>
      <c r="BM368" s="75">
        <f t="shared" si="58"/>
        <v>1032</v>
      </c>
      <c r="BN368" s="75">
        <f t="shared" si="59"/>
        <v>1037.1600000000001</v>
      </c>
      <c r="BO368" s="75">
        <f t="shared" si="60"/>
        <v>1.3888888888888888</v>
      </c>
      <c r="BP368" s="75">
        <f t="shared" si="61"/>
        <v>1.3958333333333333</v>
      </c>
    </row>
    <row r="369" spans="1:68" ht="27" customHeight="1" x14ac:dyDescent="0.25">
      <c r="A369" s="60" t="s">
        <v>586</v>
      </c>
      <c r="B369" s="60" t="s">
        <v>587</v>
      </c>
      <c r="C369" s="34">
        <v>4301011832</v>
      </c>
      <c r="D369" s="619">
        <v>4607091383997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/>
      <c r="M369" s="36" t="s">
        <v>130</v>
      </c>
      <c r="N369" s="36"/>
      <c r="O369" s="35">
        <v>60</v>
      </c>
      <c r="P369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100</v>
      </c>
      <c r="Y369" s="53">
        <f t="shared" si="57"/>
        <v>105</v>
      </c>
      <c r="Z369" s="39">
        <f>IFERROR(IF(Y369=0,"",ROUNDUP(Y369/H369,0)*0.02175),"")</f>
        <v>0.15225</v>
      </c>
      <c r="AA369" s="65"/>
      <c r="AB369" s="66"/>
      <c r="AC369" s="431" t="s">
        <v>588</v>
      </c>
      <c r="AG369" s="75"/>
      <c r="AJ369" s="79"/>
      <c r="AK369" s="79">
        <v>0</v>
      </c>
      <c r="BB369" s="432" t="s">
        <v>1</v>
      </c>
      <c r="BM369" s="75">
        <f t="shared" si="58"/>
        <v>103.2</v>
      </c>
      <c r="BN369" s="75">
        <f t="shared" si="59"/>
        <v>108.36</v>
      </c>
      <c r="BO369" s="75">
        <f t="shared" si="60"/>
        <v>0.1388888888888889</v>
      </c>
      <c r="BP369" s="75">
        <f t="shared" si="61"/>
        <v>0.14583333333333331</v>
      </c>
    </row>
    <row r="370" spans="1:68" ht="37.5" customHeight="1" x14ac:dyDescent="0.25">
      <c r="A370" s="60" t="s">
        <v>589</v>
      </c>
      <c r="B370" s="60" t="s">
        <v>590</v>
      </c>
      <c r="C370" s="34">
        <v>4301011867</v>
      </c>
      <c r="D370" s="619">
        <v>4680115884830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 t="s">
        <v>105</v>
      </c>
      <c r="M370" s="36" t="s">
        <v>68</v>
      </c>
      <c r="N370" s="36"/>
      <c r="O370" s="35">
        <v>60</v>
      </c>
      <c r="P370" s="9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2900</v>
      </c>
      <c r="Y370" s="53">
        <f t="shared" si="57"/>
        <v>2910</v>
      </c>
      <c r="Z370" s="39">
        <f>IFERROR(IF(Y370=0,"",ROUNDUP(Y370/H370,0)*0.02175),"")</f>
        <v>4.2195</v>
      </c>
      <c r="AA370" s="65"/>
      <c r="AB370" s="66"/>
      <c r="AC370" s="433" t="s">
        <v>591</v>
      </c>
      <c r="AG370" s="75"/>
      <c r="AJ370" s="79" t="s">
        <v>107</v>
      </c>
      <c r="AK370" s="79">
        <v>720</v>
      </c>
      <c r="BB370" s="434" t="s">
        <v>1</v>
      </c>
      <c r="BM370" s="75">
        <f t="shared" si="58"/>
        <v>2992.8</v>
      </c>
      <c r="BN370" s="75">
        <f t="shared" si="59"/>
        <v>3003.1200000000003</v>
      </c>
      <c r="BO370" s="75">
        <f t="shared" si="60"/>
        <v>4.0277777777777777</v>
      </c>
      <c r="BP370" s="75">
        <f t="shared" si="61"/>
        <v>4.0416666666666661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591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333.33333333333337</v>
      </c>
      <c r="Y374" s="41">
        <f>IFERROR(Y367/H367,"0")+IFERROR(Y368/H368,"0")+IFERROR(Y369/H369,"0")+IFERROR(Y370/H370,"0")+IFERROR(Y371/H371,"0")+IFERROR(Y372/H372,"0")+IFERROR(Y373/H373,"0")</f>
        <v>335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7.2862499999999999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5000</v>
      </c>
      <c r="Y375" s="41">
        <f>IFERROR(SUM(Y367:Y373),"0")</f>
        <v>5025</v>
      </c>
      <c r="Z375" s="40"/>
      <c r="AA375" s="64"/>
      <c r="AB375" s="64"/>
      <c r="AC375" s="64"/>
    </row>
    <row r="376" spans="1:68" ht="14.25" customHeight="1" x14ac:dyDescent="0.25">
      <c r="A376" s="639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105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1700</v>
      </c>
      <c r="Y377" s="53">
        <f>IFERROR(IF(X377="",0,CEILING((X377/$H377),1)*$H377),"")</f>
        <v>1710</v>
      </c>
      <c r="Z377" s="39">
        <f>IFERROR(IF(Y377=0,"",ROUNDUP(Y377/H377,0)*0.02175),"")</f>
        <v>2.4794999999999998</v>
      </c>
      <c r="AA377" s="65"/>
      <c r="AB377" s="66"/>
      <c r="AC377" s="441" t="s">
        <v>601</v>
      </c>
      <c r="AG377" s="75"/>
      <c r="AJ377" s="79" t="s">
        <v>107</v>
      </c>
      <c r="AK377" s="79">
        <v>720</v>
      </c>
      <c r="BB377" s="442" t="s">
        <v>1</v>
      </c>
      <c r="BM377" s="75">
        <f>IFERROR(X377*I377/H377,"0")</f>
        <v>1754.4</v>
      </c>
      <c r="BN377" s="75">
        <f>IFERROR(Y377*I377/H377,"0")</f>
        <v>1764.72</v>
      </c>
      <c r="BO377" s="75">
        <f>IFERROR(1/J377*(X377/H377),"0")</f>
        <v>2.3611111111111107</v>
      </c>
      <c r="BP377" s="75">
        <f>IFERROR(1/J377*(Y377/H377),"0")</f>
        <v>2.375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8</v>
      </c>
      <c r="Y378" s="53">
        <f>IFERROR(IF(X378="",0,CEILING((X378/$H378),1)*$H378),"")</f>
        <v>8</v>
      </c>
      <c r="Z378" s="39">
        <f>IFERROR(IF(Y378=0,"",ROUNDUP(Y378/H378,0)*0.00902),"")</f>
        <v>1.804E-2</v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8.42</v>
      </c>
      <c r="BN378" s="75">
        <f>IFERROR(Y378*I378/H378,"0")</f>
        <v>8.42</v>
      </c>
      <c r="BO378" s="75">
        <f>IFERROR(1/J378*(X378/H378),"0")</f>
        <v>1.5151515151515152E-2</v>
      </c>
      <c r="BP378" s="75">
        <f>IFERROR(1/J378*(Y378/H378),"0")</f>
        <v>1.5151515151515152E-2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115.33333333333333</v>
      </c>
      <c r="Y379" s="41">
        <f>IFERROR(Y377/H377,"0")+IFERROR(Y378/H378,"0")</f>
        <v>116</v>
      </c>
      <c r="Z379" s="41">
        <f>IFERROR(IF(Z377="",0,Z377),"0")+IFERROR(IF(Z378="",0,Z378),"0")</f>
        <v>2.4975399999999999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1708</v>
      </c>
      <c r="Y380" s="41">
        <f>IFERROR(SUM(Y377:Y378),"0")</f>
        <v>1718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60</v>
      </c>
      <c r="Y383" s="53">
        <f>IFERROR(IF(X383="",0,CEILING((X383/$H383),1)*$H383),"")</f>
        <v>63</v>
      </c>
      <c r="Z383" s="39">
        <f>IFERROR(IF(Y383=0,"",ROUNDUP(Y383/H383,0)*0.01898),"")</f>
        <v>0.13286000000000001</v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63.46</v>
      </c>
      <c r="BN383" s="75">
        <f>IFERROR(Y383*I383/H383,"0")</f>
        <v>66.632999999999996</v>
      </c>
      <c r="BO383" s="75">
        <f>IFERROR(1/J383*(X383/H383),"0")</f>
        <v>0.10416666666666667</v>
      </c>
      <c r="BP383" s="75">
        <f>IFERROR(1/J383*(Y383/H383),"0")</f>
        <v>0.109375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6.666666666666667</v>
      </c>
      <c r="Y384" s="41">
        <f>IFERROR(Y382/H382,"0")+IFERROR(Y383/H383,"0")</f>
        <v>7</v>
      </c>
      <c r="Z384" s="41">
        <f>IFERROR(IF(Z382="",0,Z382),"0")+IFERROR(IF(Z383="",0,Z383),"0")</f>
        <v>0.13286000000000001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60</v>
      </c>
      <c r="Y385" s="41">
        <f>IFERROR(SUM(Y382:Y383),"0")</f>
        <v>63</v>
      </c>
      <c r="Z385" s="40"/>
      <c r="AA385" s="64"/>
      <c r="AB385" s="64"/>
      <c r="AC385" s="64"/>
    </row>
    <row r="386" spans="1:68" ht="14.25" customHeight="1" x14ac:dyDescent="0.25">
      <c r="A386" s="639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60</v>
      </c>
      <c r="Y387" s="53">
        <f>IFERROR(IF(X387="",0,CEILING((X387/$H387),1)*$H387),"")</f>
        <v>63</v>
      </c>
      <c r="Z387" s="39">
        <f>IFERROR(IF(Y387=0,"",ROUNDUP(Y387/H387,0)*0.01898),"")</f>
        <v>0.13286000000000001</v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63.46</v>
      </c>
      <c r="BN387" s="75">
        <f>IFERROR(Y387*I387/H387,"0")</f>
        <v>66.632999999999996</v>
      </c>
      <c r="BO387" s="75">
        <f>IFERROR(1/J387*(X387/H387),"0")</f>
        <v>0.10416666666666667</v>
      </c>
      <c r="BP387" s="75">
        <f>IFERROR(1/J387*(Y387/H387),"0")</f>
        <v>0.109375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6.666666666666667</v>
      </c>
      <c r="Y388" s="41">
        <f>IFERROR(Y387/H387,"0")</f>
        <v>7</v>
      </c>
      <c r="Z388" s="41">
        <f>IFERROR(IF(Z387="",0,Z387),"0")</f>
        <v>0.13286000000000001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60</v>
      </c>
      <c r="Y389" s="41">
        <f>IFERROR(SUM(Y387:Y387),"0")</f>
        <v>63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27" customHeight="1" x14ac:dyDescent="0.25">
      <c r="A392" s="60" t="s">
        <v>614</v>
      </c>
      <c r="B392" s="60" t="s">
        <v>615</v>
      </c>
      <c r="C392" s="34">
        <v>4301011483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37.5" customHeight="1" x14ac:dyDescent="0.25">
      <c r="A393" s="60" t="s">
        <v>614</v>
      </c>
      <c r="B393" s="60" t="s">
        <v>617</v>
      </c>
      <c r="C393" s="34">
        <v>4301011873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60</v>
      </c>
      <c r="Y395" s="53">
        <f>IFERROR(IF(X395="",0,CEILING((X395/$H395),1)*$H395),"")</f>
        <v>60</v>
      </c>
      <c r="Z395" s="39">
        <f>IFERROR(IF(Y395=0,"",ROUNDUP(Y395/H395,0)*0.01898),"")</f>
        <v>9.4899999999999998E-2</v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62.175000000000004</v>
      </c>
      <c r="BN395" s="75">
        <f>IFERROR(Y395*I395/H395,"0")</f>
        <v>62.175000000000004</v>
      </c>
      <c r="BO395" s="75">
        <f>IFERROR(1/J395*(X395/H395),"0")</f>
        <v>7.8125E-2</v>
      </c>
      <c r="BP395" s="75">
        <f>IFERROR(1/J395*(Y395/H395),"0")</f>
        <v>7.8125E-2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5</v>
      </c>
      <c r="Y397" s="41">
        <f>IFERROR(Y392/H392,"0")+IFERROR(Y393/H393,"0")+IFERROR(Y394/H394,"0")+IFERROR(Y395/H395,"0")+IFERROR(Y396/H396,"0")</f>
        <v>5</v>
      </c>
      <c r="Z397" s="41">
        <f>IFERROR(IF(Z392="",0,Z392),"0")+IFERROR(IF(Z393="",0,Z393),"0")+IFERROR(IF(Z394="",0,Z394),"0")+IFERROR(IF(Z395="",0,Z395),"0")+IFERROR(IF(Z396="",0,Z396),"0")</f>
        <v>9.4899999999999998E-2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60</v>
      </c>
      <c r="Y398" s="41">
        <f>IFERROR(SUM(Y392:Y396),"0")</f>
        <v>60</v>
      </c>
      <c r="Z398" s="40"/>
      <c r="AA398" s="64"/>
      <c r="AB398" s="64"/>
      <c r="AC398" s="64"/>
    </row>
    <row r="399" spans="1:68" ht="14.25" customHeight="1" x14ac:dyDescent="0.25">
      <c r="A399" s="639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20</v>
      </c>
      <c r="Y404" s="53">
        <f>IFERROR(IF(X404="",0,CEILING((X404/$H404),1)*$H404),"")</f>
        <v>27</v>
      </c>
      <c r="Z404" s="39">
        <f>IFERROR(IF(Y404=0,"",ROUNDUP(Y404/H404,0)*0.01898),"")</f>
        <v>5.6940000000000004E-2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21.153333333333332</v>
      </c>
      <c r="BN404" s="75">
        <f>IFERROR(Y404*I404/H404,"0")</f>
        <v>28.556999999999999</v>
      </c>
      <c r="BO404" s="75">
        <f>IFERROR(1/J404*(X404/H404),"0")</f>
        <v>3.4722222222222224E-2</v>
      </c>
      <c r="BP404" s="75">
        <f>IFERROR(1/J404*(Y404/H404),"0")</f>
        <v>4.6875E-2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2.2222222222222223</v>
      </c>
      <c r="Y408" s="41">
        <f>IFERROR(Y404/H404,"0")+IFERROR(Y405/H405,"0")+IFERROR(Y406/H406,"0")+IFERROR(Y407/H407,"0")</f>
        <v>3</v>
      </c>
      <c r="Z408" s="41">
        <f>IFERROR(IF(Z404="",0,Z404),"0")+IFERROR(IF(Z405="",0,Z405),"0")+IFERROR(IF(Z406="",0,Z406),"0")+IFERROR(IF(Z407="",0,Z407),"0")</f>
        <v>5.6940000000000004E-2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20</v>
      </c>
      <c r="Y409" s="41">
        <f>IFERROR(SUM(Y404:Y407),"0")</f>
        <v>27</v>
      </c>
      <c r="Z409" s="40"/>
      <c r="AA409" s="64"/>
      <c r="AB409" s="64"/>
      <c r="AC409" s="64"/>
    </row>
    <row r="410" spans="1:68" ht="14.25" customHeight="1" x14ac:dyDescent="0.25">
      <c r="A410" s="639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149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149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149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149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149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149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149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149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149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10.5</v>
      </c>
      <c r="Y444" s="53">
        <f>IFERROR(IF(X444="",0,CEILING((X444/$H444),1)*$H444),"")</f>
        <v>10.5</v>
      </c>
      <c r="Z444" s="39">
        <f>IFERROR(IF(Y444=0,"",ROUNDUP(Y444/H444,0)*0.00502),"")</f>
        <v>2.5100000000000001E-2</v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11.149999999999999</v>
      </c>
      <c r="BN444" s="75">
        <f>IFERROR(Y444*I444/H444,"0")</f>
        <v>11.149999999999999</v>
      </c>
      <c r="BO444" s="75">
        <f>IFERROR(1/J444*(X444/H444),"0")</f>
        <v>2.1367521367521368E-2</v>
      </c>
      <c r="BP444" s="75">
        <f>IFERROR(1/J444*(Y444/H444),"0")</f>
        <v>2.1367521367521368E-2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5</v>
      </c>
      <c r="Y445" s="41">
        <f>IFERROR(Y441/H441,"0")+IFERROR(Y442/H442,"0")+IFERROR(Y443/H443,"0")+IFERROR(Y444/H444,"0")</f>
        <v>5</v>
      </c>
      <c r="Z445" s="41">
        <f>IFERROR(IF(Z441="",0,Z441),"0")+IFERROR(IF(Z442="",0,Z442),"0")+IFERROR(IF(Z443="",0,Z443),"0")+IFERROR(IF(Z444="",0,Z444),"0")</f>
        <v>2.5100000000000001E-2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10.5</v>
      </c>
      <c r="Y446" s="41">
        <f>IFERROR(SUM(Y441:Y444),"0")</f>
        <v>10.5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149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30</v>
      </c>
      <c r="Y450" s="53">
        <f>IFERROR(IF(X450="",0,CEILING((X450/$H450),1)*$H450),"")</f>
        <v>30</v>
      </c>
      <c r="Z450" s="39">
        <f>IFERROR(IF(Y450=0,"",ROUNDUP(Y450/H450,0)*0.00651),"")</f>
        <v>0.16275000000000001</v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52.5</v>
      </c>
      <c r="BN450" s="75">
        <f>IFERROR(Y450*I450/H450,"0")</f>
        <v>52.5</v>
      </c>
      <c r="BO450" s="75">
        <f>IFERROR(1/J450*(X450/H450),"0")</f>
        <v>0.13736263736263737</v>
      </c>
      <c r="BP450" s="75">
        <f>IFERROR(1/J450*(Y450/H450),"0")</f>
        <v>0.13736263736263737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25</v>
      </c>
      <c r="Y451" s="41">
        <f>IFERROR(Y449/H449,"0")+IFERROR(Y450/H450,"0")</f>
        <v>25</v>
      </c>
      <c r="Z451" s="41">
        <f>IFERROR(IF(Z449="",0,Z449),"0")+IFERROR(IF(Z450="",0,Z450),"0")</f>
        <v>0.16275000000000001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30</v>
      </c>
      <c r="Y452" s="41">
        <f>IFERROR(SUM(Y449:Y450),"0")</f>
        <v>30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100</v>
      </c>
      <c r="Y465" s="53">
        <f t="shared" ref="Y465:Y480" si="68">IFERROR(IF(X465="",0,CEILING((X465/$H465),1)*$H465),"")</f>
        <v>100.32000000000001</v>
      </c>
      <c r="Z465" s="39">
        <f t="shared" ref="Z465:Z470" si="69">IFERROR(IF(Y465=0,"",ROUNDUP(Y465/H465,0)*0.01196),"")</f>
        <v>0.22724</v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106.81818181818181</v>
      </c>
      <c r="BN465" s="75">
        <f t="shared" ref="BN465:BN480" si="71">IFERROR(Y465*I465/H465,"0")</f>
        <v>107.16</v>
      </c>
      <c r="BO465" s="75">
        <f t="shared" ref="BO465:BO480" si="72">IFERROR(1/J465*(X465/H465),"0")</f>
        <v>0.18210955710955709</v>
      </c>
      <c r="BP465" s="75">
        <f t="shared" ref="BP465:BP480" si="73">IFERROR(1/J465*(Y465/H465),"0")</f>
        <v>0.18269230769230771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100</v>
      </c>
      <c r="Y467" s="53">
        <f t="shared" si="68"/>
        <v>100.32000000000001</v>
      </c>
      <c r="Z467" s="39">
        <f t="shared" si="69"/>
        <v>0.22724</v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106.81818181818181</v>
      </c>
      <c r="BN467" s="75">
        <f t="shared" si="71"/>
        <v>107.16</v>
      </c>
      <c r="BO467" s="75">
        <f t="shared" si="72"/>
        <v>0.18210955710955709</v>
      </c>
      <c r="BP467" s="75">
        <f t="shared" si="73"/>
        <v>0.18269230769230771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150</v>
      </c>
      <c r="Y469" s="53">
        <f t="shared" si="68"/>
        <v>153.12</v>
      </c>
      <c r="Z469" s="39">
        <f t="shared" si="69"/>
        <v>0.34683999999999998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160.22727272727272</v>
      </c>
      <c r="BN469" s="75">
        <f t="shared" si="71"/>
        <v>163.56</v>
      </c>
      <c r="BO469" s="75">
        <f t="shared" si="72"/>
        <v>0.27316433566433568</v>
      </c>
      <c r="BP469" s="75">
        <f t="shared" si="73"/>
        <v>0.27884615384615385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4301012035</v>
      </c>
      <c r="D472" s="619">
        <v>4680115880603</v>
      </c>
      <c r="E472" s="620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4301011778</v>
      </c>
      <c r="D473" s="619">
        <v>4680115880603</v>
      </c>
      <c r="E473" s="620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90</v>
      </c>
      <c r="Y473" s="53">
        <f t="shared" si="68"/>
        <v>90</v>
      </c>
      <c r="Z473" s="39">
        <f>IFERROR(IF(Y473=0,"",ROUNDUP(Y473/H473,0)*0.00902),"")</f>
        <v>0.22550000000000001</v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95.249999999999986</v>
      </c>
      <c r="BN473" s="75">
        <f t="shared" si="71"/>
        <v>95.249999999999986</v>
      </c>
      <c r="BO473" s="75">
        <f t="shared" si="72"/>
        <v>0.18939393939393939</v>
      </c>
      <c r="BP473" s="75">
        <f t="shared" si="73"/>
        <v>0.18939393939393939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4301012034</v>
      </c>
      <c r="D478" s="619">
        <v>4607091389982</v>
      </c>
      <c r="E478" s="620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4301011784</v>
      </c>
      <c r="D479" s="619">
        <v>4607091389982</v>
      </c>
      <c r="E479" s="620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138</v>
      </c>
      <c r="Y479" s="53">
        <f t="shared" si="68"/>
        <v>140.4</v>
      </c>
      <c r="Z479" s="39">
        <f>IFERROR(IF(Y479=0,"",ROUNDUP(Y479/H479,0)*0.00902),"")</f>
        <v>0.35177999999999998</v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146.04999999999998</v>
      </c>
      <c r="BN479" s="75">
        <f t="shared" si="71"/>
        <v>148.59</v>
      </c>
      <c r="BO479" s="75">
        <f t="shared" si="72"/>
        <v>0.29040404040404044</v>
      </c>
      <c r="BP479" s="75">
        <f t="shared" si="73"/>
        <v>0.29545454545454547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129.62121212121212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131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1.3786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578</v>
      </c>
      <c r="Y482" s="41">
        <f>IFERROR(SUM(Y465:Y480),"0")</f>
        <v>584.16</v>
      </c>
      <c r="Z482" s="40"/>
      <c r="AA482" s="64"/>
      <c r="AB482" s="64"/>
      <c r="AC482" s="64"/>
    </row>
    <row r="483" spans="1:68" ht="14.25" customHeight="1" x14ac:dyDescent="0.25">
      <c r="A483" s="639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130</v>
      </c>
      <c r="Y484" s="53">
        <f>IFERROR(IF(X484="",0,CEILING((X484/$H484),1)*$H484),"")</f>
        <v>132</v>
      </c>
      <c r="Z484" s="39">
        <f>IFERROR(IF(Y484=0,"",ROUNDUP(Y484/H484,0)*0.01196),"")</f>
        <v>0.29899999999999999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138.86363636363635</v>
      </c>
      <c r="BN484" s="75">
        <f>IFERROR(Y484*I484/H484,"0")</f>
        <v>140.99999999999997</v>
      </c>
      <c r="BO484" s="75">
        <f>IFERROR(1/J484*(X484/H484),"0")</f>
        <v>0.23674242424242425</v>
      </c>
      <c r="BP484" s="75">
        <f>IFERROR(1/J484*(Y484/H484),"0")</f>
        <v>0.24038461538461539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24.621212121212121</v>
      </c>
      <c r="Y487" s="41">
        <f>IFERROR(Y484/H484,"0")+IFERROR(Y485/H485,"0")+IFERROR(Y486/H486,"0")</f>
        <v>25</v>
      </c>
      <c r="Z487" s="41">
        <f>IFERROR(IF(Z484="",0,Z484),"0")+IFERROR(IF(Z485="",0,Z485),"0")+IFERROR(IF(Z486="",0,Z486),"0")</f>
        <v>0.29899999999999999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130</v>
      </c>
      <c r="Y488" s="41">
        <f>IFERROR(SUM(Y484:Y486),"0")</f>
        <v>132</v>
      </c>
      <c r="Z488" s="40"/>
      <c r="AA488" s="64"/>
      <c r="AB488" s="64"/>
      <c r="AC488" s="64"/>
    </row>
    <row r="489" spans="1:68" ht="14.25" customHeight="1" x14ac:dyDescent="0.25">
      <c r="A489" s="639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30</v>
      </c>
      <c r="Y491" s="53">
        <f t="shared" si="74"/>
        <v>31.68</v>
      </c>
      <c r="Z491" s="39">
        <f>IFERROR(IF(Y491=0,"",ROUNDUP(Y491/H491,0)*0.01196),"")</f>
        <v>7.1760000000000004E-2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32.04545454545454</v>
      </c>
      <c r="BN491" s="75">
        <f t="shared" si="76"/>
        <v>33.839999999999996</v>
      </c>
      <c r="BO491" s="75">
        <f t="shared" si="77"/>
        <v>5.4632867132867136E-2</v>
      </c>
      <c r="BP491" s="75">
        <f t="shared" si="78"/>
        <v>5.7692307692307696E-2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100</v>
      </c>
      <c r="Y492" s="53">
        <f t="shared" si="74"/>
        <v>100.32000000000001</v>
      </c>
      <c r="Z492" s="39">
        <f>IFERROR(IF(Y492=0,"",ROUNDUP(Y492/H492,0)*0.01196),"")</f>
        <v>0.22724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106.81818181818181</v>
      </c>
      <c r="BN492" s="75">
        <f t="shared" si="76"/>
        <v>107.16</v>
      </c>
      <c r="BO492" s="75">
        <f t="shared" si="77"/>
        <v>0.18210955710955709</v>
      </c>
      <c r="BP492" s="75">
        <f t="shared" si="78"/>
        <v>0.18269230769230771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54</v>
      </c>
      <c r="Y494" s="53">
        <f t="shared" si="74"/>
        <v>57.599999999999994</v>
      </c>
      <c r="Z494" s="39">
        <f>IFERROR(IF(Y494=0,"",ROUNDUP(Y494/H494,0)*0.00902),"")</f>
        <v>0.10824</v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77.962499999999991</v>
      </c>
      <c r="BN494" s="75">
        <f t="shared" si="76"/>
        <v>83.16</v>
      </c>
      <c r="BO494" s="75">
        <f t="shared" si="77"/>
        <v>8.5227272727272735E-2</v>
      </c>
      <c r="BP494" s="75">
        <f t="shared" si="78"/>
        <v>9.0909090909090912E-2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18</v>
      </c>
      <c r="Y496" s="53">
        <f t="shared" si="74"/>
        <v>19.2</v>
      </c>
      <c r="Z496" s="39">
        <f>IFERROR(IF(Y496=0,"",ROUNDUP(Y496/H496,0)*0.00902),"")</f>
        <v>3.6080000000000001E-2</v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25.087500000000002</v>
      </c>
      <c r="BN496" s="75">
        <f t="shared" si="76"/>
        <v>26.76</v>
      </c>
      <c r="BO496" s="75">
        <f t="shared" si="77"/>
        <v>2.8409090909090912E-2</v>
      </c>
      <c r="BP496" s="75">
        <f t="shared" si="78"/>
        <v>3.0303030303030304E-2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90</v>
      </c>
      <c r="Y497" s="53">
        <f t="shared" si="74"/>
        <v>91.2</v>
      </c>
      <c r="Z497" s="39">
        <f>IFERROR(IF(Y497=0,"",ROUNDUP(Y497/H497,0)*0.00902),"")</f>
        <v>0.17138</v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125.43750000000001</v>
      </c>
      <c r="BN497" s="75">
        <f t="shared" si="76"/>
        <v>127.11000000000001</v>
      </c>
      <c r="BO497" s="75">
        <f t="shared" si="77"/>
        <v>0.14204545454545456</v>
      </c>
      <c r="BP497" s="75">
        <f t="shared" si="78"/>
        <v>0.14393939393939395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58.371212121212118</v>
      </c>
      <c r="Y499" s="41">
        <f>IFERROR(Y490/H490,"0")+IFERROR(Y491/H491,"0")+IFERROR(Y492/H492,"0")+IFERROR(Y493/H493,"0")+IFERROR(Y494/H494,"0")+IFERROR(Y495/H495,"0")+IFERROR(Y496/H496,"0")+IFERROR(Y497/H497,"0")+IFERROR(Y498/H498,"0")</f>
        <v>60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0.61470000000000002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292</v>
      </c>
      <c r="Y500" s="41">
        <f>IFERROR(SUM(Y490:Y498),"0")</f>
        <v>300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4301020269</v>
      </c>
      <c r="D521" s="619">
        <v>4640242180519</v>
      </c>
      <c r="E521" s="620"/>
      <c r="F521" s="59">
        <v>1.35</v>
      </c>
      <c r="G521" s="35">
        <v>8</v>
      </c>
      <c r="H521" s="59">
        <v>10.8</v>
      </c>
      <c r="I521" s="59">
        <v>11.234999999999999</v>
      </c>
      <c r="J521" s="35">
        <v>64</v>
      </c>
      <c r="K521" s="35" t="s">
        <v>99</v>
      </c>
      <c r="L521" s="35"/>
      <c r="M521" s="36" t="s">
        <v>106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4301020400</v>
      </c>
      <c r="D522" s="619">
        <v>4640242180519</v>
      </c>
      <c r="E522" s="620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99</v>
      </c>
      <c r="L522" s="35"/>
      <c r="M522" s="36" t="s">
        <v>100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801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4301051887</v>
      </c>
      <c r="D533" s="619">
        <v>4640242180533</v>
      </c>
      <c r="E533" s="620"/>
      <c r="F533" s="59">
        <v>1.3</v>
      </c>
      <c r="G533" s="35">
        <v>6</v>
      </c>
      <c r="H533" s="59">
        <v>7.8</v>
      </c>
      <c r="I533" s="59">
        <v>8.3190000000000008</v>
      </c>
      <c r="J533" s="35">
        <v>64</v>
      </c>
      <c r="K533" s="35" t="s">
        <v>99</v>
      </c>
      <c r="L533" s="35"/>
      <c r="M533" s="36" t="s">
        <v>106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4301052046</v>
      </c>
      <c r="D534" s="619">
        <v>4640242180533</v>
      </c>
      <c r="E534" s="620"/>
      <c r="F534" s="59">
        <v>1.5</v>
      </c>
      <c r="G534" s="35">
        <v>6</v>
      </c>
      <c r="H534" s="59">
        <v>9</v>
      </c>
      <c r="I534" s="59">
        <v>9.5190000000000001</v>
      </c>
      <c r="J534" s="35">
        <v>64</v>
      </c>
      <c r="K534" s="35" t="s">
        <v>99</v>
      </c>
      <c r="L534" s="35"/>
      <c r="M534" s="36" t="s">
        <v>130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1100</v>
      </c>
      <c r="Y534" s="53">
        <f>IFERROR(IF(X534="",0,CEILING((X534/$H534),1)*$H534),"")</f>
        <v>1107</v>
      </c>
      <c r="Z534" s="39">
        <f>IFERROR(IF(Y534=0,"",ROUNDUP(Y534/H534,0)*0.01898),"")</f>
        <v>2.3345400000000001</v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1163.4333333333334</v>
      </c>
      <c r="BN534" s="75">
        <f>IFERROR(Y534*I534/H534,"0")</f>
        <v>1170.837</v>
      </c>
      <c r="BO534" s="75">
        <f>IFERROR(1/J534*(X534/H534),"0")</f>
        <v>1.9097222222222223</v>
      </c>
      <c r="BP534" s="75">
        <f>IFERROR(1/J534*(Y534/H534),"0")</f>
        <v>1.921875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122.22222222222223</v>
      </c>
      <c r="Y535" s="41">
        <f>IFERROR(Y533/H533,"0")+IFERROR(Y534/H534,"0")</f>
        <v>123</v>
      </c>
      <c r="Z535" s="41">
        <f>IFERROR(IF(Z533="",0,Z533),"0")+IFERROR(IF(Z534="",0,Z534),"0")</f>
        <v>2.3345400000000001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1100</v>
      </c>
      <c r="Y536" s="41">
        <f>IFERROR(SUM(Y533:Y534),"0")</f>
        <v>1107</v>
      </c>
      <c r="Z536" s="40"/>
      <c r="AA536" s="64"/>
      <c r="AB536" s="64"/>
      <c r="AC536" s="64"/>
    </row>
    <row r="537" spans="1:68" ht="14.25" customHeight="1" x14ac:dyDescent="0.25">
      <c r="A537" s="639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4301060496</v>
      </c>
      <c r="D538" s="619">
        <v>4640242180120</v>
      </c>
      <c r="E538" s="620"/>
      <c r="F538" s="59">
        <v>1.5</v>
      </c>
      <c r="G538" s="35">
        <v>6</v>
      </c>
      <c r="H538" s="59">
        <v>9</v>
      </c>
      <c r="I538" s="59">
        <v>9.4350000000000005</v>
      </c>
      <c r="J538" s="35">
        <v>64</v>
      </c>
      <c r="K538" s="35" t="s">
        <v>99</v>
      </c>
      <c r="L538" s="35"/>
      <c r="M538" s="36" t="s">
        <v>130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10</v>
      </c>
      <c r="Y538" s="53">
        <f>IFERROR(IF(X538="",0,CEILING((X538/$H538),1)*$H538),"")</f>
        <v>18</v>
      </c>
      <c r="Z538" s="39">
        <f>IFERROR(IF(Y538=0,"",ROUNDUP(Y538/H538,0)*0.01898),"")</f>
        <v>3.7960000000000001E-2</v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10.483333333333334</v>
      </c>
      <c r="BN538" s="75">
        <f>IFERROR(Y538*I538/H538,"0")</f>
        <v>18.87</v>
      </c>
      <c r="BO538" s="75">
        <f>IFERROR(1/J538*(X538/H538),"0")</f>
        <v>1.7361111111111112E-2</v>
      </c>
      <c r="BP538" s="75">
        <f>IFERROR(1/J538*(Y538/H538),"0")</f>
        <v>3.125E-2</v>
      </c>
    </row>
    <row r="539" spans="1:68" ht="27" customHeight="1" x14ac:dyDescent="0.25">
      <c r="A539" s="60" t="s">
        <v>825</v>
      </c>
      <c r="B539" s="60" t="s">
        <v>829</v>
      </c>
      <c r="C539" s="34">
        <v>4301060485</v>
      </c>
      <c r="D539" s="619">
        <v>4640242180120</v>
      </c>
      <c r="E539" s="620"/>
      <c r="F539" s="59">
        <v>1.3</v>
      </c>
      <c r="G539" s="35">
        <v>6</v>
      </c>
      <c r="H539" s="59">
        <v>7.8</v>
      </c>
      <c r="I539" s="59">
        <v>8.2349999999999994</v>
      </c>
      <c r="J539" s="35">
        <v>64</v>
      </c>
      <c r="K539" s="35" t="s">
        <v>99</v>
      </c>
      <c r="L539" s="35"/>
      <c r="M539" s="36" t="s">
        <v>106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4301060498</v>
      </c>
      <c r="D540" s="619">
        <v>4640242180137</v>
      </c>
      <c r="E540" s="620"/>
      <c r="F540" s="59">
        <v>1.5</v>
      </c>
      <c r="G540" s="35">
        <v>6</v>
      </c>
      <c r="H540" s="59">
        <v>9</v>
      </c>
      <c r="I540" s="59">
        <v>9.4350000000000005</v>
      </c>
      <c r="J540" s="35">
        <v>64</v>
      </c>
      <c r="K540" s="35" t="s">
        <v>99</v>
      </c>
      <c r="L540" s="35"/>
      <c r="M540" s="36" t="s">
        <v>130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4301060486</v>
      </c>
      <c r="D541" s="619">
        <v>4640242180137</v>
      </c>
      <c r="E541" s="620"/>
      <c r="F541" s="59">
        <v>1.3</v>
      </c>
      <c r="G541" s="35">
        <v>6</v>
      </c>
      <c r="H541" s="59">
        <v>7.8</v>
      </c>
      <c r="I541" s="59">
        <v>8.2349999999999994</v>
      </c>
      <c r="J541" s="35">
        <v>64</v>
      </c>
      <c r="K541" s="35" t="s">
        <v>99</v>
      </c>
      <c r="L541" s="35"/>
      <c r="M541" s="36" t="s">
        <v>106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1.1111111111111112</v>
      </c>
      <c r="Y542" s="41">
        <f>IFERROR(Y538/H538,"0")+IFERROR(Y539/H539,"0")+IFERROR(Y540/H540,"0")+IFERROR(Y541/H541,"0")</f>
        <v>2</v>
      </c>
      <c r="Z542" s="41">
        <f>IFERROR(IF(Z538="",0,Z538),"0")+IFERROR(IF(Z539="",0,Z539),"0")+IFERROR(IF(Z540="",0,Z540),"0")+IFERROR(IF(Z541="",0,Z541),"0")</f>
        <v>3.7960000000000001E-2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10</v>
      </c>
      <c r="Y543" s="41">
        <f>IFERROR(SUM(Y538:Y541),"0")</f>
        <v>18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17222.7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17372.560000000001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18249.583056474177</v>
      </c>
      <c r="Y558" s="41">
        <f>IFERROR(SUM(BN22:BN554),"0")</f>
        <v>18409.577999999998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30</v>
      </c>
      <c r="Y559" s="42">
        <f>ROUNDUP(SUM(BP22:BP554),0)</f>
        <v>31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18999.583056474177</v>
      </c>
      <c r="Y560" s="41">
        <f>GrossWeightTotalR+PalletQtyTotalR*25</f>
        <v>19184.577999999998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3336.4538115141563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3360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34.716979999999992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272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179</v>
      </c>
      <c r="F565" s="644" t="s">
        <v>206</v>
      </c>
      <c r="G565" s="644" t="s">
        <v>245</v>
      </c>
      <c r="H565" s="644" t="s">
        <v>94</v>
      </c>
      <c r="I565" s="644" t="s">
        <v>273</v>
      </c>
      <c r="J565" s="644" t="s">
        <v>317</v>
      </c>
      <c r="K565" s="644" t="s">
        <v>378</v>
      </c>
      <c r="L565" s="644" t="s">
        <v>424</v>
      </c>
      <c r="M565" s="644" t="s">
        <v>442</v>
      </c>
      <c r="N565" s="1"/>
      <c r="O565" s="644" t="s">
        <v>455</v>
      </c>
      <c r="P565" s="644" t="s">
        <v>467</v>
      </c>
      <c r="Q565" s="644" t="s">
        <v>474</v>
      </c>
      <c r="R565" s="644" t="s">
        <v>478</v>
      </c>
      <c r="S565" s="644" t="s">
        <v>484</v>
      </c>
      <c r="T565" s="644" t="s">
        <v>489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188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844.80000000000007</v>
      </c>
      <c r="E567" s="50">
        <f>IFERROR(Y86*1,"0")+IFERROR(Y87*1,"0")+IFERROR(Y88*1,"0")+IFERROR(Y92*1,"0")+IFERROR(Y93*1,"0")+IFERROR(Y94*1,"0")+IFERROR(Y95*1,"0")+IFERROR(Y96*1,"0")+IFERROR(Y97*1,"0")+IFERROR(Y98*1,"0")+IFERROR(Y99*1,"0")</f>
        <v>894.60000000000014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1387.26</v>
      </c>
      <c r="G567" s="50">
        <f>IFERROR(Y133*1,"0")+IFERROR(Y134*1,"0")+IFERROR(Y138*1,"0")+IFERROR(Y139*1,"0")+IFERROR(Y143*1,"0")+IFERROR(Y144*1,"0")</f>
        <v>175.28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645.96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2102.1000000000004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182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280.79999999999995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71.400000000000006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675.80000000000007</v>
      </c>
      <c r="U567" s="50">
        <f>IFERROR(Y355*1,"0")+IFERROR(Y359*1,"0")+IFERROR(Y360*1,"0")+IFERROR(Y361*1,"0")</f>
        <v>786.90000000000009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6869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87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10.5</v>
      </c>
      <c r="Z567" s="50">
        <f>IFERROR(Y449*1,"0")+IFERROR(Y450*1,"0")</f>
        <v>30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1016.1600000000001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1125</v>
      </c>
      <c r="AD567" s="50">
        <f>IFERROR(Y546*1,"0")+IFERROR(Y550*1,"0")+IFERROR(Y554*1,"0")</f>
        <v>0</v>
      </c>
      <c r="AF567" s="1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2025-05-14T09:04:40Z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