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Симф мульт\"/>
    </mc:Choice>
  </mc:AlternateContent>
  <xr:revisionPtr revIDLastSave="0" documentId="13_ncr:1_{8257C56A-63E0-47C2-A99C-F5D8896C77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Z6" i="1" l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AA10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5" i="1"/>
  <c r="U66" i="1"/>
  <c r="U67" i="1"/>
  <c r="U69" i="1"/>
  <c r="U7" i="1"/>
  <c r="AA8" i="1"/>
  <c r="AA9" i="1"/>
  <c r="AA11" i="1"/>
  <c r="AA12" i="1"/>
  <c r="AA13" i="1"/>
  <c r="AA15" i="1"/>
  <c r="AA16" i="1"/>
  <c r="AA17" i="1"/>
  <c r="AA19" i="1"/>
  <c r="AA20" i="1"/>
  <c r="AA21" i="1"/>
  <c r="AA23" i="1"/>
  <c r="AA24" i="1"/>
  <c r="AA25" i="1"/>
  <c r="AA27" i="1"/>
  <c r="AA28" i="1"/>
  <c r="AA29" i="1"/>
  <c r="AA31" i="1"/>
  <c r="AA32" i="1"/>
  <c r="AA33" i="1"/>
  <c r="AA35" i="1"/>
  <c r="AA36" i="1"/>
  <c r="AA37" i="1"/>
  <c r="AA39" i="1"/>
  <c r="AA40" i="1"/>
  <c r="AA41" i="1"/>
  <c r="AA43" i="1"/>
  <c r="AA44" i="1"/>
  <c r="AA45" i="1"/>
  <c r="AA47" i="1"/>
  <c r="AA48" i="1"/>
  <c r="AA49" i="1"/>
  <c r="AA51" i="1"/>
  <c r="AA52" i="1"/>
  <c r="AA53" i="1"/>
  <c r="AA55" i="1"/>
  <c r="AA56" i="1"/>
  <c r="AA57" i="1"/>
  <c r="AA59" i="1"/>
  <c r="AA60" i="1"/>
  <c r="AA61" i="1"/>
  <c r="AA63" i="1"/>
  <c r="AA64" i="1"/>
  <c r="AA65" i="1"/>
  <c r="AA67" i="1"/>
  <c r="AA68" i="1"/>
  <c r="AA69" i="1"/>
  <c r="AA7" i="1"/>
  <c r="AC10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11" i="1"/>
  <c r="AC12" i="1"/>
  <c r="AC13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Z18" i="1" l="1"/>
  <c r="AE18" i="1" s="1"/>
  <c r="Z54" i="1"/>
  <c r="AE54" i="1" s="1"/>
  <c r="X8" i="1"/>
  <c r="X9" i="1"/>
  <c r="X10" i="1"/>
  <c r="Z10" i="1" s="1"/>
  <c r="AE10" i="1" s="1"/>
  <c r="X11" i="1"/>
  <c r="Z11" i="1" s="1"/>
  <c r="AE11" i="1" s="1"/>
  <c r="X12" i="1"/>
  <c r="Z12" i="1" s="1"/>
  <c r="AE12" i="1" s="1"/>
  <c r="X13" i="1"/>
  <c r="Z13" i="1" s="1"/>
  <c r="AE13" i="1" s="1"/>
  <c r="X14" i="1"/>
  <c r="Z14" i="1" s="1"/>
  <c r="AE14" i="1" s="1"/>
  <c r="X15" i="1"/>
  <c r="Z15" i="1" s="1"/>
  <c r="AE15" i="1" s="1"/>
  <c r="X16" i="1"/>
  <c r="Z16" i="1" s="1"/>
  <c r="AE16" i="1" s="1"/>
  <c r="X17" i="1"/>
  <c r="Z17" i="1" s="1"/>
  <c r="AE17" i="1" s="1"/>
  <c r="X18" i="1"/>
  <c r="X19" i="1"/>
  <c r="Z19" i="1" s="1"/>
  <c r="AE19" i="1" s="1"/>
  <c r="X20" i="1"/>
  <c r="Z20" i="1" s="1"/>
  <c r="X21" i="1"/>
  <c r="Z21" i="1" s="1"/>
  <c r="AE21" i="1" s="1"/>
  <c r="X22" i="1"/>
  <c r="Z22" i="1" s="1"/>
  <c r="AE22" i="1" s="1"/>
  <c r="X23" i="1"/>
  <c r="Z23" i="1" s="1"/>
  <c r="AE23" i="1" s="1"/>
  <c r="X24" i="1"/>
  <c r="Z24" i="1" s="1"/>
  <c r="AE24" i="1" s="1"/>
  <c r="X25" i="1"/>
  <c r="Z25" i="1" s="1"/>
  <c r="AE25" i="1" s="1"/>
  <c r="X26" i="1"/>
  <c r="Z26" i="1" s="1"/>
  <c r="AE26" i="1" s="1"/>
  <c r="X27" i="1"/>
  <c r="Z27" i="1" s="1"/>
  <c r="AE27" i="1" s="1"/>
  <c r="X28" i="1"/>
  <c r="Z28" i="1" s="1"/>
  <c r="AE28" i="1" s="1"/>
  <c r="X29" i="1"/>
  <c r="Z29" i="1" s="1"/>
  <c r="AE29" i="1" s="1"/>
  <c r="X30" i="1"/>
  <c r="Z30" i="1" s="1"/>
  <c r="AE30" i="1" s="1"/>
  <c r="X31" i="1"/>
  <c r="Z31" i="1" s="1"/>
  <c r="AE31" i="1" s="1"/>
  <c r="X32" i="1"/>
  <c r="Z32" i="1" s="1"/>
  <c r="AE32" i="1" s="1"/>
  <c r="X33" i="1"/>
  <c r="Z33" i="1" s="1"/>
  <c r="AE33" i="1" s="1"/>
  <c r="X34" i="1"/>
  <c r="Z34" i="1" s="1"/>
  <c r="AE34" i="1" s="1"/>
  <c r="X35" i="1"/>
  <c r="Z35" i="1" s="1"/>
  <c r="AE35" i="1" s="1"/>
  <c r="X36" i="1"/>
  <c r="Z36" i="1" s="1"/>
  <c r="AE36" i="1" s="1"/>
  <c r="X37" i="1"/>
  <c r="Z37" i="1" s="1"/>
  <c r="AE37" i="1" s="1"/>
  <c r="X38" i="1"/>
  <c r="Z38" i="1" s="1"/>
  <c r="AE38" i="1" s="1"/>
  <c r="X39" i="1"/>
  <c r="Z39" i="1" s="1"/>
  <c r="AE39" i="1" s="1"/>
  <c r="X40" i="1"/>
  <c r="Z40" i="1" s="1"/>
  <c r="AE40" i="1" s="1"/>
  <c r="X41" i="1"/>
  <c r="Z41" i="1" s="1"/>
  <c r="AE41" i="1" s="1"/>
  <c r="X42" i="1"/>
  <c r="Z42" i="1" s="1"/>
  <c r="AE42" i="1" s="1"/>
  <c r="X43" i="1"/>
  <c r="Z43" i="1" s="1"/>
  <c r="AE43" i="1" s="1"/>
  <c r="X44" i="1"/>
  <c r="Z44" i="1" s="1"/>
  <c r="AE44" i="1" s="1"/>
  <c r="X45" i="1"/>
  <c r="Z45" i="1" s="1"/>
  <c r="AE45" i="1" s="1"/>
  <c r="X47" i="1"/>
  <c r="Z47" i="1" s="1"/>
  <c r="AE47" i="1" s="1"/>
  <c r="X48" i="1"/>
  <c r="Z48" i="1" s="1"/>
  <c r="AE48" i="1" s="1"/>
  <c r="X49" i="1"/>
  <c r="Z49" i="1" s="1"/>
  <c r="AE49" i="1" s="1"/>
  <c r="X50" i="1"/>
  <c r="Z50" i="1" s="1"/>
  <c r="AE50" i="1" s="1"/>
  <c r="X51" i="1"/>
  <c r="Z51" i="1" s="1"/>
  <c r="AE51" i="1" s="1"/>
  <c r="X52" i="1"/>
  <c r="Z52" i="1" s="1"/>
  <c r="AE52" i="1" s="1"/>
  <c r="X53" i="1"/>
  <c r="Z53" i="1" s="1"/>
  <c r="AE53" i="1" s="1"/>
  <c r="X54" i="1"/>
  <c r="X55" i="1"/>
  <c r="Z55" i="1" s="1"/>
  <c r="AE55" i="1" s="1"/>
  <c r="X56" i="1"/>
  <c r="Z56" i="1" s="1"/>
  <c r="AE56" i="1" s="1"/>
  <c r="X57" i="1"/>
  <c r="Z57" i="1" s="1"/>
  <c r="AE57" i="1" s="1"/>
  <c r="X58" i="1"/>
  <c r="Z58" i="1" s="1"/>
  <c r="AE58" i="1" s="1"/>
  <c r="X59" i="1"/>
  <c r="Z59" i="1" s="1"/>
  <c r="AE59" i="1" s="1"/>
  <c r="X60" i="1"/>
  <c r="Z60" i="1" s="1"/>
  <c r="AE60" i="1" s="1"/>
  <c r="X61" i="1"/>
  <c r="Z61" i="1" s="1"/>
  <c r="AE61" i="1" s="1"/>
  <c r="X62" i="1"/>
  <c r="Z62" i="1" s="1"/>
  <c r="AE62" i="1" s="1"/>
  <c r="X63" i="1"/>
  <c r="Z63" i="1" s="1"/>
  <c r="AE63" i="1" s="1"/>
  <c r="X64" i="1"/>
  <c r="Z64" i="1" s="1"/>
  <c r="X65" i="1"/>
  <c r="Z65" i="1" s="1"/>
  <c r="AE65" i="1" s="1"/>
  <c r="X66" i="1"/>
  <c r="Z66" i="1" s="1"/>
  <c r="AE66" i="1" s="1"/>
  <c r="X67" i="1"/>
  <c r="Z67" i="1" s="1"/>
  <c r="AE67" i="1" s="1"/>
  <c r="X68" i="1"/>
  <c r="Z68" i="1" s="1"/>
  <c r="AE68" i="1" s="1"/>
  <c r="X69" i="1"/>
  <c r="Z69" i="1" s="1"/>
  <c r="AE69" i="1" s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26" i="1" l="1"/>
  <c r="R27" i="1"/>
  <c r="R28" i="1"/>
  <c r="R46" i="1"/>
  <c r="R47" i="1"/>
  <c r="R48" i="1"/>
  <c r="R68" i="1"/>
  <c r="O8" i="1"/>
  <c r="Q8" i="1" s="1"/>
  <c r="O9" i="1"/>
  <c r="Q9" i="1" s="1"/>
  <c r="O10" i="1"/>
  <c r="Q10" i="1" s="1"/>
  <c r="O11" i="1"/>
  <c r="Q11" i="1" s="1"/>
  <c r="O14" i="1"/>
  <c r="Q14" i="1" s="1"/>
  <c r="O15" i="1"/>
  <c r="Q15" i="1" s="1"/>
  <c r="O16" i="1"/>
  <c r="Q16" i="1" s="1"/>
  <c r="O17" i="1"/>
  <c r="Q17" i="1" s="1"/>
  <c r="O18" i="1"/>
  <c r="Q18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3" i="1"/>
  <c r="Q43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8" i="1"/>
  <c r="Q68" i="1" s="1"/>
  <c r="O69" i="1"/>
  <c r="Q69" i="1" s="1"/>
  <c r="O7" i="1"/>
  <c r="Q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V12" i="1"/>
  <c r="O12" i="1" s="1"/>
  <c r="V13" i="1"/>
  <c r="O13" i="1" s="1"/>
  <c r="Q13" i="1" s="1"/>
  <c r="V19" i="1"/>
  <c r="O19" i="1" s="1"/>
  <c r="V35" i="1"/>
  <c r="V42" i="1"/>
  <c r="O42" i="1" s="1"/>
  <c r="V44" i="1"/>
  <c r="O44" i="1" s="1"/>
  <c r="V61" i="1"/>
  <c r="O61" i="1" s="1"/>
  <c r="V66" i="1"/>
  <c r="O66" i="1" s="1"/>
  <c r="V67" i="1"/>
  <c r="O67" i="1" s="1"/>
  <c r="J4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AE6" i="1"/>
  <c r="AA6" i="1"/>
  <c r="K6" i="1"/>
  <c r="L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" i="1"/>
  <c r="Q66" i="1" l="1"/>
  <c r="R66" i="1"/>
  <c r="Q61" i="1"/>
  <c r="R61" i="1"/>
  <c r="Q67" i="1"/>
  <c r="R67" i="1"/>
  <c r="Q44" i="1"/>
  <c r="R44" i="1"/>
  <c r="Q42" i="1"/>
  <c r="R42" i="1"/>
  <c r="Q19" i="1"/>
  <c r="R19" i="1"/>
  <c r="Q12" i="1"/>
  <c r="R12" i="1"/>
  <c r="R65" i="1"/>
  <c r="R45" i="1"/>
  <c r="R25" i="1"/>
  <c r="R64" i="1"/>
  <c r="R24" i="1"/>
  <c r="R63" i="1"/>
  <c r="R43" i="1"/>
  <c r="R23" i="1"/>
  <c r="R62" i="1"/>
  <c r="R22" i="1"/>
  <c r="V6" i="1"/>
  <c r="R41" i="1"/>
  <c r="R21" i="1"/>
  <c r="R60" i="1"/>
  <c r="R40" i="1"/>
  <c r="R20" i="1"/>
  <c r="R59" i="1"/>
  <c r="R39" i="1"/>
  <c r="O35" i="1"/>
  <c r="O6" i="1" s="1"/>
  <c r="R58" i="1"/>
  <c r="R38" i="1"/>
  <c r="R18" i="1"/>
  <c r="T6" i="1"/>
  <c r="R57" i="1"/>
  <c r="R37" i="1"/>
  <c r="R17" i="1"/>
  <c r="R56" i="1"/>
  <c r="R36" i="1"/>
  <c r="R16" i="1"/>
  <c r="R55" i="1"/>
  <c r="R15" i="1"/>
  <c r="R54" i="1"/>
  <c r="R34" i="1"/>
  <c r="R14" i="1"/>
  <c r="R53" i="1"/>
  <c r="R33" i="1"/>
  <c r="R52" i="1"/>
  <c r="R32" i="1"/>
  <c r="R11" i="1"/>
  <c r="R51" i="1"/>
  <c r="R31" i="1"/>
  <c r="R10" i="1"/>
  <c r="R7" i="1"/>
  <c r="R50" i="1"/>
  <c r="R30" i="1"/>
  <c r="R9" i="1"/>
  <c r="R69" i="1"/>
  <c r="R49" i="1"/>
  <c r="R29" i="1"/>
  <c r="R8" i="1"/>
  <c r="R13" i="1"/>
  <c r="S6" i="1"/>
  <c r="U6" i="1"/>
  <c r="J6" i="1"/>
  <c r="I6" i="1"/>
  <c r="Q35" i="1" l="1"/>
  <c r="R35" i="1"/>
</calcChain>
</file>

<file path=xl/sharedStrings.xml><?xml version="1.0" encoding="utf-8"?>
<sst xmlns="http://schemas.openxmlformats.org/spreadsheetml/2006/main" count="167" uniqueCount="99">
  <si>
    <t>Период: 07.05.2025 - 14.05.2025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</si>
  <si>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</si>
  <si>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</si>
  <si>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</si>
  <si>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</si>
  <si>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</si>
  <si>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</si>
  <si>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</si>
  <si>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</si>
  <si>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</si>
  <si>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</si>
  <si>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</si>
  <si>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</si>
  <si>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</si>
  <si>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</si>
  <si>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</si>
  <si>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</si>
  <si>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</si>
  <si>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</si>
  <si>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</si>
  <si>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</si>
  <si>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</si>
  <si>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</si>
  <si>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</si>
  <si>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</si>
  <si>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</si>
  <si>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</si>
  <si>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</si>
  <si>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</si>
  <si>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</si>
  <si>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</si>
  <si>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</si>
  <si>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</si>
  <si>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</si>
  <si>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</si>
  <si>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</si>
  <si>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</si>
  <si>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</si>
  <si>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</si>
  <si>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</si>
  <si>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</si>
  <si>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</si>
  <si>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</si>
  <si>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</si>
  <si>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</si>
  <si>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</si>
  <si>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</si>
  <si>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</si>
  <si>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</si>
  <si>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</si>
  <si>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</si>
  <si>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</si>
  <si>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</si>
  <si>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</si>
  <si>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</si>
  <si>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</si>
  <si>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</si>
  <si>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</si>
  <si>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</si>
  <si>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</si>
  <si>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</si>
  <si>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</si>
  <si>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</si>
  <si>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</si>
  <si>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</si>
  <si>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</si>
  <si>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</si>
  <si>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</si>
  <si>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</si>
  <si>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</si>
  <si>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</si>
  <si>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</si>
  <si>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</si>
  <si>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</si>
  <si>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</si>
  <si>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</si>
  <si>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</si>
  <si>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</si>
  <si>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</si>
  <si>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</si>
  <si>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</si>
  <si>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</si>
  <si>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</si>
  <si>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</si>
  <si>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</si>
  <si>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</si>
  <si>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</si>
  <si>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</si>
  <si>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</si>
  <si>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</si>
  <si>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</si>
  <si>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</si>
  <si>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</si>
  <si>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19,05,</t>
  </si>
  <si>
    <t>01,05,</t>
  </si>
  <si>
    <t>08,05,</t>
  </si>
  <si>
    <t>выв1405,</t>
  </si>
  <si>
    <t>21,05,</t>
  </si>
  <si>
    <t>15,05,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</si>
</sst>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3" fillId="4" borderId="0" xfId="0" applyFont="1" applyFill="1" applyAlignment="1">
      <alignment horizontal="left"/>
    </xf>
    <xf numFmtId="166" fontId="0" fillId="4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07,05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5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91;&#1076;%2014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30.04.2025 - 07.05.2025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07,05,</v>
          </cell>
          <cell r="L5" t="str">
            <v>12,05,</v>
          </cell>
          <cell r="N5" t="str">
            <v>12,05,</v>
          </cell>
          <cell r="P5" t="str">
            <v>14,05,</v>
          </cell>
          <cell r="S5" t="str">
            <v>24,04,</v>
          </cell>
          <cell r="T5" t="str">
            <v>01,05,</v>
          </cell>
          <cell r="U5" t="str">
            <v>08,05,</v>
          </cell>
        </row>
        <row r="6">
          <cell r="E6">
            <v>57206.881000000008</v>
          </cell>
          <cell r="F6">
            <v>44658.317000000003</v>
          </cell>
          <cell r="I6">
            <v>58037.006999999998</v>
          </cell>
          <cell r="J6">
            <v>-830.12599999999998</v>
          </cell>
          <cell r="K6">
            <v>16750</v>
          </cell>
          <cell r="L6">
            <v>21240</v>
          </cell>
          <cell r="M6">
            <v>0</v>
          </cell>
          <cell r="N6">
            <v>6166</v>
          </cell>
          <cell r="O6">
            <v>9308.5761999999995</v>
          </cell>
          <cell r="P6">
            <v>15650</v>
          </cell>
          <cell r="S6">
            <v>7186.0239999999994</v>
          </cell>
          <cell r="T6">
            <v>7868.0840000000017</v>
          </cell>
          <cell r="U6">
            <v>8318.2799999999988</v>
          </cell>
          <cell r="V6">
            <v>10664</v>
          </cell>
          <cell r="AA6">
            <v>15650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</v>
          </cell>
          <cell r="D7">
            <v>2</v>
          </cell>
          <cell r="E7">
            <v>533</v>
          </cell>
          <cell r="F7">
            <v>-543</v>
          </cell>
          <cell r="G7" t="str">
            <v>бон</v>
          </cell>
          <cell r="H7" t="e">
            <v>#N/A</v>
          </cell>
          <cell r="I7">
            <v>548</v>
          </cell>
          <cell r="J7">
            <v>-15</v>
          </cell>
          <cell r="K7">
            <v>0</v>
          </cell>
          <cell r="O7">
            <v>106.6</v>
          </cell>
          <cell r="Q7">
            <v>-5.0938086303939967</v>
          </cell>
          <cell r="R7">
            <v>-5.0938086303939967</v>
          </cell>
          <cell r="S7">
            <v>0</v>
          </cell>
          <cell r="T7">
            <v>0</v>
          </cell>
          <cell r="U7">
            <v>194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-642</v>
          </cell>
          <cell r="D8">
            <v>8</v>
          </cell>
          <cell r="E8">
            <v>18</v>
          </cell>
          <cell r="F8">
            <v>-654</v>
          </cell>
          <cell r="G8" t="str">
            <v>отк</v>
          </cell>
          <cell r="H8" t="e">
            <v>#N/A</v>
          </cell>
          <cell r="I8">
            <v>20</v>
          </cell>
          <cell r="J8">
            <v>-2</v>
          </cell>
          <cell r="K8">
            <v>0</v>
          </cell>
          <cell r="O8">
            <v>3.6</v>
          </cell>
          <cell r="Q8">
            <v>-181.66666666666666</v>
          </cell>
          <cell r="R8">
            <v>-181.66666666666666</v>
          </cell>
          <cell r="S8">
            <v>64.8</v>
          </cell>
          <cell r="T8">
            <v>63.2</v>
          </cell>
          <cell r="U8">
            <v>11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Бульмени с говядиной и свининой ТМ Горячая штучка. флоу-пак сфера 0,7 кг ПОКОМ</v>
          </cell>
          <cell r="B9" t="str">
            <v>шт</v>
          </cell>
          <cell r="E9">
            <v>247</v>
          </cell>
          <cell r="F9">
            <v>-255</v>
          </cell>
          <cell r="G9" t="str">
            <v>бон</v>
          </cell>
          <cell r="H9" t="e">
            <v>#N/A</v>
          </cell>
          <cell r="I9">
            <v>259</v>
          </cell>
          <cell r="J9">
            <v>-12</v>
          </cell>
          <cell r="K9">
            <v>0</v>
          </cell>
          <cell r="O9">
            <v>49.4</v>
          </cell>
          <cell r="Q9">
            <v>-5.1619433198380564</v>
          </cell>
          <cell r="R9">
            <v>-5.1619433198380564</v>
          </cell>
          <cell r="S9">
            <v>0</v>
          </cell>
          <cell r="T9">
            <v>0</v>
          </cell>
          <cell r="U9">
            <v>71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430</v>
          </cell>
          <cell r="D10">
            <v>191</v>
          </cell>
          <cell r="E10">
            <v>300</v>
          </cell>
          <cell r="F10">
            <v>305</v>
          </cell>
          <cell r="G10" t="str">
            <v>нов</v>
          </cell>
          <cell r="H10" t="e">
            <v>#N/A</v>
          </cell>
          <cell r="I10">
            <v>310</v>
          </cell>
          <cell r="J10">
            <v>-10</v>
          </cell>
          <cell r="K10">
            <v>120</v>
          </cell>
          <cell r="L10">
            <v>120</v>
          </cell>
          <cell r="O10">
            <v>60</v>
          </cell>
          <cell r="P10">
            <v>120</v>
          </cell>
          <cell r="Q10">
            <v>11.083333333333334</v>
          </cell>
          <cell r="R10">
            <v>5.083333333333333</v>
          </cell>
          <cell r="S10">
            <v>46.8</v>
          </cell>
          <cell r="T10">
            <v>45.6</v>
          </cell>
          <cell r="U10">
            <v>44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869</v>
          </cell>
          <cell r="D11">
            <v>189</v>
          </cell>
          <cell r="E11">
            <v>529</v>
          </cell>
          <cell r="F11">
            <v>500</v>
          </cell>
          <cell r="G11">
            <v>1</v>
          </cell>
          <cell r="H11">
            <v>180</v>
          </cell>
          <cell r="I11">
            <v>546</v>
          </cell>
          <cell r="J11">
            <v>-17</v>
          </cell>
          <cell r="K11">
            <v>120</v>
          </cell>
          <cell r="L11">
            <v>360</v>
          </cell>
          <cell r="O11">
            <v>105.8</v>
          </cell>
          <cell r="P11">
            <v>120</v>
          </cell>
          <cell r="Q11">
            <v>10.396975425330814</v>
          </cell>
          <cell r="R11">
            <v>4.7258979206049148</v>
          </cell>
          <cell r="S11">
            <v>94.8</v>
          </cell>
          <cell r="T11">
            <v>87</v>
          </cell>
          <cell r="U11">
            <v>109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120</v>
          </cell>
          <cell r="AB11">
            <v>0</v>
          </cell>
          <cell r="AC11">
            <v>10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1786</v>
          </cell>
          <cell r="D12">
            <v>8424</v>
          </cell>
          <cell r="E12">
            <v>3433</v>
          </cell>
          <cell r="F12">
            <v>1905</v>
          </cell>
          <cell r="G12" t="str">
            <v>пуд,яб</v>
          </cell>
          <cell r="H12">
            <v>180</v>
          </cell>
          <cell r="I12">
            <v>3457</v>
          </cell>
          <cell r="J12">
            <v>-24</v>
          </cell>
          <cell r="K12">
            <v>1200</v>
          </cell>
          <cell r="L12">
            <v>960</v>
          </cell>
          <cell r="N12">
            <v>816</v>
          </cell>
          <cell r="O12">
            <v>446.6</v>
          </cell>
          <cell r="P12">
            <v>840</v>
          </cell>
          <cell r="Q12">
            <v>10.982982534706672</v>
          </cell>
          <cell r="R12">
            <v>4.2655620241827137</v>
          </cell>
          <cell r="S12">
            <v>271</v>
          </cell>
          <cell r="T12">
            <v>410.6</v>
          </cell>
          <cell r="U12">
            <v>232</v>
          </cell>
          <cell r="V12">
            <v>1200</v>
          </cell>
          <cell r="W12">
            <v>70</v>
          </cell>
          <cell r="X12">
            <v>14</v>
          </cell>
          <cell r="Y12">
            <v>12</v>
          </cell>
          <cell r="Z12">
            <v>70</v>
          </cell>
          <cell r="AA12">
            <v>840</v>
          </cell>
          <cell r="AB12" t="str">
            <v>ябмай</v>
          </cell>
          <cell r="AC12">
            <v>70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2126</v>
          </cell>
          <cell r="D13">
            <v>3620</v>
          </cell>
          <cell r="E13">
            <v>3454</v>
          </cell>
          <cell r="F13">
            <v>2209</v>
          </cell>
          <cell r="G13" t="str">
            <v>пуд, бон</v>
          </cell>
          <cell r="H13">
            <v>180</v>
          </cell>
          <cell r="I13">
            <v>2980</v>
          </cell>
          <cell r="J13">
            <v>474</v>
          </cell>
          <cell r="K13">
            <v>720</v>
          </cell>
          <cell r="L13">
            <v>960</v>
          </cell>
          <cell r="N13">
            <v>408</v>
          </cell>
          <cell r="O13">
            <v>407.6</v>
          </cell>
          <cell r="P13">
            <v>720</v>
          </cell>
          <cell r="Q13">
            <v>11.30765456329735</v>
          </cell>
          <cell r="R13">
            <v>5.4195289499509318</v>
          </cell>
          <cell r="S13">
            <v>287.2</v>
          </cell>
          <cell r="T13">
            <v>267.60000000000002</v>
          </cell>
          <cell r="U13">
            <v>377</v>
          </cell>
          <cell r="V13">
            <v>1416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720</v>
          </cell>
          <cell r="AB13">
            <v>0</v>
          </cell>
          <cell r="AC13">
            <v>60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630</v>
          </cell>
          <cell r="D14">
            <v>688</v>
          </cell>
          <cell r="E14">
            <v>579</v>
          </cell>
          <cell r="F14">
            <v>708</v>
          </cell>
          <cell r="G14">
            <v>1</v>
          </cell>
          <cell r="H14">
            <v>180</v>
          </cell>
          <cell r="I14">
            <v>573</v>
          </cell>
          <cell r="J14">
            <v>6</v>
          </cell>
          <cell r="K14">
            <v>240</v>
          </cell>
          <cell r="L14">
            <v>240</v>
          </cell>
          <cell r="O14">
            <v>115.8</v>
          </cell>
          <cell r="Q14">
            <v>10.259067357512954</v>
          </cell>
          <cell r="R14">
            <v>6.1139896373056999</v>
          </cell>
          <cell r="S14">
            <v>87.2</v>
          </cell>
          <cell r="T14">
            <v>101.2</v>
          </cell>
          <cell r="U14">
            <v>130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261</v>
          </cell>
          <cell r="E15">
            <v>30</v>
          </cell>
          <cell r="F15">
            <v>231</v>
          </cell>
          <cell r="G15" t="str">
            <v>нов</v>
          </cell>
          <cell r="H15" t="e">
            <v>#N/A</v>
          </cell>
          <cell r="I15">
            <v>30</v>
          </cell>
          <cell r="J15">
            <v>0</v>
          </cell>
          <cell r="K15">
            <v>0</v>
          </cell>
          <cell r="O15">
            <v>6</v>
          </cell>
          <cell r="Q15">
            <v>38.5</v>
          </cell>
          <cell r="R15">
            <v>38.5</v>
          </cell>
          <cell r="S15">
            <v>15.6</v>
          </cell>
          <cell r="T15">
            <v>5.2</v>
          </cell>
          <cell r="U15">
            <v>9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492</v>
          </cell>
          <cell r="D16">
            <v>185</v>
          </cell>
          <cell r="E16">
            <v>230</v>
          </cell>
          <cell r="F16">
            <v>432</v>
          </cell>
          <cell r="G16" t="str">
            <v>нов</v>
          </cell>
          <cell r="H16" t="e">
            <v>#N/A</v>
          </cell>
          <cell r="I16">
            <v>245</v>
          </cell>
          <cell r="J16">
            <v>-15</v>
          </cell>
          <cell r="K16">
            <v>0</v>
          </cell>
          <cell r="O16">
            <v>46</v>
          </cell>
          <cell r="P16">
            <v>100</v>
          </cell>
          <cell r="Q16">
            <v>11.565217391304348</v>
          </cell>
          <cell r="R16">
            <v>9.3913043478260878</v>
          </cell>
          <cell r="S16">
            <v>52.2</v>
          </cell>
          <cell r="T16">
            <v>46.6</v>
          </cell>
          <cell r="U16">
            <v>43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100</v>
          </cell>
          <cell r="AB16" t="str">
            <v>яблоко</v>
          </cell>
          <cell r="AC16">
            <v>8.3333333333333339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200</v>
          </cell>
          <cell r="D17">
            <v>1</v>
          </cell>
          <cell r="E17">
            <v>16</v>
          </cell>
          <cell r="F17">
            <v>184</v>
          </cell>
          <cell r="G17" t="str">
            <v>ноа</v>
          </cell>
          <cell r="H17" t="e">
            <v>#N/A</v>
          </cell>
          <cell r="I17">
            <v>18</v>
          </cell>
          <cell r="J17">
            <v>-2</v>
          </cell>
          <cell r="K17">
            <v>0</v>
          </cell>
          <cell r="O17">
            <v>3.2</v>
          </cell>
          <cell r="Q17">
            <v>57.5</v>
          </cell>
          <cell r="R17">
            <v>57.5</v>
          </cell>
          <cell r="S17">
            <v>9.8000000000000007</v>
          </cell>
          <cell r="T17">
            <v>3.8</v>
          </cell>
          <cell r="U17">
            <v>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925</v>
          </cell>
          <cell r="D18">
            <v>878</v>
          </cell>
          <cell r="E18">
            <v>689</v>
          </cell>
          <cell r="F18">
            <v>1093</v>
          </cell>
          <cell r="G18">
            <v>1</v>
          </cell>
          <cell r="H18">
            <v>180</v>
          </cell>
          <cell r="I18">
            <v>703</v>
          </cell>
          <cell r="J18">
            <v>-14</v>
          </cell>
          <cell r="K18">
            <v>720</v>
          </cell>
          <cell r="O18">
            <v>137.80000000000001</v>
          </cell>
          <cell r="Q18">
            <v>13.156748911465892</v>
          </cell>
          <cell r="R18">
            <v>7.931785195936139</v>
          </cell>
          <cell r="S18">
            <v>135.19999999999999</v>
          </cell>
          <cell r="T18">
            <v>120.8</v>
          </cell>
          <cell r="U18">
            <v>192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 t="str">
            <v>ябмай</v>
          </cell>
          <cell r="AC18">
            <v>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1552</v>
          </cell>
          <cell r="D19">
            <v>1724</v>
          </cell>
          <cell r="E19">
            <v>1986</v>
          </cell>
          <cell r="F19">
            <v>1263</v>
          </cell>
          <cell r="G19" t="str">
            <v>пуд</v>
          </cell>
          <cell r="H19">
            <v>180</v>
          </cell>
          <cell r="I19">
            <v>1967</v>
          </cell>
          <cell r="J19">
            <v>19</v>
          </cell>
          <cell r="K19">
            <v>480</v>
          </cell>
          <cell r="L19">
            <v>360</v>
          </cell>
          <cell r="N19">
            <v>564</v>
          </cell>
          <cell r="O19">
            <v>226.8</v>
          </cell>
          <cell r="P19">
            <v>300</v>
          </cell>
          <cell r="Q19">
            <v>10.595238095238095</v>
          </cell>
          <cell r="R19">
            <v>5.5687830687830688</v>
          </cell>
          <cell r="S19">
            <v>223</v>
          </cell>
          <cell r="T19">
            <v>222.8</v>
          </cell>
          <cell r="U19">
            <v>173</v>
          </cell>
          <cell r="V19">
            <v>852</v>
          </cell>
          <cell r="W19">
            <v>70</v>
          </cell>
          <cell r="X19">
            <v>14</v>
          </cell>
          <cell r="Y19">
            <v>12</v>
          </cell>
          <cell r="Z19">
            <v>28</v>
          </cell>
          <cell r="AA19">
            <v>300</v>
          </cell>
          <cell r="AB19" t="str">
            <v>апяб</v>
          </cell>
          <cell r="AC19">
            <v>25</v>
          </cell>
          <cell r="AD19">
            <v>0.25</v>
          </cell>
        </row>
        <row r="20">
          <cell r="A20" t="str">
            <v>Мини-пицца с ветчиной и сыром ТМ Зареченские ВЕС,  ПОКОМ</v>
          </cell>
          <cell r="B20" t="str">
            <v>кг</v>
          </cell>
          <cell r="C20">
            <v>24</v>
          </cell>
          <cell r="E20">
            <v>6</v>
          </cell>
          <cell r="F20">
            <v>15</v>
          </cell>
          <cell r="G20" t="str">
            <v>нов0904</v>
          </cell>
          <cell r="H20" t="e">
            <v>#N/A</v>
          </cell>
          <cell r="I20">
            <v>6</v>
          </cell>
          <cell r="J20">
            <v>0</v>
          </cell>
          <cell r="K20">
            <v>0</v>
          </cell>
          <cell r="O20">
            <v>1.2</v>
          </cell>
          <cell r="Q20">
            <v>12.5</v>
          </cell>
          <cell r="R20">
            <v>12.5</v>
          </cell>
          <cell r="S20">
            <v>0.6</v>
          </cell>
          <cell r="T20">
            <v>2.4</v>
          </cell>
          <cell r="U20">
            <v>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331.6</v>
          </cell>
          <cell r="D21">
            <v>166.5</v>
          </cell>
          <cell r="E21">
            <v>177.601</v>
          </cell>
          <cell r="F21">
            <v>316.79899999999998</v>
          </cell>
          <cell r="G21" t="str">
            <v>рот2</v>
          </cell>
          <cell r="H21" t="e">
            <v>#N/A</v>
          </cell>
          <cell r="I21">
            <v>182.60300000000001</v>
          </cell>
          <cell r="J21">
            <v>-5.0020000000000095</v>
          </cell>
          <cell r="K21">
            <v>0</v>
          </cell>
          <cell r="O21">
            <v>35.520200000000003</v>
          </cell>
          <cell r="P21">
            <v>60</v>
          </cell>
          <cell r="Q21">
            <v>10.608020225111344</v>
          </cell>
          <cell r="R21">
            <v>8.9188405470689904</v>
          </cell>
          <cell r="S21">
            <v>45.839999999999996</v>
          </cell>
          <cell r="T21">
            <v>37.739999999999995</v>
          </cell>
          <cell r="U21">
            <v>59.2</v>
          </cell>
          <cell r="V21">
            <v>0</v>
          </cell>
          <cell r="W21">
            <v>126</v>
          </cell>
          <cell r="X21">
            <v>14</v>
          </cell>
          <cell r="Y21">
            <v>3.7</v>
          </cell>
          <cell r="Z21">
            <v>14</v>
          </cell>
          <cell r="AA21">
            <v>60</v>
          </cell>
          <cell r="AB21" t="e">
            <v>#N/A</v>
          </cell>
          <cell r="AC21">
            <v>16.216216216216214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93.5</v>
          </cell>
          <cell r="D22">
            <v>137.5</v>
          </cell>
          <cell r="E22">
            <v>99</v>
          </cell>
          <cell r="F22">
            <v>126.5</v>
          </cell>
          <cell r="G22" t="str">
            <v>рот1</v>
          </cell>
          <cell r="H22" t="e">
            <v>#N/A</v>
          </cell>
          <cell r="I22">
            <v>104</v>
          </cell>
          <cell r="J22">
            <v>-5</v>
          </cell>
          <cell r="K22">
            <v>50</v>
          </cell>
          <cell r="O22">
            <v>19.8</v>
          </cell>
          <cell r="P22">
            <v>60</v>
          </cell>
          <cell r="Q22">
            <v>11.944444444444445</v>
          </cell>
          <cell r="R22">
            <v>6.3888888888888884</v>
          </cell>
          <cell r="S22">
            <v>16.5</v>
          </cell>
          <cell r="T22">
            <v>18.7</v>
          </cell>
          <cell r="U22">
            <v>21.5</v>
          </cell>
          <cell r="V22">
            <v>0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60</v>
          </cell>
          <cell r="AB22">
            <v>0</v>
          </cell>
          <cell r="AC22">
            <v>10.909090909090908</v>
          </cell>
          <cell r="AD22">
            <v>1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244.6</v>
          </cell>
          <cell r="D23">
            <v>135</v>
          </cell>
          <cell r="E23">
            <v>216</v>
          </cell>
          <cell r="F23">
            <v>157.6</v>
          </cell>
          <cell r="G23">
            <v>0</v>
          </cell>
          <cell r="H23" t="e">
            <v>#N/A</v>
          </cell>
          <cell r="I23">
            <v>223.2</v>
          </cell>
          <cell r="J23">
            <v>-7.1999999999999886</v>
          </cell>
          <cell r="K23">
            <v>80</v>
          </cell>
          <cell r="L23">
            <v>120</v>
          </cell>
          <cell r="O23">
            <v>43.2</v>
          </cell>
          <cell r="P23">
            <v>80</v>
          </cell>
          <cell r="Q23">
            <v>10.12962962962963</v>
          </cell>
          <cell r="R23">
            <v>3.6481481481481479</v>
          </cell>
          <cell r="S23">
            <v>32.4</v>
          </cell>
          <cell r="T23">
            <v>33.880000000000003</v>
          </cell>
          <cell r="U23">
            <v>43.5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28</v>
          </cell>
          <cell r="AA23">
            <v>80</v>
          </cell>
          <cell r="AB23" t="e">
            <v>#N/A</v>
          </cell>
          <cell r="AC23">
            <v>26.666666666666668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3093</v>
          </cell>
          <cell r="D24">
            <v>2773</v>
          </cell>
          <cell r="E24">
            <v>2239</v>
          </cell>
          <cell r="F24">
            <v>3192</v>
          </cell>
          <cell r="G24" t="str">
            <v>пуд</v>
          </cell>
          <cell r="H24">
            <v>180</v>
          </cell>
          <cell r="I24">
            <v>2618</v>
          </cell>
          <cell r="J24">
            <v>-379</v>
          </cell>
          <cell r="K24">
            <v>840</v>
          </cell>
          <cell r="O24">
            <v>447.8</v>
          </cell>
          <cell r="P24">
            <v>960</v>
          </cell>
          <cell r="Q24">
            <v>11.147833854399286</v>
          </cell>
          <cell r="R24">
            <v>7.1281822242072348</v>
          </cell>
          <cell r="S24">
            <v>470.6</v>
          </cell>
          <cell r="T24">
            <v>494.4</v>
          </cell>
          <cell r="U24">
            <v>326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1849</v>
          </cell>
          <cell r="D25">
            <v>1645</v>
          </cell>
          <cell r="E25">
            <v>1713</v>
          </cell>
          <cell r="F25">
            <v>1733</v>
          </cell>
          <cell r="G25" t="str">
            <v>яб</v>
          </cell>
          <cell r="H25">
            <v>180</v>
          </cell>
          <cell r="I25">
            <v>1765</v>
          </cell>
          <cell r="J25">
            <v>-52</v>
          </cell>
          <cell r="K25">
            <v>600</v>
          </cell>
          <cell r="L25">
            <v>960</v>
          </cell>
          <cell r="O25">
            <v>342.6</v>
          </cell>
          <cell r="P25">
            <v>720</v>
          </cell>
          <cell r="Q25">
            <v>11.713368359603034</v>
          </cell>
          <cell r="R25">
            <v>5.0583771161704609</v>
          </cell>
          <cell r="S25">
            <v>264.2</v>
          </cell>
          <cell r="T25">
            <v>293.60000000000002</v>
          </cell>
          <cell r="U25">
            <v>287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126</v>
          </cell>
          <cell r="AA25">
            <v>720</v>
          </cell>
          <cell r="AB25" t="str">
            <v>ябмай</v>
          </cell>
          <cell r="AC25">
            <v>120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2543</v>
          </cell>
          <cell r="D26">
            <v>2059</v>
          </cell>
          <cell r="E26">
            <v>2101</v>
          </cell>
          <cell r="F26">
            <v>2443</v>
          </cell>
          <cell r="G26">
            <v>1</v>
          </cell>
          <cell r="H26">
            <v>180</v>
          </cell>
          <cell r="I26">
            <v>2121</v>
          </cell>
          <cell r="J26">
            <v>-20</v>
          </cell>
          <cell r="K26">
            <v>720</v>
          </cell>
          <cell r="L26">
            <v>840</v>
          </cell>
          <cell r="O26">
            <v>420.2</v>
          </cell>
          <cell r="P26">
            <v>720</v>
          </cell>
          <cell r="Q26">
            <v>11.23988576868158</v>
          </cell>
          <cell r="R26">
            <v>5.8138981437410759</v>
          </cell>
          <cell r="S26">
            <v>360.8</v>
          </cell>
          <cell r="T26">
            <v>379.8</v>
          </cell>
          <cell r="U26">
            <v>226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 t="str">
            <v>ябмай</v>
          </cell>
          <cell r="AC26">
            <v>60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1743</v>
          </cell>
          <cell r="D27">
            <v>2228</v>
          </cell>
          <cell r="E27">
            <v>1737</v>
          </cell>
          <cell r="F27">
            <v>2208</v>
          </cell>
          <cell r="G27">
            <v>1</v>
          </cell>
          <cell r="H27" t="e">
            <v>#N/A</v>
          </cell>
          <cell r="I27">
            <v>1764</v>
          </cell>
          <cell r="J27">
            <v>-27</v>
          </cell>
          <cell r="K27">
            <v>720</v>
          </cell>
          <cell r="L27">
            <v>360</v>
          </cell>
          <cell r="O27">
            <v>347.4</v>
          </cell>
          <cell r="P27">
            <v>720</v>
          </cell>
          <cell r="Q27">
            <v>11.537132987910191</v>
          </cell>
          <cell r="R27">
            <v>6.3557858376511227</v>
          </cell>
          <cell r="S27">
            <v>290.2</v>
          </cell>
          <cell r="T27">
            <v>330.4</v>
          </cell>
          <cell r="U27">
            <v>178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720</v>
          </cell>
          <cell r="AB27" t="str">
            <v>ябмай</v>
          </cell>
          <cell r="AC27">
            <v>60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213</v>
          </cell>
          <cell r="D28">
            <v>166</v>
          </cell>
          <cell r="E28">
            <v>83</v>
          </cell>
          <cell r="F28">
            <v>292</v>
          </cell>
          <cell r="G28" t="str">
            <v>нов</v>
          </cell>
          <cell r="H28" t="e">
            <v>#N/A</v>
          </cell>
          <cell r="I28">
            <v>87</v>
          </cell>
          <cell r="J28">
            <v>-4</v>
          </cell>
          <cell r="K28">
            <v>0</v>
          </cell>
          <cell r="O28">
            <v>16.600000000000001</v>
          </cell>
          <cell r="Q28">
            <v>17.590361445783131</v>
          </cell>
          <cell r="R28">
            <v>17.590361445783131</v>
          </cell>
          <cell r="S28">
            <v>19.399999999999999</v>
          </cell>
          <cell r="T28">
            <v>11.6</v>
          </cell>
          <cell r="U28">
            <v>7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716</v>
          </cell>
          <cell r="D29">
            <v>624</v>
          </cell>
          <cell r="E29">
            <v>654</v>
          </cell>
          <cell r="F29">
            <v>644</v>
          </cell>
          <cell r="G29">
            <v>1</v>
          </cell>
          <cell r="H29" t="e">
            <v>#N/A</v>
          </cell>
          <cell r="I29">
            <v>693.5</v>
          </cell>
          <cell r="J29">
            <v>-39.5</v>
          </cell>
          <cell r="K29">
            <v>400</v>
          </cell>
          <cell r="L29">
            <v>120</v>
          </cell>
          <cell r="O29">
            <v>130.80000000000001</v>
          </cell>
          <cell r="P29">
            <v>200</v>
          </cell>
          <cell r="Q29">
            <v>10.428134556574923</v>
          </cell>
          <cell r="R29">
            <v>4.9235474006116204</v>
          </cell>
          <cell r="S29">
            <v>120</v>
          </cell>
          <cell r="T29">
            <v>131.80000000000001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36</v>
          </cell>
          <cell r="AA29">
            <v>200</v>
          </cell>
          <cell r="AB29" t="e">
            <v>#N/A</v>
          </cell>
          <cell r="AC29">
            <v>33.333333333333336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425</v>
          </cell>
          <cell r="D30">
            <v>353</v>
          </cell>
          <cell r="E30">
            <v>312</v>
          </cell>
          <cell r="F30">
            <v>450</v>
          </cell>
          <cell r="G30" t="str">
            <v>нов</v>
          </cell>
          <cell r="H30" t="e">
            <v>#N/A</v>
          </cell>
          <cell r="I30">
            <v>322</v>
          </cell>
          <cell r="J30">
            <v>-10</v>
          </cell>
          <cell r="K30">
            <v>150</v>
          </cell>
          <cell r="O30">
            <v>62.4</v>
          </cell>
          <cell r="P30">
            <v>120</v>
          </cell>
          <cell r="Q30">
            <v>11.538461538461538</v>
          </cell>
          <cell r="R30">
            <v>7.2115384615384617</v>
          </cell>
          <cell r="S30">
            <v>57.4</v>
          </cell>
          <cell r="T30">
            <v>66</v>
          </cell>
          <cell r="U30">
            <v>62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67</v>
          </cell>
          <cell r="D31">
            <v>576</v>
          </cell>
          <cell r="E31">
            <v>282</v>
          </cell>
          <cell r="F31">
            <v>361</v>
          </cell>
          <cell r="G31" t="str">
            <v>рот0502</v>
          </cell>
          <cell r="H31" t="e">
            <v>#N/A</v>
          </cell>
          <cell r="I31">
            <v>366</v>
          </cell>
          <cell r="J31">
            <v>-84</v>
          </cell>
          <cell r="K31">
            <v>200</v>
          </cell>
          <cell r="O31">
            <v>56.4</v>
          </cell>
          <cell r="P31">
            <v>120</v>
          </cell>
          <cell r="Q31">
            <v>12.074468085106384</v>
          </cell>
          <cell r="R31">
            <v>6.4007092198581566</v>
          </cell>
          <cell r="S31">
            <v>19.2</v>
          </cell>
          <cell r="T31">
            <v>38</v>
          </cell>
          <cell r="U31">
            <v>17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ябмай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252</v>
          </cell>
          <cell r="D32">
            <v>199</v>
          </cell>
          <cell r="E32">
            <v>106</v>
          </cell>
          <cell r="F32">
            <v>336</v>
          </cell>
          <cell r="G32" t="str">
            <v>4рот</v>
          </cell>
          <cell r="H32" t="e">
            <v>#N/A</v>
          </cell>
          <cell r="I32">
            <v>111</v>
          </cell>
          <cell r="J32">
            <v>-5</v>
          </cell>
          <cell r="K32">
            <v>0</v>
          </cell>
          <cell r="O32">
            <v>21.2</v>
          </cell>
          <cell r="Q32">
            <v>15.849056603773585</v>
          </cell>
          <cell r="R32">
            <v>15.849056603773585</v>
          </cell>
          <cell r="S32">
            <v>32.6</v>
          </cell>
          <cell r="T32">
            <v>27.2</v>
          </cell>
          <cell r="U32">
            <v>32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538</v>
          </cell>
          <cell r="D33">
            <v>739</v>
          </cell>
          <cell r="E33">
            <v>715</v>
          </cell>
          <cell r="F33">
            <v>534</v>
          </cell>
          <cell r="G33" t="str">
            <v>4рот</v>
          </cell>
          <cell r="H33" t="e">
            <v>#N/A</v>
          </cell>
          <cell r="I33">
            <v>726</v>
          </cell>
          <cell r="J33">
            <v>-11</v>
          </cell>
          <cell r="K33">
            <v>400</v>
          </cell>
          <cell r="L33">
            <v>320</v>
          </cell>
          <cell r="O33">
            <v>143</v>
          </cell>
          <cell r="P33">
            <v>240</v>
          </cell>
          <cell r="Q33">
            <v>10.447552447552448</v>
          </cell>
          <cell r="R33">
            <v>3.7342657342657342</v>
          </cell>
          <cell r="S33">
            <v>66.599999999999994</v>
          </cell>
          <cell r="T33">
            <v>89.6</v>
          </cell>
          <cell r="U33">
            <v>79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str">
            <v>ябмай</v>
          </cell>
          <cell r="AC33">
            <v>24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358</v>
          </cell>
          <cell r="D34">
            <v>202</v>
          </cell>
          <cell r="E34">
            <v>188</v>
          </cell>
          <cell r="F34">
            <v>351</v>
          </cell>
          <cell r="G34" t="str">
            <v>4рот</v>
          </cell>
          <cell r="H34" t="e">
            <v>#N/A</v>
          </cell>
          <cell r="I34">
            <v>188</v>
          </cell>
          <cell r="J34">
            <v>0</v>
          </cell>
          <cell r="K34">
            <v>0</v>
          </cell>
          <cell r="O34">
            <v>37.6</v>
          </cell>
          <cell r="Q34">
            <v>9.3351063829787222</v>
          </cell>
          <cell r="R34">
            <v>9.3351063829787222</v>
          </cell>
          <cell r="S34">
            <v>37</v>
          </cell>
          <cell r="T34">
            <v>36.4</v>
          </cell>
          <cell r="U34">
            <v>36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1176</v>
          </cell>
          <cell r="D35">
            <v>2803</v>
          </cell>
          <cell r="E35">
            <v>2462</v>
          </cell>
          <cell r="F35">
            <v>1465</v>
          </cell>
          <cell r="G35" t="str">
            <v>4рот</v>
          </cell>
          <cell r="H35" t="e">
            <v>#N/A</v>
          </cell>
          <cell r="I35">
            <v>2484</v>
          </cell>
          <cell r="J35">
            <v>-22</v>
          </cell>
          <cell r="K35">
            <v>700</v>
          </cell>
          <cell r="L35">
            <v>1200</v>
          </cell>
          <cell r="N35">
            <v>710</v>
          </cell>
          <cell r="O35">
            <v>376.4</v>
          </cell>
          <cell r="P35">
            <v>600</v>
          </cell>
          <cell r="Q35">
            <v>10.534006376195537</v>
          </cell>
          <cell r="R35">
            <v>3.8921360255047825</v>
          </cell>
          <cell r="S35">
            <v>255</v>
          </cell>
          <cell r="T35">
            <v>312.8</v>
          </cell>
          <cell r="U35">
            <v>73</v>
          </cell>
          <cell r="V35">
            <v>580</v>
          </cell>
          <cell r="W35">
            <v>84</v>
          </cell>
          <cell r="X35">
            <v>12</v>
          </cell>
          <cell r="Y35">
            <v>10</v>
          </cell>
          <cell r="Z35">
            <v>60</v>
          </cell>
          <cell r="AA35">
            <v>600</v>
          </cell>
          <cell r="AB35" t="str">
            <v>ябмай</v>
          </cell>
          <cell r="AC35">
            <v>60</v>
          </cell>
          <cell r="AD35">
            <v>0.7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292</v>
          </cell>
          <cell r="D36">
            <v>29</v>
          </cell>
          <cell r="E36">
            <v>148</v>
          </cell>
          <cell r="F36">
            <v>160</v>
          </cell>
          <cell r="G36" t="str">
            <v>4рот</v>
          </cell>
          <cell r="H36" t="e">
            <v>#N/A</v>
          </cell>
          <cell r="I36">
            <v>161</v>
          </cell>
          <cell r="J36">
            <v>-13</v>
          </cell>
          <cell r="K36">
            <v>120</v>
          </cell>
          <cell r="O36">
            <v>29.6</v>
          </cell>
          <cell r="Q36">
            <v>9.4594594594594597</v>
          </cell>
          <cell r="R36">
            <v>5.4054054054054053</v>
          </cell>
          <cell r="S36">
            <v>18.600000000000001</v>
          </cell>
          <cell r="T36">
            <v>28.2</v>
          </cell>
          <cell r="U36">
            <v>43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832</v>
          </cell>
          <cell r="D37">
            <v>1235</v>
          </cell>
          <cell r="E37">
            <v>903</v>
          </cell>
          <cell r="F37">
            <v>1132</v>
          </cell>
          <cell r="G37" t="str">
            <v>4рот</v>
          </cell>
          <cell r="H37" t="e">
            <v>#N/A</v>
          </cell>
          <cell r="I37">
            <v>922</v>
          </cell>
          <cell r="J37">
            <v>-19</v>
          </cell>
          <cell r="K37">
            <v>400</v>
          </cell>
          <cell r="L37">
            <v>120</v>
          </cell>
          <cell r="O37">
            <v>180.6</v>
          </cell>
          <cell r="P37">
            <v>240</v>
          </cell>
          <cell r="Q37">
            <v>10.476190476190476</v>
          </cell>
          <cell r="R37">
            <v>6.2679955703211521</v>
          </cell>
          <cell r="S37">
            <v>106.6</v>
          </cell>
          <cell r="T37">
            <v>182</v>
          </cell>
          <cell r="U37">
            <v>76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240</v>
          </cell>
          <cell r="AB37" t="str">
            <v>ябмай</v>
          </cell>
          <cell r="AC37">
            <v>24</v>
          </cell>
          <cell r="AD37">
            <v>0.7</v>
          </cell>
        </row>
        <row r="38">
          <cell r="A38" t="str">
            <v>Пельмени Бульмени мини с мясом и оливковым маслом 0,7 кг ТМ Горячая штучка  ПОКОМ</v>
          </cell>
          <cell r="B38" t="str">
            <v>шт</v>
          </cell>
          <cell r="C38">
            <v>682</v>
          </cell>
          <cell r="D38">
            <v>33</v>
          </cell>
          <cell r="E38">
            <v>612</v>
          </cell>
          <cell r="F38">
            <v>65</v>
          </cell>
          <cell r="G38" t="str">
            <v>нв1304,</v>
          </cell>
          <cell r="H38" t="e">
            <v>#N/A</v>
          </cell>
          <cell r="I38">
            <v>649</v>
          </cell>
          <cell r="J38">
            <v>-37</v>
          </cell>
          <cell r="K38">
            <v>200</v>
          </cell>
          <cell r="L38">
            <v>600</v>
          </cell>
          <cell r="O38">
            <v>122.4</v>
          </cell>
          <cell r="P38">
            <v>600</v>
          </cell>
          <cell r="Q38">
            <v>11.968954248366012</v>
          </cell>
          <cell r="R38">
            <v>0.53104575163398693</v>
          </cell>
          <cell r="S38">
            <v>22</v>
          </cell>
          <cell r="T38">
            <v>15.6</v>
          </cell>
          <cell r="U38">
            <v>189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60</v>
          </cell>
          <cell r="AA38">
            <v>600</v>
          </cell>
          <cell r="AB38" t="e">
            <v>#N/A</v>
          </cell>
          <cell r="AC38">
            <v>60</v>
          </cell>
          <cell r="AD38">
            <v>0.7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149.798</v>
          </cell>
          <cell r="D39">
            <v>99.9</v>
          </cell>
          <cell r="E39">
            <v>81</v>
          </cell>
          <cell r="F39">
            <v>168.69800000000001</v>
          </cell>
          <cell r="G39">
            <v>0</v>
          </cell>
          <cell r="H39" t="e">
            <v>#N/A</v>
          </cell>
          <cell r="I39">
            <v>78.301000000000002</v>
          </cell>
          <cell r="J39">
            <v>2.6989999999999981</v>
          </cell>
          <cell r="K39">
            <v>0</v>
          </cell>
          <cell r="O39">
            <v>16.2</v>
          </cell>
          <cell r="Q39">
            <v>10.413456790123458</v>
          </cell>
          <cell r="R39">
            <v>10.413456790123458</v>
          </cell>
          <cell r="S39">
            <v>18.899999999999999</v>
          </cell>
          <cell r="T39">
            <v>12.34</v>
          </cell>
          <cell r="U39">
            <v>24.3</v>
          </cell>
          <cell r="V39">
            <v>0</v>
          </cell>
          <cell r="W39">
            <v>234</v>
          </cell>
          <cell r="X39">
            <v>18</v>
          </cell>
          <cell r="Y39">
            <v>2.7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1475</v>
          </cell>
          <cell r="D40">
            <v>830</v>
          </cell>
          <cell r="E40">
            <v>1290</v>
          </cell>
          <cell r="F40">
            <v>970</v>
          </cell>
          <cell r="G40">
            <v>0</v>
          </cell>
          <cell r="H40" t="e">
            <v>#N/A</v>
          </cell>
          <cell r="I40">
            <v>1355</v>
          </cell>
          <cell r="J40">
            <v>-65</v>
          </cell>
          <cell r="K40">
            <v>500</v>
          </cell>
          <cell r="L40">
            <v>800</v>
          </cell>
          <cell r="O40">
            <v>258</v>
          </cell>
          <cell r="P40">
            <v>400</v>
          </cell>
          <cell r="Q40">
            <v>10.348837209302326</v>
          </cell>
          <cell r="R40">
            <v>3.7596899224806202</v>
          </cell>
          <cell r="S40">
            <v>198</v>
          </cell>
          <cell r="T40">
            <v>217</v>
          </cell>
          <cell r="U40">
            <v>225</v>
          </cell>
          <cell r="V40">
            <v>0</v>
          </cell>
          <cell r="W40">
            <v>144</v>
          </cell>
          <cell r="X40">
            <v>12</v>
          </cell>
          <cell r="Y40">
            <v>5</v>
          </cell>
          <cell r="Z40">
            <v>84</v>
          </cell>
          <cell r="AA40">
            <v>400</v>
          </cell>
          <cell r="AB40">
            <v>0</v>
          </cell>
          <cell r="AC40">
            <v>80</v>
          </cell>
          <cell r="AD40">
            <v>1</v>
          </cell>
        </row>
        <row r="41">
          <cell r="A41" t="str">
            <v>Пельмени Бульмени с говядиной и свининой ТМ Горячая штучка. флоу-пак сфера 0,4 кг ПОКОМ</v>
          </cell>
          <cell r="B41" t="str">
            <v>шт</v>
          </cell>
          <cell r="C41">
            <v>1353</v>
          </cell>
          <cell r="D41">
            <v>1598</v>
          </cell>
          <cell r="E41">
            <v>968</v>
          </cell>
          <cell r="F41">
            <v>1260</v>
          </cell>
          <cell r="G41" t="str">
            <v>бнмарт</v>
          </cell>
          <cell r="H41" t="e">
            <v>#N/A</v>
          </cell>
          <cell r="I41">
            <v>993</v>
          </cell>
          <cell r="J41">
            <v>-25</v>
          </cell>
          <cell r="K41">
            <v>480</v>
          </cell>
          <cell r="O41">
            <v>193.6</v>
          </cell>
          <cell r="P41">
            <v>300</v>
          </cell>
          <cell r="Q41">
            <v>10.537190082644628</v>
          </cell>
          <cell r="R41">
            <v>6.5082644628099171</v>
          </cell>
          <cell r="S41">
            <v>170.6</v>
          </cell>
          <cell r="T41">
            <v>211.8</v>
          </cell>
          <cell r="U41">
            <v>293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24</v>
          </cell>
          <cell r="AA41">
            <v>300</v>
          </cell>
          <cell r="AB41" t="e">
            <v>#N/A</v>
          </cell>
          <cell r="AC41">
            <v>18.75</v>
          </cell>
          <cell r="AD41">
            <v>0.4</v>
          </cell>
        </row>
        <row r="42">
          <cell r="A42" t="str">
            <v>Пельмени Бульмени с говядиной и свининой ТМ Горячая штучка. флоу-пак сфера 0,7 кг ПОКОМ</v>
          </cell>
          <cell r="B42" t="str">
            <v>шт</v>
          </cell>
          <cell r="C42">
            <v>2085</v>
          </cell>
          <cell r="D42">
            <v>3097</v>
          </cell>
          <cell r="E42">
            <v>2955</v>
          </cell>
          <cell r="F42">
            <v>2108</v>
          </cell>
          <cell r="G42" t="str">
            <v>бнмай</v>
          </cell>
          <cell r="H42" t="e">
            <v>#N/A</v>
          </cell>
          <cell r="I42">
            <v>2799</v>
          </cell>
          <cell r="J42">
            <v>156</v>
          </cell>
          <cell r="K42">
            <v>500</v>
          </cell>
          <cell r="L42">
            <v>1600</v>
          </cell>
          <cell r="N42">
            <v>920</v>
          </cell>
          <cell r="O42">
            <v>469</v>
          </cell>
          <cell r="P42">
            <v>700</v>
          </cell>
          <cell r="Q42">
            <v>10.464818763326226</v>
          </cell>
          <cell r="R42">
            <v>4.4946695095948828</v>
          </cell>
          <cell r="S42">
            <v>339.6</v>
          </cell>
          <cell r="T42">
            <v>383.6</v>
          </cell>
          <cell r="U42">
            <v>360</v>
          </cell>
          <cell r="V42">
            <v>610</v>
          </cell>
          <cell r="W42">
            <v>84</v>
          </cell>
          <cell r="X42">
            <v>12</v>
          </cell>
          <cell r="Y42">
            <v>10</v>
          </cell>
          <cell r="Z42">
            <v>72</v>
          </cell>
          <cell r="AA42">
            <v>700</v>
          </cell>
          <cell r="AB42">
            <v>0</v>
          </cell>
          <cell r="AC42">
            <v>70</v>
          </cell>
          <cell r="AD42">
            <v>0.7</v>
          </cell>
        </row>
        <row r="43">
          <cell r="A43" t="str">
            <v>Пельмени Бульмени со сливочным маслом ТМ Горячая штучка. флоу-пак сфера 0,4 кг. ПОКОМ</v>
          </cell>
          <cell r="B43" t="str">
            <v>шт</v>
          </cell>
          <cell r="C43">
            <v>1596</v>
          </cell>
          <cell r="D43">
            <v>1237</v>
          </cell>
          <cell r="E43">
            <v>1232</v>
          </cell>
          <cell r="F43">
            <v>1515</v>
          </cell>
          <cell r="G43" t="str">
            <v>4рот</v>
          </cell>
          <cell r="H43" t="e">
            <v>#N/A</v>
          </cell>
          <cell r="I43">
            <v>1284</v>
          </cell>
          <cell r="J43">
            <v>-52</v>
          </cell>
          <cell r="K43">
            <v>160</v>
          </cell>
          <cell r="L43">
            <v>600</v>
          </cell>
          <cell r="O43">
            <v>246.4</v>
          </cell>
          <cell r="P43">
            <v>300</v>
          </cell>
          <cell r="Q43">
            <v>10.450487012987013</v>
          </cell>
          <cell r="R43">
            <v>6.1485389610389607</v>
          </cell>
          <cell r="S43">
            <v>227.4</v>
          </cell>
          <cell r="T43">
            <v>229.6</v>
          </cell>
          <cell r="U43">
            <v>339</v>
          </cell>
          <cell r="V43">
            <v>0</v>
          </cell>
          <cell r="W43">
            <v>84</v>
          </cell>
          <cell r="X43">
            <v>12</v>
          </cell>
          <cell r="Y43">
            <v>16</v>
          </cell>
          <cell r="Z43">
            <v>24</v>
          </cell>
          <cell r="AA43">
            <v>300</v>
          </cell>
          <cell r="AB43" t="e">
            <v>#N/A</v>
          </cell>
          <cell r="AC43">
            <v>18.75</v>
          </cell>
          <cell r="AD43">
            <v>0.4</v>
          </cell>
        </row>
        <row r="44">
          <cell r="A44" t="str">
            <v>Пельмени Бульмени со сливочным маслом ТМ Горячая штучка.флоу-пак сфера 0,7 кг. ПОКОМ</v>
          </cell>
          <cell r="B44" t="str">
            <v>шт</v>
          </cell>
          <cell r="C44">
            <v>2423</v>
          </cell>
          <cell r="D44">
            <v>3466</v>
          </cell>
          <cell r="E44">
            <v>3835</v>
          </cell>
          <cell r="F44">
            <v>1925</v>
          </cell>
          <cell r="G44" t="str">
            <v>4рот</v>
          </cell>
          <cell r="H44" t="e">
            <v>#N/A</v>
          </cell>
          <cell r="I44">
            <v>3923</v>
          </cell>
          <cell r="J44">
            <v>-88</v>
          </cell>
          <cell r="K44">
            <v>900</v>
          </cell>
          <cell r="L44">
            <v>2200</v>
          </cell>
          <cell r="N44">
            <v>1200</v>
          </cell>
          <cell r="O44">
            <v>581</v>
          </cell>
          <cell r="P44">
            <v>1000</v>
          </cell>
          <cell r="Q44">
            <v>10.370051635111876</v>
          </cell>
          <cell r="R44">
            <v>3.3132530120481927</v>
          </cell>
          <cell r="S44">
            <v>383.2</v>
          </cell>
          <cell r="T44">
            <v>437.6</v>
          </cell>
          <cell r="U44">
            <v>411</v>
          </cell>
          <cell r="V44">
            <v>930</v>
          </cell>
          <cell r="W44">
            <v>84</v>
          </cell>
          <cell r="X44">
            <v>12</v>
          </cell>
          <cell r="Y44">
            <v>10</v>
          </cell>
          <cell r="Z44">
            <v>96</v>
          </cell>
          <cell r="AA44">
            <v>1000</v>
          </cell>
          <cell r="AB44">
            <v>0</v>
          </cell>
          <cell r="AC44">
            <v>100</v>
          </cell>
          <cell r="AD44">
            <v>0.7</v>
          </cell>
        </row>
        <row r="45">
          <cell r="A45" t="str">
            <v>Пельмени Бульмени хрустящие с мясом 0,22 кг ТМ Горячая штучка  ПОКОМ</v>
          </cell>
          <cell r="B45" t="str">
            <v>шт</v>
          </cell>
          <cell r="C45">
            <v>659</v>
          </cell>
          <cell r="D45">
            <v>24</v>
          </cell>
          <cell r="E45">
            <v>628</v>
          </cell>
          <cell r="F45">
            <v>25</v>
          </cell>
          <cell r="G45" t="str">
            <v>нв1304,</v>
          </cell>
          <cell r="H45" t="e">
            <v>#N/A</v>
          </cell>
          <cell r="I45">
            <v>686</v>
          </cell>
          <cell r="J45">
            <v>-58</v>
          </cell>
          <cell r="K45">
            <v>200</v>
          </cell>
          <cell r="L45">
            <v>600</v>
          </cell>
          <cell r="O45">
            <v>125.6</v>
          </cell>
          <cell r="P45">
            <v>600</v>
          </cell>
          <cell r="Q45">
            <v>11.345541401273886</v>
          </cell>
          <cell r="R45">
            <v>0.19904458598726116</v>
          </cell>
          <cell r="S45">
            <v>37.6</v>
          </cell>
          <cell r="T45">
            <v>25</v>
          </cell>
          <cell r="U45">
            <v>165</v>
          </cell>
          <cell r="V45">
            <v>0</v>
          </cell>
          <cell r="W45">
            <v>70</v>
          </cell>
          <cell r="X45">
            <v>14</v>
          </cell>
          <cell r="Y45">
            <v>12</v>
          </cell>
          <cell r="Z45">
            <v>56</v>
          </cell>
          <cell r="AA45">
            <v>600</v>
          </cell>
          <cell r="AB45" t="e">
            <v>#N/A</v>
          </cell>
          <cell r="AC45">
            <v>50</v>
          </cell>
          <cell r="AD45">
            <v>0.22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355</v>
          </cell>
          <cell r="D46">
            <v>1</v>
          </cell>
          <cell r="E46">
            <v>108</v>
          </cell>
          <cell r="F46">
            <v>248</v>
          </cell>
          <cell r="G46">
            <v>1</v>
          </cell>
          <cell r="H46" t="e">
            <v>#N/A</v>
          </cell>
          <cell r="I46">
            <v>108</v>
          </cell>
          <cell r="J46">
            <v>0</v>
          </cell>
          <cell r="K46">
            <v>0</v>
          </cell>
          <cell r="O46">
            <v>21.6</v>
          </cell>
          <cell r="Q46">
            <v>11.481481481481481</v>
          </cell>
          <cell r="R46">
            <v>11.481481481481481</v>
          </cell>
          <cell r="S46">
            <v>25.8</v>
          </cell>
          <cell r="T46">
            <v>17</v>
          </cell>
          <cell r="U46">
            <v>11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592</v>
          </cell>
          <cell r="D47">
            <v>9</v>
          </cell>
          <cell r="E47">
            <v>123</v>
          </cell>
          <cell r="F47">
            <v>469</v>
          </cell>
          <cell r="G47">
            <v>1</v>
          </cell>
          <cell r="H47" t="e">
            <v>#N/A</v>
          </cell>
          <cell r="I47">
            <v>130</v>
          </cell>
          <cell r="J47">
            <v>-7</v>
          </cell>
          <cell r="K47">
            <v>0</v>
          </cell>
          <cell r="O47">
            <v>24.6</v>
          </cell>
          <cell r="Q47">
            <v>19.065040650406502</v>
          </cell>
          <cell r="R47">
            <v>19.065040650406502</v>
          </cell>
          <cell r="S47">
            <v>36.6</v>
          </cell>
          <cell r="T47">
            <v>25.6</v>
          </cell>
          <cell r="U47">
            <v>40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176</v>
          </cell>
          <cell r="D48">
            <v>2</v>
          </cell>
          <cell r="E48">
            <v>97</v>
          </cell>
          <cell r="F48">
            <v>79</v>
          </cell>
          <cell r="G48">
            <v>1</v>
          </cell>
          <cell r="H48" t="e">
            <v>#N/A</v>
          </cell>
          <cell r="I48">
            <v>99</v>
          </cell>
          <cell r="J48">
            <v>-2</v>
          </cell>
          <cell r="K48">
            <v>0</v>
          </cell>
          <cell r="L48">
            <v>120</v>
          </cell>
          <cell r="O48">
            <v>19.399999999999999</v>
          </cell>
          <cell r="Q48">
            <v>10.257731958762887</v>
          </cell>
          <cell r="R48">
            <v>4.0721649484536089</v>
          </cell>
          <cell r="S48">
            <v>15.6</v>
          </cell>
          <cell r="T48">
            <v>12.8</v>
          </cell>
          <cell r="U48">
            <v>25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1102</v>
          </cell>
          <cell r="D49">
            <v>1395</v>
          </cell>
          <cell r="E49">
            <v>1364</v>
          </cell>
          <cell r="F49">
            <v>1080</v>
          </cell>
          <cell r="G49">
            <v>1</v>
          </cell>
          <cell r="H49" t="e">
            <v>#N/A</v>
          </cell>
          <cell r="I49">
            <v>1378</v>
          </cell>
          <cell r="J49">
            <v>-14</v>
          </cell>
          <cell r="K49">
            <v>600</v>
          </cell>
          <cell r="L49">
            <v>680</v>
          </cell>
          <cell r="O49">
            <v>272.8</v>
          </cell>
          <cell r="P49">
            <v>500</v>
          </cell>
          <cell r="Q49">
            <v>10.483870967741934</v>
          </cell>
          <cell r="R49">
            <v>3.9589442815249267</v>
          </cell>
          <cell r="S49">
            <v>197.4</v>
          </cell>
          <cell r="T49">
            <v>240.8</v>
          </cell>
          <cell r="U49">
            <v>296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60</v>
          </cell>
          <cell r="AA49">
            <v>500</v>
          </cell>
          <cell r="AB49">
            <v>0</v>
          </cell>
          <cell r="AC49">
            <v>62.5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142</v>
          </cell>
          <cell r="D50">
            <v>895</v>
          </cell>
          <cell r="E50">
            <v>540</v>
          </cell>
          <cell r="F50">
            <v>456</v>
          </cell>
          <cell r="G50" t="str">
            <v>ак</v>
          </cell>
          <cell r="H50">
            <v>180</v>
          </cell>
          <cell r="I50">
            <v>571</v>
          </cell>
          <cell r="J50">
            <v>-31</v>
          </cell>
          <cell r="K50">
            <v>320</v>
          </cell>
          <cell r="L50">
            <v>200</v>
          </cell>
          <cell r="O50">
            <v>108</v>
          </cell>
          <cell r="P50">
            <v>160</v>
          </cell>
          <cell r="Q50">
            <v>10.518518518518519</v>
          </cell>
          <cell r="R50">
            <v>4.2222222222222223</v>
          </cell>
          <cell r="S50">
            <v>56.2</v>
          </cell>
          <cell r="T50">
            <v>98</v>
          </cell>
          <cell r="U50">
            <v>107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160</v>
          </cell>
          <cell r="AB50" t="str">
            <v>бонус</v>
          </cell>
          <cell r="AC50">
            <v>20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510</v>
          </cell>
          <cell r="D51">
            <v>510</v>
          </cell>
          <cell r="E51">
            <v>480</v>
          </cell>
          <cell r="F51">
            <v>510</v>
          </cell>
          <cell r="G51">
            <v>1</v>
          </cell>
          <cell r="H51">
            <v>90</v>
          </cell>
          <cell r="I51">
            <v>515</v>
          </cell>
          <cell r="J51">
            <v>-35</v>
          </cell>
          <cell r="K51">
            <v>300</v>
          </cell>
          <cell r="L51">
            <v>50</v>
          </cell>
          <cell r="O51">
            <v>96</v>
          </cell>
          <cell r="P51">
            <v>150</v>
          </cell>
          <cell r="Q51">
            <v>10.520833333333334</v>
          </cell>
          <cell r="R51">
            <v>5.3125</v>
          </cell>
          <cell r="S51">
            <v>95</v>
          </cell>
          <cell r="T51">
            <v>100</v>
          </cell>
          <cell r="U51">
            <v>205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150</v>
          </cell>
          <cell r="AB51">
            <v>0</v>
          </cell>
          <cell r="AC51">
            <v>30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587</v>
          </cell>
          <cell r="D52">
            <v>630</v>
          </cell>
          <cell r="E52">
            <v>622</v>
          </cell>
          <cell r="F52">
            <v>555</v>
          </cell>
          <cell r="G52">
            <v>1</v>
          </cell>
          <cell r="H52">
            <v>120</v>
          </cell>
          <cell r="I52">
            <v>656</v>
          </cell>
          <cell r="J52">
            <v>-34</v>
          </cell>
          <cell r="K52">
            <v>300</v>
          </cell>
          <cell r="L52">
            <v>250</v>
          </cell>
          <cell r="O52">
            <v>124.4</v>
          </cell>
          <cell r="P52">
            <v>200</v>
          </cell>
          <cell r="Q52">
            <v>10.490353697749196</v>
          </cell>
          <cell r="R52">
            <v>4.4614147909967841</v>
          </cell>
          <cell r="S52">
            <v>101.8</v>
          </cell>
          <cell r="T52">
            <v>118.2</v>
          </cell>
          <cell r="U52">
            <v>145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101</v>
          </cell>
          <cell r="D53">
            <v>96</v>
          </cell>
          <cell r="E53">
            <v>65</v>
          </cell>
          <cell r="F53">
            <v>132</v>
          </cell>
          <cell r="G53">
            <v>1</v>
          </cell>
          <cell r="H53" t="e">
            <v>#N/A</v>
          </cell>
          <cell r="I53">
            <v>73</v>
          </cell>
          <cell r="J53">
            <v>-8</v>
          </cell>
          <cell r="K53">
            <v>0</v>
          </cell>
          <cell r="O53">
            <v>13</v>
          </cell>
          <cell r="Q53">
            <v>10.153846153846153</v>
          </cell>
          <cell r="R53">
            <v>10.153846153846153</v>
          </cell>
          <cell r="S53">
            <v>13.4</v>
          </cell>
          <cell r="T53">
            <v>10.4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104</v>
          </cell>
          <cell r="E54">
            <v>17</v>
          </cell>
          <cell r="F54">
            <v>87</v>
          </cell>
          <cell r="G54" t="str">
            <v>нв0502</v>
          </cell>
          <cell r="H54" t="e">
            <v>#N/A</v>
          </cell>
          <cell r="I54">
            <v>17</v>
          </cell>
          <cell r="J54">
            <v>0</v>
          </cell>
          <cell r="K54">
            <v>0</v>
          </cell>
          <cell r="O54">
            <v>3.4</v>
          </cell>
          <cell r="Q54">
            <v>25.588235294117649</v>
          </cell>
          <cell r="R54">
            <v>25.588235294117649</v>
          </cell>
          <cell r="S54">
            <v>2.2000000000000002</v>
          </cell>
          <cell r="T54">
            <v>2</v>
          </cell>
          <cell r="U54">
            <v>3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270.10000000000002</v>
          </cell>
          <cell r="D55">
            <v>3.7</v>
          </cell>
          <cell r="E55">
            <v>162.80000000000001</v>
          </cell>
          <cell r="F55">
            <v>107.3</v>
          </cell>
          <cell r="G55" t="str">
            <v>рот</v>
          </cell>
          <cell r="H55" t="e">
            <v>#N/A</v>
          </cell>
          <cell r="I55">
            <v>166.50299999999999</v>
          </cell>
          <cell r="J55">
            <v>-3.7029999999999745</v>
          </cell>
          <cell r="K55">
            <v>40</v>
          </cell>
          <cell r="L55">
            <v>150</v>
          </cell>
          <cell r="O55">
            <v>32.56</v>
          </cell>
          <cell r="P55">
            <v>50</v>
          </cell>
          <cell r="Q55">
            <v>10.666461916461916</v>
          </cell>
          <cell r="R55">
            <v>3.295454545454545</v>
          </cell>
          <cell r="S55">
            <v>22.2</v>
          </cell>
          <cell r="T55">
            <v>23.68</v>
          </cell>
          <cell r="U55">
            <v>29.6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187.8</v>
          </cell>
          <cell r="D56">
            <v>136.46</v>
          </cell>
          <cell r="E56">
            <v>212.98</v>
          </cell>
          <cell r="F56">
            <v>98.02</v>
          </cell>
          <cell r="G56">
            <v>0</v>
          </cell>
          <cell r="H56" t="e">
            <v>#N/A</v>
          </cell>
          <cell r="I56">
            <v>224.4</v>
          </cell>
          <cell r="J56">
            <v>-11.420000000000016</v>
          </cell>
          <cell r="K56">
            <v>90</v>
          </cell>
          <cell r="L56">
            <v>200</v>
          </cell>
          <cell r="O56">
            <v>42.595999999999997</v>
          </cell>
          <cell r="P56">
            <v>60</v>
          </cell>
          <cell r="Q56">
            <v>10.517889003662317</v>
          </cell>
          <cell r="R56">
            <v>2.30115503803174</v>
          </cell>
          <cell r="S56">
            <v>28.224</v>
          </cell>
          <cell r="T56">
            <v>30.463999999999999</v>
          </cell>
          <cell r="U56">
            <v>60.48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30</v>
          </cell>
          <cell r="D57">
            <v>305</v>
          </cell>
          <cell r="E57">
            <v>130</v>
          </cell>
          <cell r="F57">
            <v>205</v>
          </cell>
          <cell r="G57">
            <v>1</v>
          </cell>
          <cell r="H57">
            <v>180</v>
          </cell>
          <cell r="I57">
            <v>130</v>
          </cell>
          <cell r="J57">
            <v>0</v>
          </cell>
          <cell r="K57">
            <v>100</v>
          </cell>
          <cell r="O57">
            <v>26</v>
          </cell>
          <cell r="Q57">
            <v>11.73076923076923</v>
          </cell>
          <cell r="R57">
            <v>7.884615384615385</v>
          </cell>
          <cell r="S57">
            <v>17</v>
          </cell>
          <cell r="T57">
            <v>33</v>
          </cell>
          <cell r="U57">
            <v>10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574</v>
          </cell>
          <cell r="D58">
            <v>54</v>
          </cell>
          <cell r="E58">
            <v>509</v>
          </cell>
          <cell r="F58">
            <v>98</v>
          </cell>
          <cell r="G58" t="str">
            <v>нов1</v>
          </cell>
          <cell r="H58" t="e">
            <v>#N/A</v>
          </cell>
          <cell r="I58">
            <v>530</v>
          </cell>
          <cell r="J58">
            <v>-21</v>
          </cell>
          <cell r="K58">
            <v>240</v>
          </cell>
          <cell r="L58">
            <v>500</v>
          </cell>
          <cell r="O58">
            <v>101.8</v>
          </cell>
          <cell r="P58">
            <v>240</v>
          </cell>
          <cell r="Q58">
            <v>10.589390962671906</v>
          </cell>
          <cell r="R58">
            <v>0.96267190569744598</v>
          </cell>
          <cell r="S58">
            <v>65.8</v>
          </cell>
          <cell r="T58">
            <v>63</v>
          </cell>
          <cell r="U58">
            <v>157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587</v>
          </cell>
          <cell r="D59">
            <v>693</v>
          </cell>
          <cell r="E59">
            <v>650</v>
          </cell>
          <cell r="F59">
            <v>611</v>
          </cell>
          <cell r="G59" t="str">
            <v>нов</v>
          </cell>
          <cell r="H59" t="e">
            <v>#N/A</v>
          </cell>
          <cell r="I59">
            <v>657</v>
          </cell>
          <cell r="J59">
            <v>-7</v>
          </cell>
          <cell r="K59">
            <v>360</v>
          </cell>
          <cell r="L59">
            <v>200</v>
          </cell>
          <cell r="O59">
            <v>130</v>
          </cell>
          <cell r="P59">
            <v>200</v>
          </cell>
          <cell r="Q59">
            <v>10.546153846153846</v>
          </cell>
          <cell r="R59">
            <v>4.7</v>
          </cell>
          <cell r="S59">
            <v>102.2</v>
          </cell>
          <cell r="T59">
            <v>115.2</v>
          </cell>
          <cell r="U59">
            <v>135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200</v>
          </cell>
          <cell r="AB59" t="e">
            <v>#N/A</v>
          </cell>
          <cell r="AC59">
            <v>16.666666666666668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2454</v>
          </cell>
          <cell r="D60">
            <v>2746</v>
          </cell>
          <cell r="E60">
            <v>2911</v>
          </cell>
          <cell r="F60">
            <v>2232</v>
          </cell>
          <cell r="G60" t="str">
            <v>пуд,яб</v>
          </cell>
          <cell r="H60">
            <v>180</v>
          </cell>
          <cell r="I60">
            <v>2931</v>
          </cell>
          <cell r="J60">
            <v>-20</v>
          </cell>
          <cell r="K60">
            <v>0</v>
          </cell>
          <cell r="L60">
            <v>600</v>
          </cell>
          <cell r="N60">
            <v>180</v>
          </cell>
          <cell r="O60">
            <v>320.60000000000002</v>
          </cell>
          <cell r="P60">
            <v>500</v>
          </cell>
          <cell r="Q60">
            <v>10.393013100436681</v>
          </cell>
          <cell r="R60">
            <v>6.9619463505926387</v>
          </cell>
          <cell r="S60">
            <v>330.2</v>
          </cell>
          <cell r="T60">
            <v>291</v>
          </cell>
          <cell r="U60">
            <v>251</v>
          </cell>
          <cell r="V60">
            <v>1308</v>
          </cell>
          <cell r="W60">
            <v>70</v>
          </cell>
          <cell r="X60">
            <v>14</v>
          </cell>
          <cell r="Y60">
            <v>12</v>
          </cell>
          <cell r="Z60">
            <v>42</v>
          </cell>
          <cell r="AA60">
            <v>500</v>
          </cell>
          <cell r="AB60">
            <v>0</v>
          </cell>
          <cell r="AC60">
            <v>41.666666666666664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729</v>
          </cell>
          <cell r="D61">
            <v>518</v>
          </cell>
          <cell r="E61">
            <v>536</v>
          </cell>
          <cell r="F61">
            <v>701</v>
          </cell>
          <cell r="G61">
            <v>1</v>
          </cell>
          <cell r="H61">
            <v>180</v>
          </cell>
          <cell r="I61">
            <v>516</v>
          </cell>
          <cell r="J61">
            <v>20</v>
          </cell>
          <cell r="K61">
            <v>0</v>
          </cell>
          <cell r="L61">
            <v>300</v>
          </cell>
          <cell r="O61">
            <v>107.2</v>
          </cell>
          <cell r="P61">
            <v>120</v>
          </cell>
          <cell r="Q61">
            <v>10.457089552238806</v>
          </cell>
          <cell r="R61">
            <v>6.5391791044776122</v>
          </cell>
          <cell r="S61">
            <v>96.2</v>
          </cell>
          <cell r="T61">
            <v>91.2</v>
          </cell>
          <cell r="U61">
            <v>97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390</v>
          </cell>
          <cell r="D62">
            <v>699</v>
          </cell>
          <cell r="E62">
            <v>586</v>
          </cell>
          <cell r="F62">
            <v>486</v>
          </cell>
          <cell r="G62">
            <v>1</v>
          </cell>
          <cell r="H62">
            <v>180</v>
          </cell>
          <cell r="I62">
            <v>576</v>
          </cell>
          <cell r="J62">
            <v>10</v>
          </cell>
          <cell r="K62">
            <v>300</v>
          </cell>
          <cell r="L62">
            <v>300</v>
          </cell>
          <cell r="O62">
            <v>117.2</v>
          </cell>
          <cell r="P62">
            <v>150</v>
          </cell>
          <cell r="Q62">
            <v>10.546075085324231</v>
          </cell>
          <cell r="R62">
            <v>4.1467576791808876</v>
          </cell>
          <cell r="S62">
            <v>73</v>
          </cell>
          <cell r="T62">
            <v>98.4</v>
          </cell>
          <cell r="U62">
            <v>89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150</v>
          </cell>
          <cell r="AB62">
            <v>0</v>
          </cell>
          <cell r="AC62">
            <v>12.5</v>
          </cell>
          <cell r="AD62">
            <v>0.3</v>
          </cell>
        </row>
        <row r="63">
          <cell r="A63" t="str">
            <v>Чебупели Foodgital 0,25кг ТМ Горячая штучка  ПОКОМ</v>
          </cell>
          <cell r="B63" t="str">
            <v>шт</v>
          </cell>
          <cell r="C63">
            <v>4</v>
          </cell>
          <cell r="E63">
            <v>0</v>
          </cell>
          <cell r="F63">
            <v>4</v>
          </cell>
          <cell r="G63" t="str">
            <v>нов</v>
          </cell>
          <cell r="H63" t="e">
            <v>#N/A</v>
          </cell>
          <cell r="I63">
            <v>8</v>
          </cell>
          <cell r="J63">
            <v>-8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0.25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537</v>
          </cell>
          <cell r="D64">
            <v>199</v>
          </cell>
          <cell r="E64">
            <v>437</v>
          </cell>
          <cell r="F64">
            <v>296</v>
          </cell>
          <cell r="G64">
            <v>1</v>
          </cell>
          <cell r="H64">
            <v>180</v>
          </cell>
          <cell r="I64">
            <v>440</v>
          </cell>
          <cell r="J64">
            <v>-3</v>
          </cell>
          <cell r="K64">
            <v>200</v>
          </cell>
          <cell r="L64">
            <v>350</v>
          </cell>
          <cell r="O64">
            <v>87.4</v>
          </cell>
          <cell r="P64">
            <v>140</v>
          </cell>
          <cell r="Q64">
            <v>11.281464530892448</v>
          </cell>
          <cell r="R64">
            <v>3.3867276887871851</v>
          </cell>
          <cell r="S64">
            <v>66.2</v>
          </cell>
          <cell r="T64">
            <v>68</v>
          </cell>
          <cell r="U64">
            <v>69</v>
          </cell>
          <cell r="V64">
            <v>0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140</v>
          </cell>
          <cell r="AB64">
            <v>0</v>
          </cell>
          <cell r="AC64">
            <v>10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2454</v>
          </cell>
          <cell r="D65">
            <v>3616</v>
          </cell>
          <cell r="E65">
            <v>3872</v>
          </cell>
          <cell r="F65">
            <v>2109</v>
          </cell>
          <cell r="G65">
            <v>1</v>
          </cell>
          <cell r="H65">
            <v>180</v>
          </cell>
          <cell r="I65">
            <v>3935</v>
          </cell>
          <cell r="J65">
            <v>-63</v>
          </cell>
          <cell r="K65">
            <v>480</v>
          </cell>
          <cell r="L65">
            <v>1200</v>
          </cell>
          <cell r="N65">
            <v>564</v>
          </cell>
          <cell r="O65">
            <v>421.6</v>
          </cell>
          <cell r="P65">
            <v>840</v>
          </cell>
          <cell r="Q65">
            <v>10.979601518026564</v>
          </cell>
          <cell r="R65">
            <v>5.0023719165085385</v>
          </cell>
          <cell r="S65">
            <v>355.6</v>
          </cell>
          <cell r="T65">
            <v>356.8</v>
          </cell>
          <cell r="U65">
            <v>515</v>
          </cell>
          <cell r="V65">
            <v>1764</v>
          </cell>
          <cell r="W65">
            <v>70</v>
          </cell>
          <cell r="X65">
            <v>14</v>
          </cell>
          <cell r="Y65">
            <v>12</v>
          </cell>
          <cell r="Z65">
            <v>70</v>
          </cell>
          <cell r="AA65">
            <v>840</v>
          </cell>
          <cell r="AB65">
            <v>0</v>
          </cell>
          <cell r="AC65">
            <v>70</v>
          </cell>
          <cell r="AD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3197</v>
          </cell>
          <cell r="D66">
            <v>4676</v>
          </cell>
          <cell r="E66">
            <v>5414</v>
          </cell>
          <cell r="F66">
            <v>2301</v>
          </cell>
          <cell r="G66">
            <v>1</v>
          </cell>
          <cell r="H66">
            <v>180</v>
          </cell>
          <cell r="I66">
            <v>5505</v>
          </cell>
          <cell r="J66">
            <v>-91</v>
          </cell>
          <cell r="K66">
            <v>1200</v>
          </cell>
          <cell r="L66">
            <v>2400</v>
          </cell>
          <cell r="N66">
            <v>804</v>
          </cell>
          <cell r="O66">
            <v>682</v>
          </cell>
          <cell r="P66">
            <v>1200</v>
          </cell>
          <cell r="Q66">
            <v>10.412023460410557</v>
          </cell>
          <cell r="R66">
            <v>3.3739002932551321</v>
          </cell>
          <cell r="S66">
            <v>508.8</v>
          </cell>
          <cell r="T66">
            <v>546</v>
          </cell>
          <cell r="U66">
            <v>505</v>
          </cell>
          <cell r="V66">
            <v>2004</v>
          </cell>
          <cell r="W66">
            <v>70</v>
          </cell>
          <cell r="X66">
            <v>14</v>
          </cell>
          <cell r="Y66">
            <v>12</v>
          </cell>
          <cell r="Z66">
            <v>98</v>
          </cell>
          <cell r="AA66">
            <v>1200</v>
          </cell>
          <cell r="AB66">
            <v>0</v>
          </cell>
          <cell r="AC66">
            <v>100</v>
          </cell>
          <cell r="AD66">
            <v>0.25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43.2</v>
          </cell>
          <cell r="D67">
            <v>2.7</v>
          </cell>
          <cell r="E67">
            <v>13.5</v>
          </cell>
          <cell r="F67">
            <v>32.4</v>
          </cell>
          <cell r="G67">
            <v>1</v>
          </cell>
          <cell r="H67" t="e">
            <v>#N/A</v>
          </cell>
          <cell r="I67">
            <v>13.5</v>
          </cell>
          <cell r="J67">
            <v>0</v>
          </cell>
          <cell r="K67">
            <v>0</v>
          </cell>
          <cell r="O67">
            <v>2.7</v>
          </cell>
          <cell r="Q67">
            <v>11.999999999999998</v>
          </cell>
          <cell r="R67">
            <v>11.999999999999998</v>
          </cell>
          <cell r="S67">
            <v>2.16</v>
          </cell>
          <cell r="T67">
            <v>1.08</v>
          </cell>
          <cell r="U67">
            <v>2.7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340</v>
          </cell>
          <cell r="D68">
            <v>675</v>
          </cell>
          <cell r="E68">
            <v>570</v>
          </cell>
          <cell r="F68">
            <v>430</v>
          </cell>
          <cell r="G68">
            <v>1</v>
          </cell>
          <cell r="H68" t="e">
            <v>#N/A</v>
          </cell>
          <cell r="I68">
            <v>590</v>
          </cell>
          <cell r="J68">
            <v>-20</v>
          </cell>
          <cell r="K68">
            <v>300</v>
          </cell>
          <cell r="L68">
            <v>300</v>
          </cell>
          <cell r="O68">
            <v>114</v>
          </cell>
          <cell r="P68">
            <v>200</v>
          </cell>
          <cell r="Q68">
            <v>10.789473684210526</v>
          </cell>
          <cell r="R68">
            <v>3.7719298245614037</v>
          </cell>
          <cell r="S68">
            <v>76</v>
          </cell>
          <cell r="T68">
            <v>104</v>
          </cell>
          <cell r="U68">
            <v>145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36</v>
          </cell>
          <cell r="AA68">
            <v>200</v>
          </cell>
          <cell r="AB68" t="e">
            <v>#N/A</v>
          </cell>
          <cell r="AC68">
            <v>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374.85300000000001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617.67399999999998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1693.383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797</v>
          </cell>
          <cell r="F10">
            <v>2510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1056</v>
          </cell>
          <cell r="F11">
            <v>4553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1170</v>
          </cell>
          <cell r="F12">
            <v>4980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227</v>
          </cell>
        </row>
        <row r="15">
          <cell r="A15" t="str">
            <v xml:space="preserve"> 048  Колбаса Баварушка с балыком, в/у 0,35 кг срез, ТМ Стародворье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11</v>
          </cell>
          <cell r="F16">
            <v>325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24</v>
          </cell>
          <cell r="F18">
            <v>1033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4</v>
          </cell>
          <cell r="F19">
            <v>453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132</v>
          </cell>
          <cell r="F20">
            <v>242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4</v>
          </cell>
          <cell r="F21">
            <v>109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5</v>
          </cell>
          <cell r="F22">
            <v>421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3.2</v>
          </cell>
          <cell r="F23">
            <v>426.52699999999999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40.027000000000001</v>
          </cell>
          <cell r="F24">
            <v>4552.7830000000004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9.35</v>
          </cell>
          <cell r="F25">
            <v>340.697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610.00800000000004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3.35</v>
          </cell>
          <cell r="F27">
            <v>594.27099999999996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1.75</v>
          </cell>
          <cell r="F28">
            <v>182.684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3.35</v>
          </cell>
          <cell r="F29">
            <v>197.18799999999999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3.35</v>
          </cell>
          <cell r="F30">
            <v>408.68599999999998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125.026</v>
          </cell>
        </row>
        <row r="32">
          <cell r="A32" t="str">
            <v xml:space="preserve"> 248  Сардельки Сочные ТМ Особый рецепт,   ПОКОМ</v>
          </cell>
          <cell r="D32">
            <v>2.7</v>
          </cell>
          <cell r="F32">
            <v>158.364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15.856</v>
          </cell>
          <cell r="F33">
            <v>1490.4649999999999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84.31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300.50400000000002</v>
          </cell>
        </row>
        <row r="36">
          <cell r="A36" t="str">
            <v xml:space="preserve"> 263  Шпикачки Стародворские, ВЕС.  ПОКОМ</v>
          </cell>
          <cell r="D36">
            <v>3.95</v>
          </cell>
          <cell r="F36">
            <v>152.23500000000001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23.4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21.9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17.103000000000002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6</v>
          </cell>
          <cell r="F40">
            <v>1066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881</v>
          </cell>
          <cell r="F41">
            <v>3925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2033</v>
          </cell>
          <cell r="F42">
            <v>4669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479.48399999999998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1258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0.7</v>
          </cell>
          <cell r="F46">
            <v>240.74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1732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15</v>
          </cell>
          <cell r="F48">
            <v>2149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87.106999999999999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0.7</v>
          </cell>
          <cell r="F51">
            <v>365.02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15</v>
          </cell>
          <cell r="F52">
            <v>1278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1721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14</v>
          </cell>
          <cell r="F54">
            <v>1327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29.4</v>
          </cell>
          <cell r="F55">
            <v>263.7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632.02099999999996</v>
          </cell>
        </row>
        <row r="57">
          <cell r="A57" t="str">
            <v xml:space="preserve"> 316  Колбаса Нежная ТМ Зареченские ВЕС  ПОКОМ</v>
          </cell>
          <cell r="F57">
            <v>41.6</v>
          </cell>
        </row>
        <row r="58">
          <cell r="A58" t="str">
            <v xml:space="preserve"> 318  Сосиски Датские ТМ Зареченские, ВЕС  ПОКОМ</v>
          </cell>
          <cell r="D58">
            <v>14.9</v>
          </cell>
          <cell r="F58">
            <v>3189.5740000000001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886</v>
          </cell>
          <cell r="F59">
            <v>3437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818</v>
          </cell>
          <cell r="F60">
            <v>3838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16</v>
          </cell>
          <cell r="F61">
            <v>892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469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16</v>
          </cell>
          <cell r="F63">
            <v>388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10.46</v>
          </cell>
          <cell r="F64">
            <v>908.029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19</v>
          </cell>
          <cell r="F65">
            <v>440</v>
          </cell>
        </row>
        <row r="66">
          <cell r="A66" t="str">
            <v xml:space="preserve"> 335  Колбаса Сливушка ТМ Вязанка. ВЕС.  ПОКОМ </v>
          </cell>
          <cell r="F66">
            <v>245.685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853</v>
          </cell>
          <cell r="F67">
            <v>3241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17</v>
          </cell>
          <cell r="F68">
            <v>2159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3.9</v>
          </cell>
          <cell r="F69">
            <v>471.42700000000002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2.2999999999999998</v>
          </cell>
          <cell r="F70">
            <v>258.89400000000001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4.75</v>
          </cell>
          <cell r="F71">
            <v>585.34500000000003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349.21699999999998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</v>
          </cell>
          <cell r="F73">
            <v>134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</v>
          </cell>
          <cell r="F74">
            <v>293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519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122.465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4</v>
          </cell>
          <cell r="F77">
            <v>547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13</v>
          </cell>
          <cell r="F78">
            <v>927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9</v>
          </cell>
          <cell r="F79">
            <v>705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7</v>
          </cell>
          <cell r="F80">
            <v>721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5</v>
          </cell>
          <cell r="F81">
            <v>511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274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581</v>
          </cell>
          <cell r="F83">
            <v>3477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1693</v>
          </cell>
          <cell r="F84">
            <v>7293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10</v>
          </cell>
          <cell r="F85">
            <v>1066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269.35300000000001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F87">
            <v>15.1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60.401000000000003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15</v>
          </cell>
          <cell r="F91">
            <v>812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18</v>
          </cell>
          <cell r="F92">
            <v>1130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488.03100000000001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40.1</v>
          </cell>
          <cell r="F94">
            <v>3386.0169999999998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55.301000000000002</v>
          </cell>
          <cell r="F95">
            <v>5847.3720000000003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20.100000000000001</v>
          </cell>
          <cell r="F96">
            <v>3137.09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1.6</v>
          </cell>
          <cell r="F97">
            <v>204.64599999999999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</v>
          </cell>
          <cell r="F98">
            <v>123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55.901000000000003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18</v>
          </cell>
          <cell r="F101">
            <v>1198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14</v>
          </cell>
          <cell r="F102">
            <v>819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15</v>
          </cell>
          <cell r="F103">
            <v>1033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10</v>
          </cell>
          <cell r="F104">
            <v>729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1.4</v>
          </cell>
          <cell r="F105">
            <v>12.75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2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6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</v>
          </cell>
          <cell r="F108">
            <v>13.15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21</v>
          </cell>
        </row>
        <row r="110">
          <cell r="A110" t="str">
            <v xml:space="preserve"> 516  Сосиски Классические ТМ Ядрена копоть 0,3кг  ПОКОМ</v>
          </cell>
          <cell r="D110">
            <v>2</v>
          </cell>
          <cell r="F110">
            <v>33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115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266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3</v>
          </cell>
          <cell r="F113">
            <v>186</v>
          </cell>
        </row>
        <row r="114">
          <cell r="A114" t="str">
            <v>0447 Сыр Голландский 45% Нарезка 125г ТМ Папа может ОСТАНКИНО</v>
          </cell>
          <cell r="D114">
            <v>40</v>
          </cell>
          <cell r="F114">
            <v>40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58</v>
          </cell>
          <cell r="F115">
            <v>58</v>
          </cell>
        </row>
        <row r="116">
          <cell r="A116" t="str">
            <v>1244 Сыр Останкино "Алтайский Gold" 50% вес  ОСТАНКИНО</v>
          </cell>
          <cell r="D116">
            <v>1.2</v>
          </cell>
          <cell r="F116">
            <v>1.2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24</v>
          </cell>
          <cell r="F117">
            <v>24</v>
          </cell>
        </row>
        <row r="118">
          <cell r="A118" t="str">
            <v>3215 ВЕТЧ.МЯСНАЯ Папа может п/о 0.4кг 8шт.    ОСТАНКИНО</v>
          </cell>
          <cell r="D118">
            <v>768</v>
          </cell>
          <cell r="F118">
            <v>768</v>
          </cell>
        </row>
        <row r="119">
          <cell r="A119" t="str">
            <v>3684 ПРЕСИЖН с/к в/у 1/250 8шт.   ОСТАНКИНО</v>
          </cell>
          <cell r="D119">
            <v>56</v>
          </cell>
          <cell r="F119">
            <v>56</v>
          </cell>
        </row>
        <row r="120">
          <cell r="A120" t="str">
            <v>3798 Сыч/Прод Коровино Российский 50% 200г СЗМЖ  ОСТАНКИНО</v>
          </cell>
          <cell r="D120">
            <v>3414</v>
          </cell>
          <cell r="F120">
            <v>3414</v>
          </cell>
        </row>
        <row r="121">
          <cell r="A121" t="str">
            <v>3804 Сыч/Прод Коровино Тильзитер 50% 200г СЗМЖ  ОСТАНКИНО</v>
          </cell>
          <cell r="D121">
            <v>1857</v>
          </cell>
          <cell r="F121">
            <v>1857</v>
          </cell>
        </row>
        <row r="122">
          <cell r="A122" t="str">
            <v>3811 Сыч/Прод Коровино Российский Оригин 50% ВЕС (5 кг)  ОСТАНКИНО</v>
          </cell>
          <cell r="D122">
            <v>147.19999999999999</v>
          </cell>
          <cell r="F122">
            <v>147.19999999999999</v>
          </cell>
        </row>
        <row r="123">
          <cell r="A123" t="str">
            <v>3828 Сыч/Прод Коровино Тильзитер Оригин 50% ВЕС (5 кг брус) СЗМЖ  ОСТАНКИНО</v>
          </cell>
          <cell r="D123">
            <v>103.6</v>
          </cell>
          <cell r="F123">
            <v>103.6</v>
          </cell>
        </row>
        <row r="124">
          <cell r="A124" t="str">
            <v>4063 МЯСНАЯ Папа может вар п/о_Л   ОСТАНКИНО</v>
          </cell>
          <cell r="D124">
            <v>1363</v>
          </cell>
          <cell r="F124">
            <v>1371.1289999999999</v>
          </cell>
        </row>
        <row r="125">
          <cell r="A125" t="str">
            <v>4117 ЭКСТРА Папа может с/к в/у_Л   ОСТАНКИНО</v>
          </cell>
          <cell r="D125">
            <v>45.3</v>
          </cell>
          <cell r="F125">
            <v>45.3</v>
          </cell>
        </row>
        <row r="126">
          <cell r="A126" t="str">
            <v>4163 Сыр Боккончини копченый 40% 100 гр.  ОСТАНКИНО</v>
          </cell>
          <cell r="D126">
            <v>101</v>
          </cell>
          <cell r="F126">
            <v>101</v>
          </cell>
        </row>
        <row r="127">
          <cell r="A127" t="str">
            <v>4170 Сыр Скаморца свежий 40% 100 гр.  ОСТАНКИНО</v>
          </cell>
          <cell r="D127">
            <v>131</v>
          </cell>
          <cell r="F127">
            <v>131</v>
          </cell>
        </row>
        <row r="128">
          <cell r="A128" t="str">
            <v>4187 Сыр рассольный жирный Чечил 45% 100 гр  ОСТАНКИНО</v>
          </cell>
          <cell r="D128">
            <v>9</v>
          </cell>
          <cell r="F128">
            <v>9</v>
          </cell>
        </row>
        <row r="129">
          <cell r="A129" t="str">
            <v>4187 Сыр Чечил свежий 45% 100г/6шт ТМ Папа Может  ОСТАНКИНО</v>
          </cell>
          <cell r="D129">
            <v>180</v>
          </cell>
          <cell r="F129">
            <v>180</v>
          </cell>
        </row>
        <row r="130">
          <cell r="A130" t="str">
            <v>4194 Сыр рассольный жирный Чечил копченый 45% 100 гр  ОСТАНКИНО</v>
          </cell>
          <cell r="D130">
            <v>11</v>
          </cell>
          <cell r="F130">
            <v>11</v>
          </cell>
        </row>
        <row r="131">
          <cell r="A131" t="str">
            <v>4194 Сыр Чечил копченый 43% 100г/6шт ТМ Папа Может  ОСТАНКИНО</v>
          </cell>
          <cell r="D131">
            <v>166</v>
          </cell>
          <cell r="F131">
            <v>166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120.1</v>
          </cell>
          <cell r="F132">
            <v>120.1</v>
          </cell>
        </row>
        <row r="133">
          <cell r="A133" t="str">
            <v>4574 Мясная со шпиком Папа может вар п/о ОСТАНКИНО</v>
          </cell>
          <cell r="D133">
            <v>1.5</v>
          </cell>
          <cell r="F133">
            <v>1.5</v>
          </cell>
        </row>
        <row r="134">
          <cell r="A134" t="str">
            <v>4813 ФИЛЕЙНАЯ Папа может вар п/о_Л   ОСТАНКИНО</v>
          </cell>
          <cell r="D134">
            <v>470.863</v>
          </cell>
          <cell r="F134">
            <v>470.863</v>
          </cell>
        </row>
        <row r="135">
          <cell r="A135" t="str">
            <v>4819 Сыр "Пармезан" 40% кусок 180 гр  ОСТАНКИНО</v>
          </cell>
          <cell r="D135">
            <v>5</v>
          </cell>
          <cell r="F135">
            <v>5</v>
          </cell>
        </row>
        <row r="136">
          <cell r="A136" t="str">
            <v>4903 Сыр Перлини 40% 100гр (8шт)  ОСТАНКИНО</v>
          </cell>
          <cell r="D136">
            <v>42</v>
          </cell>
          <cell r="F136">
            <v>42</v>
          </cell>
        </row>
        <row r="137">
          <cell r="A137" t="str">
            <v>4910 Сыр Перлини копченый 40% 100гр (8шт)  ОСТАНКИНО</v>
          </cell>
          <cell r="D137">
            <v>38</v>
          </cell>
          <cell r="F137">
            <v>38</v>
          </cell>
        </row>
        <row r="138">
          <cell r="A138" t="str">
            <v>4927 Сыр Перлини со вкусом Васаби 40% 100гр (8шт)  ОСТАНКИНО</v>
          </cell>
          <cell r="D138">
            <v>46</v>
          </cell>
          <cell r="F138">
            <v>46</v>
          </cell>
        </row>
        <row r="139">
          <cell r="A139" t="str">
            <v>4993 САЛЯМИ ИТАЛЬЯНСКАЯ с/к в/у 1/250*8_120c ОСТАНКИНО</v>
          </cell>
          <cell r="D139">
            <v>371</v>
          </cell>
          <cell r="F139">
            <v>371</v>
          </cell>
        </row>
        <row r="140">
          <cell r="A140" t="str">
            <v>5204 Сыр полутвердый "Российский", ВЕС брус, с массовой долей жира 50%  ОСТАНКИНО</v>
          </cell>
          <cell r="D140">
            <v>3</v>
          </cell>
          <cell r="F140">
            <v>3</v>
          </cell>
        </row>
        <row r="141">
          <cell r="A141" t="str">
            <v>5235 Сыр полутвердый "Голландский" 45%, брус ВЕС  ОСТАНКИНО</v>
          </cell>
          <cell r="D141">
            <v>30.1</v>
          </cell>
          <cell r="F141">
            <v>30.1</v>
          </cell>
        </row>
        <row r="142">
          <cell r="A142" t="str">
            <v>5246 ДОКТОРСКАЯ ПРЕМИУМ вар б/о мгс_30с ОСТАНКИНО</v>
          </cell>
          <cell r="D142">
            <v>31.7</v>
          </cell>
          <cell r="F142">
            <v>31.7</v>
          </cell>
        </row>
        <row r="143">
          <cell r="A143" t="str">
            <v>5247 РУССКАЯ ПРЕМИУМ вар б/о мгс_30с ОСТАНКИНО</v>
          </cell>
          <cell r="D143">
            <v>28.7</v>
          </cell>
          <cell r="F143">
            <v>28.7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53.898000000000003</v>
          </cell>
          <cell r="F144">
            <v>53.898000000000003</v>
          </cell>
        </row>
        <row r="145">
          <cell r="A145" t="str">
            <v>5483 ЭКСТРА Папа может с/к в/у 1/250 8шт.   ОСТАНКИНО</v>
          </cell>
          <cell r="D145">
            <v>685</v>
          </cell>
          <cell r="F145">
            <v>685</v>
          </cell>
        </row>
        <row r="146">
          <cell r="A146" t="str">
            <v>5544 Сервелат Финский в/к в/у_45с НОВАЯ ОСТАНКИНО</v>
          </cell>
          <cell r="D146">
            <v>822</v>
          </cell>
          <cell r="F146">
            <v>822</v>
          </cell>
        </row>
        <row r="147">
          <cell r="A147" t="str">
            <v>5679 САЛЯМИ ИТАЛЬЯНСКАЯ с/к в/у 1/150_60с ОСТАНКИНО</v>
          </cell>
          <cell r="D147">
            <v>276</v>
          </cell>
          <cell r="F147">
            <v>276</v>
          </cell>
        </row>
        <row r="148">
          <cell r="A148" t="str">
            <v>5682 САЛЯМИ МЕЛКОЗЕРНЕНАЯ с/к в/у 1/120_60с   ОСТАНКИНО</v>
          </cell>
          <cell r="D148">
            <v>1917</v>
          </cell>
          <cell r="F148">
            <v>1917</v>
          </cell>
        </row>
        <row r="149">
          <cell r="A149" t="str">
            <v>5706 АРОМАТНАЯ Папа может с/к в/у 1/250 8шт.  ОСТАНКИНО</v>
          </cell>
          <cell r="D149">
            <v>729</v>
          </cell>
          <cell r="F149">
            <v>729</v>
          </cell>
        </row>
        <row r="150">
          <cell r="A150" t="str">
            <v>5708 ПОСОЛЬСКАЯ Папа может с/к в/у ОСТАНКИНО</v>
          </cell>
          <cell r="D150">
            <v>54.1</v>
          </cell>
          <cell r="F150">
            <v>54.1</v>
          </cell>
        </row>
        <row r="151">
          <cell r="A151" t="str">
            <v>5851 ЭКСТРА Папа может вар п/о   ОСТАНКИНО</v>
          </cell>
          <cell r="D151">
            <v>254.55</v>
          </cell>
          <cell r="F151">
            <v>254.55</v>
          </cell>
        </row>
        <row r="152">
          <cell r="A152" t="str">
            <v>5931 ОХОТНИЧЬЯ Папа может с/к в/у 1/220 8шт.   ОСТАНКИНО</v>
          </cell>
          <cell r="D152">
            <v>1067</v>
          </cell>
          <cell r="F152">
            <v>1069</v>
          </cell>
        </row>
        <row r="153">
          <cell r="A153" t="str">
            <v>5992 ВРЕМЯ ОКРОШКИ Папа может вар п/о 0.4кг   ОСТАНКИНО</v>
          </cell>
          <cell r="D153">
            <v>474</v>
          </cell>
          <cell r="F153">
            <v>474</v>
          </cell>
        </row>
        <row r="154">
          <cell r="A154" t="str">
            <v>6004 РАГУ СВИНОЕ 1кг 8шт.зам_120с ОСТАНКИНО</v>
          </cell>
          <cell r="D154">
            <v>85</v>
          </cell>
          <cell r="F154">
            <v>85</v>
          </cell>
        </row>
        <row r="155">
          <cell r="A155" t="str">
            <v>6221 НЕАПОЛИТАНСКИЙ ДУЭТ с/к с/н мгс 1/90  ОСТАНКИНО</v>
          </cell>
          <cell r="D155">
            <v>396</v>
          </cell>
          <cell r="F155">
            <v>396</v>
          </cell>
        </row>
        <row r="156">
          <cell r="A156" t="str">
            <v>6228 МЯСНОЕ АССОРТИ к/з с/н мгс 1/90 10шт.  ОСТАНКИНО</v>
          </cell>
          <cell r="D156">
            <v>405</v>
          </cell>
          <cell r="F156">
            <v>405</v>
          </cell>
        </row>
        <row r="157">
          <cell r="A157" t="str">
            <v>6247 ДОМАШНЯЯ Папа может вар п/о 0,4кг 8шт.  ОСТАНКИНО</v>
          </cell>
          <cell r="D157">
            <v>111</v>
          </cell>
          <cell r="F157">
            <v>111</v>
          </cell>
        </row>
        <row r="158">
          <cell r="A158" t="str">
            <v>6268 ГОВЯЖЬЯ Папа может вар п/о 0,4кг 8 шт.  ОСТАНКИНО</v>
          </cell>
          <cell r="D158">
            <v>311</v>
          </cell>
          <cell r="F158">
            <v>311</v>
          </cell>
        </row>
        <row r="159">
          <cell r="A159" t="str">
            <v>6279 КОРЕЙКА ПО-ОСТ.к/в в/с с/н в/у 1/150_45с  ОСТАНКИНО</v>
          </cell>
          <cell r="D159">
            <v>477</v>
          </cell>
          <cell r="F159">
            <v>477</v>
          </cell>
        </row>
        <row r="160">
          <cell r="A160" t="str">
            <v>6303 МЯСНЫЕ Папа может сос п/о мгс 1.5*3  ОСТАНКИНО</v>
          </cell>
          <cell r="D160">
            <v>430.9</v>
          </cell>
          <cell r="F160">
            <v>430.9</v>
          </cell>
        </row>
        <row r="161">
          <cell r="A161" t="str">
            <v>6324 ДОКТОРСКАЯ ГОСТ вар п/о 0.4кг 8шт.  ОСТАНКИНО</v>
          </cell>
          <cell r="D161">
            <v>102</v>
          </cell>
          <cell r="F161">
            <v>102</v>
          </cell>
        </row>
        <row r="162">
          <cell r="A162" t="str">
            <v>6325 ДОКТОРСКАЯ ПРЕМИУМ вар п/о 0.4кг 8шт.  ОСТАНКИНО</v>
          </cell>
          <cell r="D162">
            <v>1710</v>
          </cell>
          <cell r="F162">
            <v>1710</v>
          </cell>
        </row>
        <row r="163">
          <cell r="A163" t="str">
            <v>6333 МЯСНАЯ Папа может вар п/о 0.4кг 8шт.  ОСТАНКИНО</v>
          </cell>
          <cell r="D163">
            <v>4385</v>
          </cell>
          <cell r="F163">
            <v>4385</v>
          </cell>
        </row>
        <row r="164">
          <cell r="A164" t="str">
            <v>6340 ДОМАШНИЙ РЕЦЕПТ Коровино 0.5кг 8шт.  ОСТАНКИНО</v>
          </cell>
          <cell r="D164">
            <v>322</v>
          </cell>
          <cell r="F164">
            <v>322</v>
          </cell>
        </row>
        <row r="165">
          <cell r="A165" t="str">
            <v>6353 ЭКСТРА Папа может вар п/о 0.4кг 8шт.  ОСТАНКИНО</v>
          </cell>
          <cell r="D165">
            <v>1743</v>
          </cell>
          <cell r="F165">
            <v>1743</v>
          </cell>
        </row>
        <row r="166">
          <cell r="A166" t="str">
            <v>6392 ФИЛЕЙНАЯ Папа может вар п/о 0.4кг. ОСТАНКИНО</v>
          </cell>
          <cell r="D166">
            <v>4748</v>
          </cell>
          <cell r="F166">
            <v>4748</v>
          </cell>
        </row>
        <row r="167">
          <cell r="A167" t="str">
            <v>6448 СВИНИНА МАДЕРА с/к с/н в/у 1/100 10шт.   ОСТАНКИНО</v>
          </cell>
          <cell r="D167">
            <v>213</v>
          </cell>
          <cell r="F167">
            <v>213</v>
          </cell>
        </row>
        <row r="168">
          <cell r="A168" t="str">
            <v>6453 ЭКСТРА Папа может с/к с/н в/у 1/100 14шт.   ОСТАНКИНО</v>
          </cell>
          <cell r="D168">
            <v>1844</v>
          </cell>
          <cell r="F168">
            <v>1844</v>
          </cell>
        </row>
        <row r="169">
          <cell r="A169" t="str">
            <v>6454 АРОМАТНАЯ с/к с/н в/у 1/100 14шт.  ОСТАНКИНО</v>
          </cell>
          <cell r="D169">
            <v>1724</v>
          </cell>
          <cell r="F169">
            <v>1724</v>
          </cell>
        </row>
        <row r="170">
          <cell r="A170" t="str">
            <v>6459 СЕРВЕЛАТ ШВЕЙЦАРСК. в/к с/н в/у 1/100*10  ОСТАНКИНО</v>
          </cell>
          <cell r="D170">
            <v>691</v>
          </cell>
          <cell r="F170">
            <v>691</v>
          </cell>
        </row>
        <row r="171">
          <cell r="A171" t="str">
            <v>6470 ВЕТЧ.МРАМОРНАЯ в/у_45с  ОСТАНКИНО</v>
          </cell>
          <cell r="D171">
            <v>37.6</v>
          </cell>
          <cell r="F171">
            <v>37.6</v>
          </cell>
        </row>
        <row r="172">
          <cell r="A172" t="str">
            <v>6495 ВЕТЧ.МРАМОРНАЯ в/у срез 0.3кг 6шт_45с  ОСТАНКИНО</v>
          </cell>
          <cell r="D172">
            <v>371</v>
          </cell>
          <cell r="F172">
            <v>371</v>
          </cell>
        </row>
        <row r="173">
          <cell r="A173" t="str">
            <v>6527 ШПИКАЧКИ СОЧНЫЕ ПМ сар б/о мгс 1*3 45с ОСТАНКИНО</v>
          </cell>
          <cell r="D173">
            <v>424.55099999999999</v>
          </cell>
          <cell r="F173">
            <v>424.55099999999999</v>
          </cell>
        </row>
        <row r="174">
          <cell r="A174" t="str">
            <v>6528 ШПИКАЧКИ СОЧНЫЕ ПМ сар б/о мгс 0.4кг 45с  ОСТАНКИНО</v>
          </cell>
          <cell r="D174">
            <v>34</v>
          </cell>
          <cell r="F174">
            <v>34</v>
          </cell>
        </row>
        <row r="175">
          <cell r="A175" t="str">
            <v>6586 МРАМОРНАЯ И БАЛЫКОВАЯ в/к с/н мгс 1/90 ОСТАНКИНО</v>
          </cell>
          <cell r="D175">
            <v>265</v>
          </cell>
          <cell r="F175">
            <v>265</v>
          </cell>
        </row>
        <row r="176">
          <cell r="A176" t="str">
            <v>6609 С ГОВЯДИНОЙ ПМ сар б/о мгс 0.4кг_45с ОСТАНКИНО</v>
          </cell>
          <cell r="D176">
            <v>38</v>
          </cell>
          <cell r="F176">
            <v>38</v>
          </cell>
        </row>
        <row r="177">
          <cell r="A177" t="str">
            <v>6616 МОЛОЧНЫЕ КЛАССИЧЕСКИЕ сос п/о в/у 0.3кг  ОСТАНКИНО</v>
          </cell>
          <cell r="D177">
            <v>1001</v>
          </cell>
          <cell r="F177">
            <v>1001</v>
          </cell>
        </row>
        <row r="178">
          <cell r="A178" t="str">
            <v>6697 СЕРВЕЛАТ ФИНСКИЙ ПМ в/к в/у 0,35кг 8шт.  ОСТАНКИНО</v>
          </cell>
          <cell r="D178">
            <v>4100</v>
          </cell>
          <cell r="F178">
            <v>4102</v>
          </cell>
        </row>
        <row r="179">
          <cell r="A179" t="str">
            <v>6713 СОЧНЫЙ ГРИЛЬ ПМ сос п/о мгс 0.41кг 8шт.  ОСТАНКИНО</v>
          </cell>
          <cell r="D179">
            <v>2224</v>
          </cell>
          <cell r="F179">
            <v>2226</v>
          </cell>
        </row>
        <row r="180">
          <cell r="A180" t="str">
            <v>6724 МОЛОЧНЫЕ ПМ сос п/о мгс 0.41кг 10шт.  ОСТАНКИНО</v>
          </cell>
          <cell r="D180">
            <v>483</v>
          </cell>
          <cell r="F180">
            <v>483</v>
          </cell>
        </row>
        <row r="181">
          <cell r="A181" t="str">
            <v>6762 СЛИВОЧНЫЕ сос ц/о мгс 0.41кг 8шт.  ОСТАНКИНО</v>
          </cell>
          <cell r="D181">
            <v>32</v>
          </cell>
          <cell r="F181">
            <v>32</v>
          </cell>
        </row>
        <row r="182">
          <cell r="A182" t="str">
            <v>6765 РУБЛЕНЫЕ сос ц/о мгс 0.36кг 6шт.  ОСТАНКИНО</v>
          </cell>
          <cell r="D182">
            <v>511</v>
          </cell>
          <cell r="F182">
            <v>511</v>
          </cell>
        </row>
        <row r="183">
          <cell r="A183" t="str">
            <v>6785 ВЕНСКАЯ САЛЯМИ п/к в/у 0.33кг 8шт.  ОСТАНКИНО</v>
          </cell>
          <cell r="D183">
            <v>230</v>
          </cell>
          <cell r="F183">
            <v>230</v>
          </cell>
        </row>
        <row r="184">
          <cell r="A184" t="str">
            <v>6787 СЕРВЕЛАТ КРЕМЛЕВСКИЙ в/к в/у 0,33кг 8шт.  ОСТАНКИНО</v>
          </cell>
          <cell r="D184">
            <v>247</v>
          </cell>
          <cell r="F184">
            <v>247</v>
          </cell>
        </row>
        <row r="185">
          <cell r="A185" t="str">
            <v>6793 БАЛЫКОВАЯ в/к в/у 0,33кг 8шт.  ОСТАНКИНО</v>
          </cell>
          <cell r="D185">
            <v>351</v>
          </cell>
          <cell r="F185">
            <v>351</v>
          </cell>
        </row>
        <row r="186">
          <cell r="A186" t="str">
            <v>6829 МОЛОЧНЫЕ КЛАССИЧЕСКИЕ сос п/о мгс 2*4_С  ОСТАНКИНО</v>
          </cell>
          <cell r="D186">
            <v>659.8</v>
          </cell>
          <cell r="F186">
            <v>659.8</v>
          </cell>
        </row>
        <row r="187">
          <cell r="A187" t="str">
            <v>6837 ФИЛЕЙНЫЕ Папа Может сос ц/о мгс 0.4кг  ОСТАНКИНО</v>
          </cell>
          <cell r="D187">
            <v>959</v>
          </cell>
          <cell r="F187">
            <v>959</v>
          </cell>
        </row>
        <row r="188">
          <cell r="A188" t="str">
            <v>6842 ДЫМОВИЦА ИЗ ОКОРОКА к/в мл/к в/у 0,3кг  ОСТАНКИНО</v>
          </cell>
          <cell r="D188">
            <v>46</v>
          </cell>
          <cell r="F188">
            <v>46</v>
          </cell>
        </row>
        <row r="189">
          <cell r="A189" t="str">
            <v>6861 ДОМАШНИЙ РЕЦЕПТ Коровино вар п/о  ОСТАНКИНО</v>
          </cell>
          <cell r="D189">
            <v>183.8</v>
          </cell>
          <cell r="F189">
            <v>183.8</v>
          </cell>
        </row>
        <row r="190">
          <cell r="A190" t="str">
            <v>6866 ВЕТЧ.НЕЖНАЯ Коровино п/о_Маяк  ОСТАНКИНО</v>
          </cell>
          <cell r="D190">
            <v>146.9</v>
          </cell>
          <cell r="F190">
            <v>146.9</v>
          </cell>
        </row>
        <row r="191">
          <cell r="A191" t="str">
            <v>6872 ШАШЛЫК ИЗ СВИНИНЫ зам. ВЕС ОСТАНКИНО</v>
          </cell>
          <cell r="D191">
            <v>31.890999999999998</v>
          </cell>
          <cell r="F191">
            <v>31.890999999999998</v>
          </cell>
        </row>
        <row r="192">
          <cell r="A192" t="str">
            <v>6909 ДЛЯ ДЕТЕЙ сос п/о мгс 0.33кг 8шт.  ОСТАНКИНО</v>
          </cell>
          <cell r="D192">
            <v>196</v>
          </cell>
          <cell r="F192">
            <v>196</v>
          </cell>
        </row>
        <row r="193">
          <cell r="A193" t="str">
            <v>7001 Грудинка Особая Мясной Посол (Панский дворик МХ)  МК</v>
          </cell>
          <cell r="D193">
            <v>1</v>
          </cell>
          <cell r="F193">
            <v>1</v>
          </cell>
        </row>
        <row r="194">
          <cell r="A194" t="str">
            <v>7001 КЛАССИЧЕСКИЕ Папа может сар б/о мгс 1*3  ОСТАНКИНО</v>
          </cell>
          <cell r="D194">
            <v>204.386</v>
          </cell>
          <cell r="F194">
            <v>204.386</v>
          </cell>
        </row>
        <row r="195">
          <cell r="A195" t="str">
            <v>7038 С ГОВЯДИНОЙ ПМ сос п/о мгс 1.5*4  ОСТАНКИНО</v>
          </cell>
          <cell r="D195">
            <v>76.900000000000006</v>
          </cell>
          <cell r="F195">
            <v>76.900000000000006</v>
          </cell>
        </row>
        <row r="196">
          <cell r="A196" t="str">
            <v>7040 С ИНДЕЙКОЙ ПМ сос ц/о в/у 1/270 8шт.  ОСТАНКИНО</v>
          </cell>
          <cell r="D196">
            <v>74</v>
          </cell>
          <cell r="F196">
            <v>74</v>
          </cell>
        </row>
        <row r="197">
          <cell r="A197" t="str">
            <v>7059 ШПИКАЧКИ СОЧНЫЕ С БЕК. п/о мгс 0.3кг_60с  ОСТАНКИНО</v>
          </cell>
          <cell r="D197">
            <v>107</v>
          </cell>
          <cell r="F197">
            <v>107</v>
          </cell>
        </row>
        <row r="198">
          <cell r="A198" t="str">
            <v>7066 СОЧНЫЕ ПМ сос п/о мгс 0.41кг 10шт_50с  ОСТАНКИНО</v>
          </cell>
          <cell r="D198">
            <v>5722</v>
          </cell>
          <cell r="F198">
            <v>5722</v>
          </cell>
        </row>
        <row r="199">
          <cell r="A199" t="str">
            <v>7070 СОЧНЫЕ ПМ сос п/о мгс 1.5*4_А_50с  ОСТАНКИНО</v>
          </cell>
          <cell r="D199">
            <v>3407.8</v>
          </cell>
          <cell r="F199">
            <v>3407.8</v>
          </cell>
        </row>
        <row r="200">
          <cell r="A200" t="str">
            <v>7073 МОЛОЧ.ПРЕМИУМ ПМ сос п/о в/у 1/350_50с  ОСТАНКИНО</v>
          </cell>
          <cell r="D200">
            <v>1762</v>
          </cell>
          <cell r="F200">
            <v>1762</v>
          </cell>
        </row>
        <row r="201">
          <cell r="A201" t="str">
            <v>7074 МОЛОЧ.ПРЕМИУМ ПМ сос п/о мгс 0.6кг_50с  ОСТАНКИНО</v>
          </cell>
          <cell r="D201">
            <v>145</v>
          </cell>
          <cell r="F201">
            <v>145</v>
          </cell>
        </row>
        <row r="202">
          <cell r="A202" t="str">
            <v>7075 МОЛОЧ.ПРЕМИУМ ПМ сос п/о мгс 1.5*4_О_50с  ОСТАНКИНО</v>
          </cell>
          <cell r="D202">
            <v>146.1</v>
          </cell>
          <cell r="F202">
            <v>146.1</v>
          </cell>
        </row>
        <row r="203">
          <cell r="A203" t="str">
            <v>7077 МЯСНЫЕ С ГОВЯД.ПМ сос п/о мгс 0.4кг_50с  ОСТАНКИНО</v>
          </cell>
          <cell r="D203">
            <v>1302</v>
          </cell>
          <cell r="F203">
            <v>1302</v>
          </cell>
        </row>
        <row r="204">
          <cell r="A204" t="str">
            <v>7080 СЛИВОЧНЫЕ ПМ сос п/о мгс 0.41кг 10шт. 50с  ОСТАНКИНО</v>
          </cell>
          <cell r="D204">
            <v>2914</v>
          </cell>
          <cell r="F204">
            <v>2914</v>
          </cell>
        </row>
        <row r="205">
          <cell r="A205" t="str">
            <v>7082 СЛИВОЧНЫЕ ПМ сос п/о мгс 1.5*4_50с  ОСТАНКИНО</v>
          </cell>
          <cell r="D205">
            <v>120.6</v>
          </cell>
          <cell r="F205">
            <v>120.6</v>
          </cell>
        </row>
        <row r="206">
          <cell r="A206" t="str">
            <v>7087 ШПИК С ЧЕСНОК.И ПЕРЦЕМ к/в в/у 0.3кг_50с  ОСТАНКИНО</v>
          </cell>
          <cell r="D206">
            <v>196</v>
          </cell>
          <cell r="F206">
            <v>196</v>
          </cell>
        </row>
        <row r="207">
          <cell r="A207" t="str">
            <v>7090 СВИНИНА ПО-ДОМ. к/в мл/к в/у 0.3кг_50с  ОСТАНКИНО</v>
          </cell>
          <cell r="D207">
            <v>703</v>
          </cell>
          <cell r="F207">
            <v>703</v>
          </cell>
        </row>
        <row r="208">
          <cell r="A208" t="str">
            <v>7092 БЕКОН Папа может с/к с/н в/у 1/140_50с  ОСТАНКИНО</v>
          </cell>
          <cell r="D208">
            <v>964</v>
          </cell>
          <cell r="F208">
            <v>964</v>
          </cell>
        </row>
        <row r="209">
          <cell r="A209" t="str">
            <v>7105 МИЛАНО с/к с/н мгс 1/90 12шт.  ОСТАНКИНО</v>
          </cell>
          <cell r="D209">
            <v>65</v>
          </cell>
          <cell r="F209">
            <v>65</v>
          </cell>
        </row>
        <row r="210">
          <cell r="A210" t="str">
            <v>7106 ТОСКАНО с/к с/н мгс 1/90 12шт.  ОСТАНКИНО</v>
          </cell>
          <cell r="D210">
            <v>103</v>
          </cell>
          <cell r="F210">
            <v>103</v>
          </cell>
        </row>
        <row r="211">
          <cell r="A211" t="str">
            <v>7107 САН-РЕМО с/в с/н мгс 1/90 12шт.  ОСТАНКИНО</v>
          </cell>
          <cell r="D211">
            <v>99</v>
          </cell>
          <cell r="F211">
            <v>99</v>
          </cell>
        </row>
        <row r="212">
          <cell r="A212" t="str">
            <v>7126 МОЛОЧНАЯ Останкино вар п/о 0.4кг 8шт.  ОСТАНКИНО</v>
          </cell>
          <cell r="D212">
            <v>30</v>
          </cell>
          <cell r="F212">
            <v>30</v>
          </cell>
        </row>
        <row r="213">
          <cell r="A213" t="str">
            <v>7131 БАЛЫКОВАЯ в/к в/у 0,84кг ВЕС ОСТАНКИНО</v>
          </cell>
          <cell r="D213">
            <v>6</v>
          </cell>
          <cell r="F213">
            <v>6</v>
          </cell>
        </row>
        <row r="214">
          <cell r="A214" t="str">
            <v>7143 БРАУНШВЕЙГСКАЯ ГОСТ с/к в/у 1/220 8шт. ОСТАНКИНО</v>
          </cell>
          <cell r="D214">
            <v>1</v>
          </cell>
          <cell r="F214">
            <v>1</v>
          </cell>
        </row>
        <row r="215">
          <cell r="A215" t="str">
            <v>7147 САЛЬЧИЧОН Останкино с/к в/у 1/220 8шт.  ОСТАНКИНО</v>
          </cell>
          <cell r="D215">
            <v>99</v>
          </cell>
          <cell r="F215">
            <v>99</v>
          </cell>
        </row>
        <row r="216">
          <cell r="A216" t="str">
            <v>7149 БАЛЫКОВАЯ Коровино п/к в/у 0.84кг_50с  ОСТАНКИНО</v>
          </cell>
          <cell r="D216">
            <v>47</v>
          </cell>
          <cell r="F216">
            <v>47</v>
          </cell>
        </row>
        <row r="217">
          <cell r="A217" t="str">
            <v>7154 СЕРВЕЛАТ ЗЕРНИСТЫЙ ПМ в/к в/у 0.35кг_50с  ОСТАНКИНО</v>
          </cell>
          <cell r="D217">
            <v>2576</v>
          </cell>
          <cell r="F217">
            <v>2578</v>
          </cell>
        </row>
        <row r="218">
          <cell r="A218" t="str">
            <v>7166 СЕРВЕЛТ ОХОТНИЧИЙ ПМ в/к в/у_50с  ОСТАНКИНО</v>
          </cell>
          <cell r="D218">
            <v>448.9</v>
          </cell>
          <cell r="F218">
            <v>448.9</v>
          </cell>
        </row>
        <row r="219">
          <cell r="A219" t="str">
            <v>7169 СЕРВЕЛАТ ОХОТНИЧИЙ ПМ в/к в/у 0.35кг_50с  ОСТАНКИНО</v>
          </cell>
          <cell r="D219">
            <v>3835</v>
          </cell>
          <cell r="F219">
            <v>3835</v>
          </cell>
        </row>
        <row r="220">
          <cell r="A220" t="str">
            <v>7187 ГРУДИНКА ПРЕМИУМ к/в мл/к в/у 0,3кг_50с ОСТАНКИНО</v>
          </cell>
          <cell r="D220">
            <v>492</v>
          </cell>
          <cell r="F220">
            <v>492</v>
          </cell>
        </row>
        <row r="221">
          <cell r="A221" t="str">
            <v>7225 ТОСКАНО ПРЕМИУМ Останкино с/к в/у 1/180  ОСТАНКИНО</v>
          </cell>
          <cell r="D221">
            <v>91</v>
          </cell>
          <cell r="F221">
            <v>91</v>
          </cell>
        </row>
        <row r="222">
          <cell r="A222" t="str">
            <v>7227 САЛЯМИ ФИНСКАЯ Папа может с/к в/у 1/180  ОСТАНКИНО</v>
          </cell>
          <cell r="D222">
            <v>166</v>
          </cell>
          <cell r="F222">
            <v>166</v>
          </cell>
        </row>
        <row r="223">
          <cell r="A223" t="str">
            <v>7231 КЛАССИЧЕСКАЯ ПМ вар п/о 0,3кг 8шт_209к ОСТАНКИНО</v>
          </cell>
          <cell r="D223">
            <v>1174</v>
          </cell>
          <cell r="F223">
            <v>1174</v>
          </cell>
        </row>
        <row r="224">
          <cell r="A224" t="str">
            <v>7232 БОЯNСКАЯ ПМ п/к в/у 0,28кг 8шт_209к ОСТАНКИНО</v>
          </cell>
          <cell r="D224">
            <v>1479</v>
          </cell>
          <cell r="F224">
            <v>1479</v>
          </cell>
        </row>
        <row r="225">
          <cell r="A225" t="str">
            <v>7234 ФИЛЕЙНЫЕ ПМ сос ц/о в/у 1/495 8шт.  ОСТАНКИНО</v>
          </cell>
          <cell r="D225">
            <v>14</v>
          </cell>
          <cell r="F225">
            <v>14</v>
          </cell>
        </row>
        <row r="226">
          <cell r="A226" t="str">
            <v>7235 ВЕТЧ.КЛАССИЧЕСКАЯ ПМ п/о 0,35кг 8шт_209к ОСТАНКИНО</v>
          </cell>
          <cell r="D226">
            <v>23</v>
          </cell>
          <cell r="F226">
            <v>23</v>
          </cell>
        </row>
        <row r="227">
          <cell r="A227" t="str">
            <v>7236 СЕРВЕЛАТ КАРЕЛЬСКИЙ в/к в/у 0,28кг_209к ОСТАНКИНО</v>
          </cell>
          <cell r="D227">
            <v>2904</v>
          </cell>
          <cell r="F227">
            <v>2904</v>
          </cell>
        </row>
        <row r="228">
          <cell r="A228" t="str">
            <v>7241 САЛЯМИ Папа может п/к в/у 0,28кг_209к ОСТАНКИНО</v>
          </cell>
          <cell r="D228">
            <v>560</v>
          </cell>
          <cell r="F228">
            <v>562</v>
          </cell>
        </row>
        <row r="229">
          <cell r="A229" t="str">
            <v>7244 ФИЛЕЙНЫЕ Папа может сос ц/о мгс 0,72*4 ОСТАНКИНО</v>
          </cell>
          <cell r="D229">
            <v>15.1</v>
          </cell>
          <cell r="F229">
            <v>15.1</v>
          </cell>
        </row>
        <row r="230">
          <cell r="A230" t="str">
            <v>7245 ВЕТЧ.ФИЛЕЙНАЯ ПМ п/о 0,4кг 8шт ОСТАНКИНО</v>
          </cell>
          <cell r="D230">
            <v>169</v>
          </cell>
          <cell r="F230">
            <v>169</v>
          </cell>
        </row>
        <row r="231">
          <cell r="A231" t="str">
            <v>8377 Творожный Сыр 60% Сливочный  СТМ "ПапаМожет" - 140гр  ОСТАНКИНО</v>
          </cell>
          <cell r="D231">
            <v>197</v>
          </cell>
          <cell r="F231">
            <v>197</v>
          </cell>
        </row>
        <row r="232">
          <cell r="A232" t="str">
            <v>8391 Сыр творожный с зеленью 60% Папа может 140 гр.  ОСТАНКИНО</v>
          </cell>
          <cell r="D232">
            <v>40</v>
          </cell>
          <cell r="F232">
            <v>40</v>
          </cell>
        </row>
        <row r="233">
          <cell r="A233" t="str">
            <v>8398 Сыр ПАПА МОЖЕТ "Тильзитер" 45% 180 г  ОСТАНКИНО</v>
          </cell>
          <cell r="D233">
            <v>225</v>
          </cell>
          <cell r="F233">
            <v>225</v>
          </cell>
        </row>
        <row r="234">
          <cell r="A234" t="str">
            <v>8411 Сыр ПАПА МОЖЕТ "Гауда Голд" 45% 180 г  ОСТАНКИНО</v>
          </cell>
          <cell r="D234">
            <v>285</v>
          </cell>
          <cell r="F234">
            <v>285</v>
          </cell>
        </row>
        <row r="235">
          <cell r="A235" t="str">
            <v>8435 Сыр ПАПА МОЖЕТ "Российский традиционный" 45% 180 г  ОСТАНКИНО</v>
          </cell>
          <cell r="D235">
            <v>588</v>
          </cell>
          <cell r="F235">
            <v>588</v>
          </cell>
        </row>
        <row r="236">
          <cell r="A236" t="str">
            <v>8438 Плавленый Сыр 45% "С ветчиной" СТМ "ПапаМожет" 180гр  ОСТАНКИНО</v>
          </cell>
          <cell r="D236">
            <v>40</v>
          </cell>
          <cell r="F236">
            <v>40</v>
          </cell>
        </row>
        <row r="237">
          <cell r="A237" t="str">
            <v>8445 Плавленый Сыр 45% "С грибами" СТМ "ПапаМожет 180гр  ОСТАНКИНО</v>
          </cell>
          <cell r="D237">
            <v>37</v>
          </cell>
          <cell r="F237">
            <v>37</v>
          </cell>
        </row>
        <row r="238">
          <cell r="A238" t="str">
            <v>8452 Сыр колбасный копченый Папа Может 400 гр  ОСТАНКИНО</v>
          </cell>
          <cell r="D238">
            <v>3</v>
          </cell>
          <cell r="F238">
            <v>3</v>
          </cell>
        </row>
        <row r="239">
          <cell r="A239" t="str">
            <v>8459 Сыр ПАПА МОЖЕТ "Голландский традиционный" 45% 180 г  ОСТАНКИНО</v>
          </cell>
          <cell r="D239">
            <v>483</v>
          </cell>
          <cell r="F239">
            <v>483</v>
          </cell>
        </row>
        <row r="240">
          <cell r="A240" t="str">
            <v>8476 Продукт колбасный с сыром копченый Коровино 400 гр  ОСТАНКИНО</v>
          </cell>
          <cell r="D240">
            <v>12</v>
          </cell>
          <cell r="F240">
            <v>12</v>
          </cell>
        </row>
        <row r="241">
          <cell r="A241" t="str">
            <v>8572 Сыр Папа Может "Гауда Голд", 45% брусок ВЕС ОСТАНКИНО</v>
          </cell>
          <cell r="D241">
            <v>5.5</v>
          </cell>
          <cell r="F241">
            <v>5.5</v>
          </cell>
        </row>
        <row r="242">
          <cell r="A242" t="str">
            <v>8674 Плавленый сыр "Шоколадный" 30% 180 гр ТМ "ПАПА МОЖЕТ"  ОСТАНКИНО</v>
          </cell>
          <cell r="D242">
            <v>29</v>
          </cell>
          <cell r="F242">
            <v>29</v>
          </cell>
        </row>
        <row r="243">
          <cell r="A243" t="str">
            <v>8681 Сыр плавленый Сливочный ж 45 % 180г ТМ Папа Может (16шт) ОСТАНКИНО</v>
          </cell>
          <cell r="D243">
            <v>72</v>
          </cell>
          <cell r="F243">
            <v>72</v>
          </cell>
        </row>
        <row r="244">
          <cell r="A244" t="str">
            <v>8831 Сыр ПАПА МОЖЕТ "Министерский" 180гр, 45 %  ОСТАНКИНО</v>
          </cell>
          <cell r="D244">
            <v>85</v>
          </cell>
          <cell r="F244">
            <v>85</v>
          </cell>
        </row>
        <row r="245">
          <cell r="A245" t="str">
            <v>8855 Сыр ПАПА МОЖЕТ "Папин завтрак" 180гр, 45 %  ОСТАНКИНО</v>
          </cell>
          <cell r="D245">
            <v>58</v>
          </cell>
          <cell r="F245">
            <v>58</v>
          </cell>
        </row>
        <row r="246">
          <cell r="A246" t="str">
            <v>Балык говяжий с/к "Эликатессе" 0,10 кг.шт. нарезка (лоток с ср.защ.атм.)  СПК</v>
          </cell>
          <cell r="D246">
            <v>171</v>
          </cell>
          <cell r="F246">
            <v>171</v>
          </cell>
        </row>
        <row r="247">
          <cell r="A247" t="str">
            <v>Балык свиной с/к "Эликатессе" 0,10 кг.шт. нарезка (лоток с ср.защ.атм.)  СПК</v>
          </cell>
          <cell r="D247">
            <v>228</v>
          </cell>
          <cell r="F247">
            <v>228</v>
          </cell>
        </row>
        <row r="248">
          <cell r="A248" t="str">
            <v>Балыковая с/к 200 гр. срез "Эликатессе" термоформ.пак.  СПК</v>
          </cell>
          <cell r="D248">
            <v>111</v>
          </cell>
          <cell r="F248">
            <v>111</v>
          </cell>
        </row>
        <row r="249">
          <cell r="A249" t="str">
            <v>БОНУС МОЛОЧНЫЕ КЛАССИЧЕСКИЕ сос п/о в/у 0.3кг (6084)  ОСТАНКИНО</v>
          </cell>
          <cell r="D249">
            <v>38</v>
          </cell>
          <cell r="F249">
            <v>38</v>
          </cell>
        </row>
        <row r="250">
          <cell r="A250" t="str">
            <v>БОНУС МОЛОЧНЫЕ КЛАССИЧЕСКИЕ сос п/о мгс 2*4_С (4980)  ОСТАНКИНО</v>
          </cell>
          <cell r="D250">
            <v>12</v>
          </cell>
          <cell r="F250">
            <v>12</v>
          </cell>
        </row>
        <row r="251">
          <cell r="A251" t="str">
            <v>БОНУС СОЧНЫЕ Папа может сос п/о мгс 1.5*4 (6954)  ОСТАНКИНО</v>
          </cell>
          <cell r="D251">
            <v>261</v>
          </cell>
          <cell r="F251">
            <v>261</v>
          </cell>
        </row>
        <row r="252">
          <cell r="A252" t="str">
            <v>БОНУС СОЧНЫЕ сос п/о мгс 0.41кг_UZ (6087)  ОСТАНКИНО</v>
          </cell>
          <cell r="D252">
            <v>151</v>
          </cell>
          <cell r="F252">
            <v>151</v>
          </cell>
        </row>
        <row r="253">
          <cell r="A253" t="str">
            <v>БОНУС_ 017  Сосиски Вязанка Сливочные, Вязанка амицел ВЕС.ПОКОМ</v>
          </cell>
          <cell r="F253">
            <v>514.85400000000004</v>
          </cell>
        </row>
        <row r="254">
          <cell r="A254" t="str">
            <v>БОНУС_ 456  Колбаса Филейная ТМ Особый рецепт ВЕС большой батон  ПОКОМ</v>
          </cell>
          <cell r="F254">
            <v>1743.7570000000001</v>
          </cell>
        </row>
        <row r="255">
          <cell r="A255" t="str">
            <v>БОНУС_307 Колбаса Сервелат Мясорубский с мелкорубленным окороком 0,35 кг срез ТМ Стародворье   Поком</v>
          </cell>
          <cell r="F255">
            <v>605</v>
          </cell>
        </row>
        <row r="256">
          <cell r="A256" t="str">
            <v>БОНУС_319  Колбаса вареная Филейская ТМ Вязанка ТС Классическая, 0,45 кг. ПОКОМ</v>
          </cell>
          <cell r="F256">
            <v>1908</v>
          </cell>
        </row>
        <row r="257">
          <cell r="A257" t="str">
            <v>БОНУС_412  Сосиски Баварские ТМ Стародворье 0,35 кг ПОКОМ</v>
          </cell>
          <cell r="F257">
            <v>2</v>
          </cell>
        </row>
        <row r="258">
          <cell r="A258" t="str">
            <v>БОНУС_Готовые чебупели с ветчиной и сыром Горячая штучка 0,3кг зам  ПОКОМ</v>
          </cell>
          <cell r="F258">
            <v>27</v>
          </cell>
        </row>
        <row r="259">
          <cell r="A259" t="str">
            <v>БОНУС_Готовые чебупели сочные с мясом ТМ Горячая штучка  0,3кг зам    ПОКОМ</v>
          </cell>
          <cell r="F259">
            <v>932</v>
          </cell>
        </row>
        <row r="260">
          <cell r="A260" t="str">
            <v>БОНУС_Колбаса вареная Филейская ТМ Вязанка. ВЕС  ПОКОМ</v>
          </cell>
          <cell r="F260">
            <v>15</v>
          </cell>
        </row>
        <row r="261">
          <cell r="A261" t="str">
            <v>БОНУС_Колбаса Сервелат Филедворский, фиброуз, в/у 0,35 кг срез,  ПОКОМ</v>
          </cell>
          <cell r="F261">
            <v>1</v>
          </cell>
        </row>
        <row r="262">
          <cell r="A262" t="str">
            <v>БОНУС_Пельмени Бульмени с говядиной и свининой ТМ Горячая штучка. флоу-пак сфера 0,4 кг ПОКОМ</v>
          </cell>
          <cell r="F262">
            <v>22</v>
          </cell>
        </row>
        <row r="263">
          <cell r="A263" t="str">
            <v>БОНУС_Пельмени Бульмени с говядиной и свининой ТМ Горячая штучка. флоу-пак сфера 0,7 кг ПОКОМ</v>
          </cell>
          <cell r="F263">
            <v>409</v>
          </cell>
        </row>
        <row r="264">
          <cell r="A264" t="str">
            <v>Брошетт с/в 160 гр.шт. "Высокий вкус"  СПК</v>
          </cell>
          <cell r="D264">
            <v>7</v>
          </cell>
          <cell r="F264">
            <v>7</v>
          </cell>
        </row>
        <row r="265">
          <cell r="A265" t="str">
            <v>Бутербродная вареная 0,47 кг шт.  СПК</v>
          </cell>
          <cell r="D265">
            <v>64</v>
          </cell>
          <cell r="F265">
            <v>64</v>
          </cell>
        </row>
        <row r="266">
          <cell r="A266" t="str">
            <v>Вацлавская п/к (черева) 390 гр.шт. термоус.пак  СПК</v>
          </cell>
          <cell r="D266">
            <v>19</v>
          </cell>
          <cell r="F266">
            <v>19</v>
          </cell>
        </row>
        <row r="267">
          <cell r="A267" t="str">
            <v>Ветчина Альтаирская Столовая (для ХОРЕКА)  СПК</v>
          </cell>
          <cell r="D267">
            <v>5</v>
          </cell>
          <cell r="F267">
            <v>5</v>
          </cell>
        </row>
        <row r="268">
          <cell r="A268" t="str">
            <v>Готовые бельмеши сочные с мясом ТМ Горячая штучка 0,3кг зам  ПОКОМ</v>
          </cell>
          <cell r="D268">
            <v>7</v>
          </cell>
          <cell r="F268">
            <v>218</v>
          </cell>
        </row>
        <row r="269">
          <cell r="A269" t="str">
            <v>Готовые чебупели острые с мясом Горячая штучка 0,3 кг зам  ПОКОМ</v>
          </cell>
          <cell r="D269">
            <v>5</v>
          </cell>
          <cell r="F269">
            <v>425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840</v>
          </cell>
          <cell r="F270">
            <v>2455</v>
          </cell>
        </row>
        <row r="271">
          <cell r="A271" t="str">
            <v>Готовые чебупели сочные с мясом ТМ Горячая штучка  0,3кг зам  ПОКОМ</v>
          </cell>
          <cell r="D271">
            <v>443</v>
          </cell>
          <cell r="F271">
            <v>1671</v>
          </cell>
        </row>
        <row r="272">
          <cell r="A272" t="str">
            <v>Готовые чебуреки с мясом ТМ Горячая штучка 0,09 кг флоу-пак ПОКОМ</v>
          </cell>
          <cell r="D272">
            <v>7</v>
          </cell>
          <cell r="F272">
            <v>469</v>
          </cell>
        </row>
        <row r="273">
          <cell r="A273" t="str">
            <v>Грудинка "По-московски" в/к термоус.пак.  СПК</v>
          </cell>
          <cell r="D273">
            <v>17.100000000000001</v>
          </cell>
          <cell r="F273">
            <v>17.100000000000001</v>
          </cell>
        </row>
        <row r="274">
          <cell r="A274" t="str">
            <v>Гуцульская с/к "КолбасГрад" 160 гр.шт. термоус. пак  СПК</v>
          </cell>
          <cell r="D274">
            <v>116</v>
          </cell>
          <cell r="F274">
            <v>116</v>
          </cell>
        </row>
        <row r="275">
          <cell r="A275" t="str">
            <v>Дельгаро с/в "Эликатессе" 140 гр.шт.  СПК</v>
          </cell>
          <cell r="D275">
            <v>39</v>
          </cell>
          <cell r="F275">
            <v>39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187</v>
          </cell>
          <cell r="F276">
            <v>187</v>
          </cell>
        </row>
        <row r="277">
          <cell r="A277" t="str">
            <v>Для праздника с/к "Просто выгодно" 260 гр.шт.  СПК</v>
          </cell>
          <cell r="D277">
            <v>9</v>
          </cell>
          <cell r="F277">
            <v>9</v>
          </cell>
        </row>
        <row r="278">
          <cell r="A278" t="str">
            <v>Докторская вареная в/с 0,47 кг шт.  СПК</v>
          </cell>
          <cell r="D278">
            <v>45</v>
          </cell>
          <cell r="F278">
            <v>45</v>
          </cell>
        </row>
        <row r="279">
          <cell r="A279" t="str">
            <v>Докторская вареная термоус.пак. "Высокий вкус"  СПК</v>
          </cell>
          <cell r="D279">
            <v>89.6</v>
          </cell>
          <cell r="F279">
            <v>89.6</v>
          </cell>
        </row>
        <row r="280">
          <cell r="A280" t="str">
            <v>ЖАР-ладушки с клубникой и вишней ТМ Стародворье 0,2 кг ПОКОМ</v>
          </cell>
          <cell r="F280">
            <v>24</v>
          </cell>
        </row>
        <row r="281">
          <cell r="A281" t="str">
            <v>ЖАР-ладушки с мясом 0,2кг ТМ Стародворье  ПОКОМ</v>
          </cell>
          <cell r="F281">
            <v>219</v>
          </cell>
        </row>
        <row r="282">
          <cell r="A282" t="str">
            <v>ЖАР-ладушки с яблоком и грушей ТМ Стародворье 0,2 кг. ПОКОМ</v>
          </cell>
          <cell r="F282">
            <v>18</v>
          </cell>
        </row>
        <row r="283">
          <cell r="A283" t="str">
            <v>Карбонад Юбилейный термоус.пак.  СПК</v>
          </cell>
          <cell r="D283">
            <v>44.6</v>
          </cell>
          <cell r="F283">
            <v>44.6</v>
          </cell>
        </row>
        <row r="284">
          <cell r="A284" t="str">
            <v>Каша гречневая с говядиной "СПК" ж/б 0,340 кг.шт. термоус. пл. ЧМК  СПК</v>
          </cell>
          <cell r="D284">
            <v>3</v>
          </cell>
          <cell r="F284">
            <v>3</v>
          </cell>
        </row>
        <row r="285">
          <cell r="A285" t="str">
            <v>Каша перловая с говядиной "СПК" ж/б 0,340 кг.шт. термоус. пл. ЧМК СПК</v>
          </cell>
          <cell r="D285">
            <v>3</v>
          </cell>
          <cell r="F285">
            <v>3</v>
          </cell>
        </row>
        <row r="286">
          <cell r="A286" t="str">
            <v>Классическая с/к 80 гр.шт.нар. (лоток с ср.защ.атм.)  СПК</v>
          </cell>
          <cell r="D286">
            <v>29</v>
          </cell>
          <cell r="F286">
            <v>29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656</v>
          </cell>
          <cell r="F287">
            <v>656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657</v>
          </cell>
          <cell r="F288">
            <v>657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66</v>
          </cell>
          <cell r="F289">
            <v>66</v>
          </cell>
        </row>
        <row r="290">
          <cell r="A290" t="str">
            <v>Круггетсы с сырным соусом ТМ Горячая штучка 0,25 кг зам  ПОКОМ</v>
          </cell>
          <cell r="D290">
            <v>17</v>
          </cell>
          <cell r="F290">
            <v>692</v>
          </cell>
        </row>
        <row r="291">
          <cell r="A291" t="str">
            <v>Круггетсы с сырным соусом ТМ Горячая штучка ВЕС 3 кг. ПОКОМ</v>
          </cell>
          <cell r="D291">
            <v>3</v>
          </cell>
          <cell r="F291">
            <v>3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569</v>
          </cell>
          <cell r="F292">
            <v>1373</v>
          </cell>
        </row>
        <row r="293">
          <cell r="A293" t="str">
            <v>Купеческая п/к 0,38 кг.шт. термофор.пак.  СПК</v>
          </cell>
          <cell r="D293">
            <v>12</v>
          </cell>
          <cell r="F293">
            <v>12</v>
          </cell>
        </row>
        <row r="294">
          <cell r="A294" t="str">
            <v>Ла Фаворте с/в "Эликатессе" 140 гр.шт.  СПК</v>
          </cell>
          <cell r="D294">
            <v>88</v>
          </cell>
          <cell r="F294">
            <v>88</v>
          </cell>
        </row>
        <row r="295">
          <cell r="A295" t="str">
            <v>Ливерная Печеночная "Просто выгодно" 0,3 кг.шт.  СПК</v>
          </cell>
          <cell r="D295">
            <v>42</v>
          </cell>
          <cell r="F295">
            <v>42</v>
          </cell>
        </row>
        <row r="296">
          <cell r="A296" t="str">
            <v>Любительская вареная термоус.пак. "Высокий вкус"  СПК</v>
          </cell>
          <cell r="D296">
            <v>74.2</v>
          </cell>
          <cell r="F296">
            <v>74.2</v>
          </cell>
        </row>
        <row r="297">
          <cell r="A297" t="str">
            <v>Мини-пицца с ветчиной и сыром ТМ Зареченские ВЕС,  ПОКОМ</v>
          </cell>
          <cell r="F297">
            <v>14</v>
          </cell>
        </row>
        <row r="298">
          <cell r="A298" t="str">
            <v>Мини-сосиски в тесте 3,7кг ВЕС заморож. ТМ Зареченские  ПОКОМ</v>
          </cell>
          <cell r="D298">
            <v>3.7</v>
          </cell>
          <cell r="F298">
            <v>184.202</v>
          </cell>
        </row>
        <row r="299">
          <cell r="A299" t="str">
            <v>Мини-чебуречки с мясом ВЕС 5,5кг ТМ Зареченские  ПОКОМ</v>
          </cell>
          <cell r="F299">
            <v>73.239999999999995</v>
          </cell>
        </row>
        <row r="300">
          <cell r="A300" t="str">
            <v>Мини-шарики с курочкой и сыром ТМ Зареченские ВЕС  ПОКОМ</v>
          </cell>
          <cell r="D300">
            <v>3</v>
          </cell>
          <cell r="F300">
            <v>115.2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7</v>
          </cell>
          <cell r="F301">
            <v>1964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10</v>
          </cell>
          <cell r="F302">
            <v>1564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31</v>
          </cell>
          <cell r="F303">
            <v>1544</v>
          </cell>
        </row>
        <row r="304">
          <cell r="A304" t="str">
            <v>Наггетсы с куриным филе и сыром ТМ Вязанка 0,25 кг ПОКОМ</v>
          </cell>
          <cell r="D304">
            <v>10</v>
          </cell>
          <cell r="F304">
            <v>1290</v>
          </cell>
        </row>
        <row r="305">
          <cell r="A305" t="str">
            <v>Наггетсы Хрустящие 0,3кг ТМ Зареченские  ПОКОМ</v>
          </cell>
          <cell r="F305">
            <v>57</v>
          </cell>
        </row>
        <row r="306">
          <cell r="A306" t="str">
            <v>Наггетсы Хрустящие ТМ Зареченские. ВЕС ПОКОМ</v>
          </cell>
          <cell r="D306">
            <v>12</v>
          </cell>
          <cell r="F306">
            <v>820</v>
          </cell>
        </row>
        <row r="307">
          <cell r="A307" t="str">
            <v>Оригинальная с перцем с/к  СПК</v>
          </cell>
          <cell r="D307">
            <v>78.349999999999994</v>
          </cell>
          <cell r="F307">
            <v>78.349999999999994</v>
          </cell>
        </row>
        <row r="308">
          <cell r="A308" t="str">
            <v>Оригинальная с перцем с/к 0,235 кг.шт.  СПК</v>
          </cell>
          <cell r="D308">
            <v>2</v>
          </cell>
          <cell r="F308">
            <v>2</v>
          </cell>
        </row>
        <row r="309">
          <cell r="A309" t="str">
            <v>Паштет печеночный 140 гр.шт.  СПК</v>
          </cell>
          <cell r="D309">
            <v>40</v>
          </cell>
          <cell r="F309">
            <v>40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2</v>
          </cell>
          <cell r="F310">
            <v>263</v>
          </cell>
        </row>
        <row r="311">
          <cell r="A311" t="str">
            <v>Пельмени Grandmeni с говядиной и свининой 0,7кг ТМ Горячая штучка  ПОКОМ</v>
          </cell>
          <cell r="F311">
            <v>288</v>
          </cell>
        </row>
        <row r="312">
          <cell r="A312" t="str">
            <v>Пельмени Бигбули #МЕГАВКУСИЩЕ с сочной грудинкой ТМ Горячая штучка 0,4 кг. ПОКОМ</v>
          </cell>
          <cell r="D312">
            <v>3</v>
          </cell>
          <cell r="F312">
            <v>101</v>
          </cell>
        </row>
        <row r="313">
          <cell r="A313" t="str">
            <v>Пельмени Бигбули #МЕГАВКУСИЩЕ с сочной грудинкой ТМ Горячая штучка 0,7 кг. ПОКОМ</v>
          </cell>
          <cell r="D313">
            <v>2</v>
          </cell>
          <cell r="F313">
            <v>579</v>
          </cell>
        </row>
        <row r="314">
          <cell r="A314" t="str">
            <v>Пельмени Бигбули с мясом ТМ Горячая штучка. флоу-пак сфера 0,4 кг. ПОКОМ</v>
          </cell>
          <cell r="D314">
            <v>3</v>
          </cell>
          <cell r="F314">
            <v>130</v>
          </cell>
        </row>
        <row r="315">
          <cell r="A315" t="str">
            <v>Пельмени Бигбули с мясом ТМ Горячая штучка. флоу-пак сфера 0,7 кг ПОКОМ</v>
          </cell>
          <cell r="D315">
            <v>711</v>
          </cell>
          <cell r="F315">
            <v>1897</v>
          </cell>
        </row>
        <row r="316">
          <cell r="A316" t="str">
            <v>Пельмени Бигбули со сливочным маслом ТМ Горячая штучка, флоу-пак сфера 0,4. ПОКОМ</v>
          </cell>
          <cell r="F316">
            <v>99</v>
          </cell>
        </row>
        <row r="317">
          <cell r="A317" t="str">
            <v>Пельмени Бигбули со сливочным маслом ТМ Горячая штучка, флоу-пак сфера 0,7. ПОКОМ</v>
          </cell>
          <cell r="F317">
            <v>630</v>
          </cell>
        </row>
        <row r="318">
          <cell r="A318" t="str">
            <v>Пельмени Бульмени мини с мясом и оливковым маслом 0,7 кг ТМ Горячая штучка  ПОКОМ</v>
          </cell>
          <cell r="D318">
            <v>1</v>
          </cell>
          <cell r="F318">
            <v>572</v>
          </cell>
        </row>
        <row r="319">
          <cell r="A319" t="str">
            <v>Пельмени Бульмени по-сибирски с говядиной и свининой ТМ Горячая штучка 0,8 кг ПОКОМ</v>
          </cell>
          <cell r="F319">
            <v>43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F320">
            <v>72.099999999999994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F321">
            <v>1000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25</v>
          </cell>
          <cell r="F322">
            <v>913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924</v>
          </cell>
          <cell r="F323">
            <v>2411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1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1183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1204</v>
          </cell>
          <cell r="F327">
            <v>3685</v>
          </cell>
        </row>
        <row r="328">
          <cell r="A328" t="str">
            <v>Пельмени Бульмени хрустящие с мясом 0,22 кг ТМ Горячая штучка  ПОКОМ</v>
          </cell>
          <cell r="D328">
            <v>6</v>
          </cell>
          <cell r="F328">
            <v>584</v>
          </cell>
        </row>
        <row r="329">
          <cell r="A329" t="str">
            <v>Пельмени Медвежьи ушки с фермерскими сливками 0,7кг  ПОКОМ</v>
          </cell>
          <cell r="F329">
            <v>68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F330">
            <v>126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D331">
            <v>1</v>
          </cell>
          <cell r="F331">
            <v>68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1037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1</v>
          </cell>
          <cell r="F333">
            <v>404</v>
          </cell>
        </row>
        <row r="334">
          <cell r="A334" t="str">
            <v>Пельмени С говядиной и свининой, ВЕС, сфера пуговки Мясная Галерея  ПОКОМ</v>
          </cell>
          <cell r="F334">
            <v>605</v>
          </cell>
        </row>
        <row r="335">
          <cell r="A335" t="str">
            <v>Пельмени Со свининой и говядиной ТМ Особый рецепт Любимая ложка 1,0 кг  ПОКОМ</v>
          </cell>
          <cell r="F335">
            <v>568</v>
          </cell>
        </row>
        <row r="336">
          <cell r="A336" t="str">
            <v>Пельмени Сочные сфера 0,8 кг ТМ Стародворье  ПОКОМ</v>
          </cell>
          <cell r="D336">
            <v>2</v>
          </cell>
          <cell r="F336">
            <v>69</v>
          </cell>
        </row>
        <row r="337">
          <cell r="A337" t="str">
            <v>Пирожки с мясом 0,3кг ТМ Зареченские  ПОКОМ</v>
          </cell>
          <cell r="F337">
            <v>6</v>
          </cell>
        </row>
        <row r="338">
          <cell r="A338" t="str">
            <v>Пирожки с мясом 3,7кг ВЕС ТМ Зареченские  ПОКОМ</v>
          </cell>
          <cell r="F338">
            <v>125.404</v>
          </cell>
        </row>
        <row r="339">
          <cell r="A339" t="str">
            <v>Покровская вареная 0,47 кг шт.  СПК</v>
          </cell>
          <cell r="D339">
            <v>16</v>
          </cell>
          <cell r="F339">
            <v>16</v>
          </cell>
        </row>
        <row r="340">
          <cell r="A340" t="str">
            <v>Ричеза с/к 230 гр.шт.  СПК</v>
          </cell>
          <cell r="D340">
            <v>61</v>
          </cell>
          <cell r="F340">
            <v>61</v>
          </cell>
        </row>
        <row r="341">
          <cell r="A341" t="str">
            <v>Сальчетти с/к 230 гр.шт.  СПК</v>
          </cell>
          <cell r="D341">
            <v>110</v>
          </cell>
          <cell r="F341">
            <v>110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8</v>
          </cell>
          <cell r="F342">
            <v>8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149</v>
          </cell>
          <cell r="F343">
            <v>149</v>
          </cell>
        </row>
        <row r="344">
          <cell r="A344" t="str">
            <v>Салями с/к 100 гр.шт.нар. (лоток с ср.защ.атм.)  СПК</v>
          </cell>
          <cell r="D344">
            <v>34</v>
          </cell>
          <cell r="F344">
            <v>34</v>
          </cell>
        </row>
        <row r="345">
          <cell r="A345" t="str">
            <v>Салями Трюфель с/в "Эликатессе" 0,16 кг.шт.  СПК</v>
          </cell>
          <cell r="D345">
            <v>128</v>
          </cell>
          <cell r="F345">
            <v>128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53</v>
          </cell>
          <cell r="F346">
            <v>53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22</v>
          </cell>
          <cell r="F347">
            <v>22</v>
          </cell>
        </row>
        <row r="348">
          <cell r="A348" t="str">
            <v>Семейная с чесночком Экстра вареная  СПК</v>
          </cell>
          <cell r="D348">
            <v>6</v>
          </cell>
          <cell r="F348">
            <v>6</v>
          </cell>
        </row>
        <row r="349">
          <cell r="A349" t="str">
            <v>Сервелат Европейский в/к, в/с 0,38 кг.шт.термофор.пак  СПК</v>
          </cell>
          <cell r="D349">
            <v>48</v>
          </cell>
          <cell r="F349">
            <v>48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52</v>
          </cell>
          <cell r="F350">
            <v>52</v>
          </cell>
        </row>
        <row r="351">
          <cell r="A351" t="str">
            <v>Сервелат Финский в/к 0,38 кг.шт. термофор.пак.  СПК</v>
          </cell>
          <cell r="D351">
            <v>7</v>
          </cell>
          <cell r="F351">
            <v>7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59</v>
          </cell>
          <cell r="F352">
            <v>59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155</v>
          </cell>
          <cell r="F353">
            <v>155</v>
          </cell>
        </row>
        <row r="354">
          <cell r="A354" t="str">
            <v>Сибирская особая с/к 0,235 кг шт.  СПК</v>
          </cell>
          <cell r="D354">
            <v>197</v>
          </cell>
          <cell r="F354">
            <v>197</v>
          </cell>
        </row>
        <row r="355">
          <cell r="A355" t="str">
            <v>Сосиски "Баварские" 0,36 кг.шт. вак.упак.  СПК</v>
          </cell>
          <cell r="D355">
            <v>11</v>
          </cell>
          <cell r="F355">
            <v>11</v>
          </cell>
        </row>
        <row r="356">
          <cell r="A356" t="str">
            <v>Сосиски "Молочные" 0,36 кг.шт. вак.упак.  СПК</v>
          </cell>
          <cell r="D356">
            <v>27</v>
          </cell>
          <cell r="F356">
            <v>27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18</v>
          </cell>
          <cell r="F358">
            <v>18</v>
          </cell>
        </row>
        <row r="359">
          <cell r="A359" t="str">
            <v>Сосиски Хот-дог подкопченные (лоток с ср.защ.атм.)  СПК</v>
          </cell>
          <cell r="D359">
            <v>2</v>
          </cell>
          <cell r="F359">
            <v>2</v>
          </cell>
        </row>
        <row r="360">
          <cell r="A360" t="str">
            <v>Сочный мегачебурек ТМ Зареченские ВЕС ПОКОМ</v>
          </cell>
          <cell r="F360">
            <v>152.9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Утренняя вареная ВЕС СПК</v>
          </cell>
          <cell r="D362">
            <v>9.8000000000000007</v>
          </cell>
          <cell r="F362">
            <v>9.8000000000000007</v>
          </cell>
        </row>
        <row r="363">
          <cell r="A363" t="str">
            <v>Уши свиные копченые к пиву 0,15кг нар. д/ф шт.  СПК</v>
          </cell>
          <cell r="D363">
            <v>35</v>
          </cell>
          <cell r="F363">
            <v>35</v>
          </cell>
        </row>
        <row r="364">
          <cell r="A364" t="str">
            <v>Фестивальная пора с/к 100 гр.шт.нар. (лоток с ср.защ.атм.)  СПК</v>
          </cell>
          <cell r="D364">
            <v>176</v>
          </cell>
          <cell r="F364">
            <v>176</v>
          </cell>
        </row>
        <row r="365">
          <cell r="A365" t="str">
            <v>Фестивальная пора с/к 235 гр.шт.  СПК</v>
          </cell>
          <cell r="D365">
            <v>290</v>
          </cell>
          <cell r="F365">
            <v>290</v>
          </cell>
        </row>
        <row r="366">
          <cell r="A366" t="str">
            <v>Фестивальная пора с/к термоус.пак  СПК</v>
          </cell>
          <cell r="D366">
            <v>29.8</v>
          </cell>
          <cell r="F366">
            <v>29.8</v>
          </cell>
        </row>
        <row r="367">
          <cell r="A367" t="str">
            <v>Фирменная с/к 200 гр. срез "Эликатессе" термоформ.пак.  СПК</v>
          </cell>
          <cell r="D367">
            <v>82</v>
          </cell>
          <cell r="F367">
            <v>82</v>
          </cell>
        </row>
        <row r="368">
          <cell r="A368" t="str">
            <v>Фуэт с/в "Эликатессе" 160 гр.шт.  СПК</v>
          </cell>
          <cell r="D368">
            <v>140</v>
          </cell>
          <cell r="F368">
            <v>140</v>
          </cell>
        </row>
        <row r="369">
          <cell r="A369" t="str">
            <v>Хинкали Классические ТМ Зареченские ВЕС ПОКОМ</v>
          </cell>
          <cell r="F369">
            <v>85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17</v>
          </cell>
          <cell r="F370">
            <v>447</v>
          </cell>
        </row>
        <row r="371">
          <cell r="A371" t="str">
            <v>Хотстеры с сыром 0,25кг ТМ Горячая штучка  ПОКОМ</v>
          </cell>
          <cell r="D371">
            <v>5</v>
          </cell>
          <cell r="F371">
            <v>534</v>
          </cell>
        </row>
        <row r="372">
          <cell r="A372" t="str">
            <v>Хотстеры ТМ Горячая штучка ТС Хотстеры 0,25 кг зам  ПОКОМ</v>
          </cell>
          <cell r="D372">
            <v>209</v>
          </cell>
          <cell r="F372">
            <v>1309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10</v>
          </cell>
          <cell r="F373">
            <v>444</v>
          </cell>
        </row>
        <row r="374">
          <cell r="A374" t="str">
            <v>Хрустящие крылышки ТМ Горячая штучка 0,3 кг зам  ПОКОМ</v>
          </cell>
          <cell r="D374">
            <v>4</v>
          </cell>
          <cell r="F374">
            <v>372</v>
          </cell>
        </row>
        <row r="375">
          <cell r="A375" t="str">
            <v>Чебупели Foodgital 0,25кг ТМ Горячая штучка  ПОКОМ</v>
          </cell>
          <cell r="F375">
            <v>8</v>
          </cell>
        </row>
        <row r="376">
          <cell r="A376" t="str">
            <v>Чебупели Курочка гриль ТМ Горячая штучка, 0,3 кг зам  ПОКОМ</v>
          </cell>
          <cell r="F376">
            <v>300</v>
          </cell>
        </row>
        <row r="377">
          <cell r="A377" t="str">
            <v>Чебупицца курочка по-итальянски Горячая штучка 0,25 кг зам  ПОКОМ</v>
          </cell>
          <cell r="D377">
            <v>600</v>
          </cell>
          <cell r="F377">
            <v>2392</v>
          </cell>
        </row>
        <row r="378">
          <cell r="A378" t="str">
            <v>Чебупицца Маргарита 0,2кг ТМ Горячая штучка ТС Foodgital  ПОКОМ</v>
          </cell>
          <cell r="D378">
            <v>2</v>
          </cell>
          <cell r="F378">
            <v>223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823</v>
          </cell>
          <cell r="F379">
            <v>3670</v>
          </cell>
        </row>
        <row r="380">
          <cell r="A380" t="str">
            <v>Чебупицца со вкусом 4 сыра 0,2кг ТМ Горячая штучка ТС Foodgital  ПОКОМ</v>
          </cell>
          <cell r="D380">
            <v>2</v>
          </cell>
          <cell r="F380">
            <v>199</v>
          </cell>
        </row>
        <row r="381">
          <cell r="A381" t="str">
            <v>Чебуреки Мясные вес 2,7 кг ТМ Зареченские ВЕС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F382">
            <v>476</v>
          </cell>
        </row>
        <row r="383">
          <cell r="A383" t="str">
            <v>Шпикачки Русские (черева) (в ср.защ.атм.) "Высокий вкус"  СПК</v>
          </cell>
          <cell r="D383">
            <v>35</v>
          </cell>
          <cell r="F383">
            <v>35</v>
          </cell>
        </row>
        <row r="384">
          <cell r="A384" t="str">
            <v>Юбилейная с/к 0,10 кг.шт. нарезка (лоток с ср.защ.атм.)  СПК</v>
          </cell>
          <cell r="D384">
            <v>31</v>
          </cell>
          <cell r="F384">
            <v>31</v>
          </cell>
        </row>
        <row r="385">
          <cell r="A385" t="str">
            <v>Юбилейная с/к 0,235 кг.шт.  СПК</v>
          </cell>
          <cell r="D385">
            <v>513</v>
          </cell>
          <cell r="F385">
            <v>513</v>
          </cell>
        </row>
        <row r="386">
          <cell r="A386" t="str">
            <v>Итого</v>
          </cell>
          <cell r="D386">
            <v>106768.883</v>
          </cell>
          <cell r="F386">
            <v>245001.05499999999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15.05.2025 - 15.05.2025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58.622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158.459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227.483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260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59.136000000000003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678.14499999999998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67.513999999999996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291.96300000000002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112.02500000000001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-0.26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48.277999999999999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30.076000000000001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78.968999999999994</v>
          </cell>
        </row>
        <row r="31">
          <cell r="A31" t="str">
            <v xml:space="preserve"> 247  Сардельки Нежные, ВЕС.  ПОКОМ</v>
          </cell>
          <cell r="D31">
            <v>19.548999999999999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32.33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216.59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16.364999999999998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25.206</v>
          </cell>
        </row>
        <row r="36">
          <cell r="A36" t="str">
            <v xml:space="preserve"> 263  Шпикачки Стародворские, ВЕС.  ПОКОМ</v>
          </cell>
          <cell r="D36">
            <v>15.364000000000001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11.664999999999999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13.919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527</v>
          </cell>
        </row>
        <row r="42">
          <cell r="A42" t="str">
            <v xml:space="preserve"> 283  Сосиски Сочинки, ВЕС, ТМ Стародворье ПОКОМ</v>
          </cell>
          <cell r="D42">
            <v>134.542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43.04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485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19.687000000000001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75.641000000000005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315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50.000999999999998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82.111000000000004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15.029</v>
          </cell>
        </row>
        <row r="56">
          <cell r="A56" t="str">
            <v xml:space="preserve"> 318  Сосиски Датские ТМ Зареченские, ВЕС  ПОКОМ</v>
          </cell>
          <cell r="D56">
            <v>313.988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708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198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102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139.35400000000001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83</v>
          </cell>
        </row>
        <row r="64">
          <cell r="A64" t="str">
            <v xml:space="preserve"> 335  Колбаса Сливушка ТМ Вязанка. ВЕС.  ПОКОМ </v>
          </cell>
          <cell r="D64">
            <v>54.51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514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120.428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68.308999999999997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141.822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105.694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29.036999999999999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1273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87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39.378999999999998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5.6459999999999999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20.331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133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78.63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581.26499999999999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1054.0070000000001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597.86099999999999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1.371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46.962000000000003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53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2.8149999999999999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176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255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176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D103">
            <v>5.3559999999999999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21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51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67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97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85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64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53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64</v>
          </cell>
        </row>
        <row r="113">
          <cell r="A113" t="str">
            <v>1146 Ароматная с/к в/у ОСТАНКИНО</v>
          </cell>
          <cell r="D113">
            <v>-0.5</v>
          </cell>
        </row>
        <row r="114">
          <cell r="A114" t="str">
            <v>3215 ВЕТЧ.МЯСНАЯ Папа может п/о 0.4кг 8шт.    ОСТАНКИНО</v>
          </cell>
          <cell r="D114">
            <v>209</v>
          </cell>
        </row>
        <row r="115">
          <cell r="A115" t="str">
            <v>3684 ПРЕСИЖН с/к в/у 1/250 8шт.   ОСТАНКИНО</v>
          </cell>
          <cell r="D115">
            <v>13</v>
          </cell>
        </row>
        <row r="116">
          <cell r="A116" t="str">
            <v>4063 МЯСНАЯ Папа может вар п/о_Л   ОСТАНКИНО</v>
          </cell>
          <cell r="D116">
            <v>209.03399999999999</v>
          </cell>
        </row>
        <row r="117">
          <cell r="A117" t="str">
            <v>4117 ЭКСТРА Папа может с/к в/у_Л   ОСТАНКИНО</v>
          </cell>
          <cell r="D117">
            <v>2.4860000000000002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29.367000000000001</v>
          </cell>
        </row>
        <row r="119">
          <cell r="A119" t="str">
            <v>4813 ФИЛЕЙНАЯ Папа может вар п/о_Л   ОСТАНКИНО</v>
          </cell>
          <cell r="D119">
            <v>58.988</v>
          </cell>
        </row>
        <row r="120">
          <cell r="A120" t="str">
            <v>4993 САЛЯМИ ИТАЛЬЯНСКАЯ с/к в/у 1/250*8_120c ОСТАНКИНО</v>
          </cell>
          <cell r="D120">
            <v>76</v>
          </cell>
        </row>
        <row r="121">
          <cell r="A121" t="str">
            <v>5246 ДОКТОРСКАЯ ПРЕМИУМ вар б/о мгс_30с ОСТАНКИНО</v>
          </cell>
          <cell r="D121">
            <v>14.913</v>
          </cell>
        </row>
        <row r="122">
          <cell r="A122" t="str">
            <v>5483 ЭКСТРА Папа может с/к в/у 1/250 8шт.   ОСТАНКИНО</v>
          </cell>
          <cell r="D122">
            <v>142</v>
          </cell>
        </row>
        <row r="123">
          <cell r="A123" t="str">
            <v>5544 Сервелат Финский в/к в/у_45с НОВАЯ ОСТАНКИНО</v>
          </cell>
          <cell r="D123">
            <v>69.066000000000003</v>
          </cell>
        </row>
        <row r="124">
          <cell r="A124" t="str">
            <v>5679 САЛЯМИ ИТАЛЬЯНСКАЯ с/к в/у 1/150_60с ОСТАНКИНО</v>
          </cell>
          <cell r="D124">
            <v>44</v>
          </cell>
        </row>
        <row r="125">
          <cell r="A125" t="str">
            <v>5682 САЛЯМИ МЕЛКОЗЕРНЕНАЯ с/к в/у 1/120_60с   ОСТАНКИНО</v>
          </cell>
          <cell r="D125">
            <v>325</v>
          </cell>
        </row>
        <row r="126">
          <cell r="A126" t="str">
            <v>5706 АРОМАТНАЯ Папа может с/к в/у 1/250 8шт.  ОСТАНКИНО</v>
          </cell>
          <cell r="D126">
            <v>196</v>
          </cell>
        </row>
        <row r="127">
          <cell r="A127" t="str">
            <v>5708 ПОСОЛЬСКАЯ Папа может с/к в/у ОСТАНКИНО</v>
          </cell>
          <cell r="D127">
            <v>8.42</v>
          </cell>
        </row>
        <row r="128">
          <cell r="A128" t="str">
            <v>5851 ЭКСТРА Папа может вар п/о   ОСТАНКИНО</v>
          </cell>
          <cell r="D128">
            <v>42.905000000000001</v>
          </cell>
        </row>
        <row r="129">
          <cell r="A129" t="str">
            <v>5931 ОХОТНИЧЬЯ Папа может с/к в/у 1/220 8шт.   ОСТАНКИНО</v>
          </cell>
          <cell r="D129">
            <v>183</v>
          </cell>
        </row>
        <row r="130">
          <cell r="A130" t="str">
            <v>5992 ВРЕМЯ ОКРОШКИ Папа может вар п/о 0.4кг   ОСТАНКИНО</v>
          </cell>
          <cell r="D130">
            <v>28</v>
          </cell>
        </row>
        <row r="131">
          <cell r="A131" t="str">
            <v>6004 РАГУ СВИНОЕ 1кг 8шт.зам_120с ОСТАНКИНО</v>
          </cell>
          <cell r="D131">
            <v>80</v>
          </cell>
        </row>
        <row r="132">
          <cell r="A132" t="str">
            <v>6158 ВРЕМЯ ОЛИВЬЕ Папа может вар п/о 0.4кг   ОСТАНКИНО</v>
          </cell>
          <cell r="D132">
            <v>-2</v>
          </cell>
        </row>
        <row r="133">
          <cell r="A133" t="str">
            <v>6221 НЕАПОЛИТАНСКИЙ ДУЭТ с/к с/н мгс 1/90  ОСТАНКИНО</v>
          </cell>
          <cell r="D133">
            <v>90</v>
          </cell>
        </row>
        <row r="134">
          <cell r="A134" t="str">
            <v>6228 МЯСНОЕ АССОРТИ к/з с/н мгс 1/90 10шт.  ОСТАНКИНО</v>
          </cell>
          <cell r="D134">
            <v>56</v>
          </cell>
        </row>
        <row r="135">
          <cell r="A135" t="str">
            <v>6247 ДОМАШНЯЯ Папа может вар п/о 0,4кг 8шт.  ОСТАНКИНО</v>
          </cell>
          <cell r="D135">
            <v>4</v>
          </cell>
        </row>
        <row r="136">
          <cell r="A136" t="str">
            <v>6268 ГОВЯЖЬЯ Папа может вар п/о 0,4кг 8 шт.  ОСТАНКИНО</v>
          </cell>
          <cell r="D136">
            <v>81</v>
          </cell>
        </row>
        <row r="137">
          <cell r="A137" t="str">
            <v>6279 КОРЕЙКА ПО-ОСТ.к/в в/с с/н в/у 1/150_45с  ОСТАНКИНО</v>
          </cell>
          <cell r="D137">
            <v>75</v>
          </cell>
        </row>
        <row r="138">
          <cell r="A138" t="str">
            <v>6303 МЯСНЫЕ Папа может сос п/о мгс 1.5*3  ОСТАНКИНО</v>
          </cell>
          <cell r="D138">
            <v>138.61199999999999</v>
          </cell>
        </row>
        <row r="139">
          <cell r="A139" t="str">
            <v>6324 ДОКТОРСКАЯ ГОСТ вар п/о 0.4кг 8шт.  ОСТАНКИНО</v>
          </cell>
          <cell r="D139">
            <v>16</v>
          </cell>
        </row>
        <row r="140">
          <cell r="A140" t="str">
            <v>6325 ДОКТОРСКАЯ ПРЕМИУМ вар п/о 0.4кг 8шт.  ОСТАНКИНО</v>
          </cell>
          <cell r="D140">
            <v>428</v>
          </cell>
        </row>
        <row r="141">
          <cell r="A141" t="str">
            <v>6333 МЯСНАЯ Папа может вар п/о 0.4кг 8шт.  ОСТАНКИНО</v>
          </cell>
          <cell r="D141">
            <v>667</v>
          </cell>
        </row>
        <row r="142">
          <cell r="A142" t="str">
            <v>6340 ДОМАШНИЙ РЕЦЕПТ Коровино 0.5кг 8шт.  ОСТАНКИНО</v>
          </cell>
          <cell r="D142">
            <v>95</v>
          </cell>
        </row>
        <row r="143">
          <cell r="A143" t="str">
            <v>6353 ЭКСТРА Папа может вар п/о 0.4кг 8шт.  ОСТАНКИНО</v>
          </cell>
          <cell r="D143">
            <v>292</v>
          </cell>
        </row>
        <row r="144">
          <cell r="A144" t="str">
            <v>6392 ФИЛЕЙНАЯ Папа может вар п/о 0.4кг. ОСТАНКИНО</v>
          </cell>
          <cell r="D144">
            <v>733</v>
          </cell>
        </row>
        <row r="145">
          <cell r="A145" t="str">
            <v>6411 ВЕТЧ.РУБЛЕНАЯ ПМ в/у срез 0.3кг 6шт.  ОСТАНКИНО</v>
          </cell>
          <cell r="D145">
            <v>-3</v>
          </cell>
        </row>
        <row r="146">
          <cell r="A146" t="str">
            <v>6448 СВИНИНА МАДЕРА с/к с/н в/у 1/100 10шт.   ОСТАНКИНО</v>
          </cell>
          <cell r="D146">
            <v>17</v>
          </cell>
        </row>
        <row r="147">
          <cell r="A147" t="str">
            <v>6453 ЭКСТРА Папа может с/к с/н в/у 1/100 14шт.   ОСТАНКИНО</v>
          </cell>
          <cell r="D147">
            <v>457</v>
          </cell>
        </row>
        <row r="148">
          <cell r="A148" t="str">
            <v>6454 АРОМАТНАЯ с/к с/н в/у 1/100 14шт.  ОСТАНКИНО</v>
          </cell>
          <cell r="D148">
            <v>424</v>
          </cell>
        </row>
        <row r="149">
          <cell r="A149" t="str">
            <v>6459 СЕРВЕЛАТ ШВЕЙЦАРСК. в/к с/н в/у 1/100*10  ОСТАНКИНО</v>
          </cell>
          <cell r="D149">
            <v>219</v>
          </cell>
        </row>
        <row r="150">
          <cell r="A150" t="str">
            <v>6470 ВЕТЧ.МРАМОРНАЯ в/у_45с  ОСТАНКИНО</v>
          </cell>
          <cell r="D150">
            <v>5.9820000000000002</v>
          </cell>
        </row>
        <row r="151">
          <cell r="A151" t="str">
            <v>6495 ВЕТЧ.МРАМОРНАЯ в/у срез 0.3кг 6шт_45с  ОСТАНКИНО</v>
          </cell>
          <cell r="D151">
            <v>21</v>
          </cell>
        </row>
        <row r="152">
          <cell r="A152" t="str">
            <v>6527 ШПИКАЧКИ СОЧНЫЕ ПМ сар б/о мгс 1*3 45с ОСТАНКИНО</v>
          </cell>
          <cell r="D152">
            <v>110.57899999999999</v>
          </cell>
        </row>
        <row r="153">
          <cell r="A153" t="str">
            <v>6528 ШПИКАЧКИ СОЧНЫЕ ПМ сар б/о мгс 0.4кг 45с  ОСТАНКИНО</v>
          </cell>
          <cell r="D153">
            <v>8</v>
          </cell>
        </row>
        <row r="154">
          <cell r="A154" t="str">
            <v>6586 МРАМОРНАЯ И БАЛЫКОВАЯ в/к с/н мгс 1/90 ОСТАНКИНО</v>
          </cell>
          <cell r="D154">
            <v>32</v>
          </cell>
        </row>
        <row r="155">
          <cell r="A155" t="str">
            <v>6609 С ГОВЯДИНОЙ ПМ сар б/о мгс 0.4кг_45с ОСТАНКИНО</v>
          </cell>
          <cell r="D155">
            <v>7</v>
          </cell>
        </row>
        <row r="156">
          <cell r="A156" t="str">
            <v>6616 МОЛОЧНЫЕ КЛАССИЧЕСКИЕ сос п/о в/у 0.3кг  ОСТАНКИНО</v>
          </cell>
          <cell r="D156">
            <v>-3</v>
          </cell>
        </row>
        <row r="157">
          <cell r="A157" t="str">
            <v>6689 СЕРВЕЛАТ ОХОТНИЧИЙ ПМ в/к в/у 0,35кг 8шт  ОСТАНКИНО</v>
          </cell>
          <cell r="D157">
            <v>-1</v>
          </cell>
        </row>
        <row r="158">
          <cell r="A158" t="str">
            <v>6697 СЕРВЕЛАТ ФИНСКИЙ ПМ в/к в/у 0,35кг 8шт.  ОСТАНКИНО</v>
          </cell>
          <cell r="D158">
            <v>727</v>
          </cell>
        </row>
        <row r="159">
          <cell r="A159" t="str">
            <v>6713 СОЧНЫЙ ГРИЛЬ ПМ сос п/о мгс 0.41кг 8шт.  ОСТАНКИНО</v>
          </cell>
          <cell r="D159">
            <v>373</v>
          </cell>
        </row>
        <row r="160">
          <cell r="A160" t="str">
            <v>6724 МОЛОЧНЫЕ ПМ сос п/о мгс 0.41кг 10шт.  ОСТАНКИНО</v>
          </cell>
          <cell r="D160">
            <v>231</v>
          </cell>
        </row>
        <row r="161">
          <cell r="A161" t="str">
            <v>6762 СЛИВОЧНЫЕ сос ц/о мгс 0.41кг 8шт.  ОСТАНКИНО</v>
          </cell>
          <cell r="D161">
            <v>2</v>
          </cell>
        </row>
        <row r="162">
          <cell r="A162" t="str">
            <v>6765 РУБЛЕНЫЕ сос ц/о мгс 0.36кг 6шт.  ОСТАНКИНО</v>
          </cell>
          <cell r="D162">
            <v>138</v>
          </cell>
        </row>
        <row r="163">
          <cell r="A163" t="str">
            <v>6785 ВЕНСКАЯ САЛЯМИ п/к в/у 0.33кг 8шт.  ОСТАНКИНО</v>
          </cell>
          <cell r="D163">
            <v>35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57</v>
          </cell>
        </row>
        <row r="166">
          <cell r="A166" t="str">
            <v>6829 МОЛОЧНЫЕ КЛАССИЧЕСКИЕ сос п/о мгс 2*4_С  ОСТАНКИНО</v>
          </cell>
          <cell r="D166">
            <v>108.181</v>
          </cell>
        </row>
        <row r="167">
          <cell r="A167" t="str">
            <v>6837 ФИЛЕЙНЫЕ Папа Может сос ц/о мгс 0.4кг  ОСТАНКИНО</v>
          </cell>
          <cell r="D167">
            <v>127</v>
          </cell>
        </row>
        <row r="168">
          <cell r="A168" t="str">
            <v>6842 ДЫМОВИЦА ИЗ ОКОРОКА к/в мл/к в/у 0,3кг  ОСТАНКИНО</v>
          </cell>
          <cell r="D168">
            <v>9</v>
          </cell>
        </row>
        <row r="169">
          <cell r="A169" t="str">
            <v>6861 ДОМАШНИЙ РЕЦЕПТ Коровино вар п/о  ОСТАНКИНО</v>
          </cell>
          <cell r="D169">
            <v>25.367999999999999</v>
          </cell>
        </row>
        <row r="170">
          <cell r="A170" t="str">
            <v>6866 ВЕТЧ.НЕЖНАЯ Коровино п/о_Маяк  ОСТАНКИНО</v>
          </cell>
          <cell r="D170">
            <v>17.809000000000001</v>
          </cell>
        </row>
        <row r="171">
          <cell r="A171" t="str">
            <v>6872 ШАШЛЫК ИЗ СВИНИНЫ зам. ВЕС ОСТАНКИНО</v>
          </cell>
          <cell r="D171">
            <v>8</v>
          </cell>
        </row>
        <row r="172">
          <cell r="A172" t="str">
            <v>6909 ДЛЯ ДЕТЕЙ сос п/о мгс 0.33кг 8шт.  ОСТАНКИНО</v>
          </cell>
          <cell r="D172">
            <v>49</v>
          </cell>
        </row>
        <row r="173">
          <cell r="A173" t="str">
            <v>6919 БЕКОН с/к с/н в/у 1/180 10шт.  ОСТАНКИНО</v>
          </cell>
          <cell r="D173">
            <v>-1</v>
          </cell>
        </row>
        <row r="174">
          <cell r="A174" t="str">
            <v>7001 КЛАССИЧЕСКИЕ Папа может сар б/о мгс 1*3  ОСТАНКИНО</v>
          </cell>
          <cell r="D174">
            <v>64.027000000000001</v>
          </cell>
        </row>
        <row r="175">
          <cell r="A175" t="str">
            <v>7038 С ГОВЯДИНОЙ ПМ сос п/о мгс 1.5*4  ОСТАНКИНО</v>
          </cell>
          <cell r="D175">
            <v>44.374000000000002</v>
          </cell>
        </row>
        <row r="176">
          <cell r="A176" t="str">
            <v>7040 С ИНДЕЙКОЙ ПМ сос ц/о в/у 1/270 8шт.  ОСТАНКИНО</v>
          </cell>
          <cell r="D176">
            <v>5</v>
          </cell>
        </row>
        <row r="177">
          <cell r="A177" t="str">
            <v>7059 ШПИКАЧКИ СОЧНЫЕ С БЕК. п/о мгс 0.3кг_60с  ОСТАНКИНО</v>
          </cell>
          <cell r="D177">
            <v>26</v>
          </cell>
        </row>
        <row r="178">
          <cell r="A178" t="str">
            <v>7066 СОЧНЫЕ ПМ сос п/о мгс 0.41кг 10шт_50с  ОСТАНКИНО</v>
          </cell>
          <cell r="D178">
            <v>869</v>
          </cell>
        </row>
        <row r="179">
          <cell r="A179" t="str">
            <v>7070 СОЧНЫЕ ПМ сос п/о мгс 1.5*4_А_50с  ОСТАНКИНО</v>
          </cell>
          <cell r="D179">
            <v>460.26499999999999</v>
          </cell>
        </row>
        <row r="180">
          <cell r="A180" t="str">
            <v>7073 МОЛОЧ.ПРЕМИУМ ПМ сос п/о в/у 1/350_50с  ОСТАНКИНО</v>
          </cell>
          <cell r="D180">
            <v>328</v>
          </cell>
        </row>
        <row r="181">
          <cell r="A181" t="str">
            <v>7074 МОЛОЧ.ПРЕМИУМ ПМ сос п/о мгс 0.6кг_50с  ОСТАНКИНО</v>
          </cell>
          <cell r="D181">
            <v>23</v>
          </cell>
        </row>
        <row r="182">
          <cell r="A182" t="str">
            <v>7075 МОЛОЧ.ПРЕМИУМ ПМ сос п/о мгс 1.5*4_О_50с  ОСТАНКИНО</v>
          </cell>
          <cell r="D182">
            <v>17.088999999999999</v>
          </cell>
        </row>
        <row r="183">
          <cell r="A183" t="str">
            <v>7077 МЯСНЫЕ С ГОВЯД.ПМ сос п/о мгс 0.4кг_50с  ОСТАНКИНО</v>
          </cell>
          <cell r="D183">
            <v>178</v>
          </cell>
        </row>
        <row r="184">
          <cell r="A184" t="str">
            <v>7080 СЛИВОЧНЫЕ ПМ сос п/о мгс 0.41кг 10шт. 50с  ОСТАНКИНО</v>
          </cell>
          <cell r="D184">
            <v>632</v>
          </cell>
        </row>
        <row r="185">
          <cell r="A185" t="str">
            <v>7082 СЛИВОЧНЫЕ ПМ сос п/о мгс 1.5*4_50с  ОСТАНКИНО</v>
          </cell>
          <cell r="D185">
            <v>41.817</v>
          </cell>
        </row>
        <row r="186">
          <cell r="A186" t="str">
            <v>7087 ШПИК С ЧЕСНОК.И ПЕРЦЕМ к/в в/у 0.3кг_50с  ОСТАНКИНО</v>
          </cell>
          <cell r="D186">
            <v>31</v>
          </cell>
        </row>
        <row r="187">
          <cell r="A187" t="str">
            <v>7090 СВИНИНА ПО-ДОМ. к/в мл/к в/у 0.3кг_50с  ОСТАНКИНО</v>
          </cell>
          <cell r="D187">
            <v>66</v>
          </cell>
        </row>
        <row r="188">
          <cell r="A188" t="str">
            <v>7092 БЕКОН Папа может с/к с/н в/у 1/140_50с  ОСТАНКИНО</v>
          </cell>
          <cell r="D188">
            <v>304</v>
          </cell>
        </row>
        <row r="189">
          <cell r="A189" t="str">
            <v>7105 МИЛАНО с/к с/н мгс 1/90 12шт.  ОСТАНКИНО</v>
          </cell>
          <cell r="D189">
            <v>5</v>
          </cell>
        </row>
        <row r="190">
          <cell r="A190" t="str">
            <v>7106 ТОСКАНО с/к с/н мгс 1/90 12шт.  ОСТАНКИНО</v>
          </cell>
          <cell r="D190">
            <v>8</v>
          </cell>
        </row>
        <row r="191">
          <cell r="A191" t="str">
            <v>7107 САН-РЕМО с/в с/н мгс 1/90 12шт.  ОСТАНКИНО</v>
          </cell>
          <cell r="D191">
            <v>3</v>
          </cell>
        </row>
        <row r="192">
          <cell r="A192" t="str">
            <v>7126 МОЛОЧНАЯ Останкино вар п/о 0.4кг 8шт.  ОСТАНКИНО</v>
          </cell>
        </row>
        <row r="193">
          <cell r="A193" t="str">
            <v>7147 САЛЬЧИЧОН Останкино с/к в/у 1/220 8шт.  ОСТАНКИНО</v>
          </cell>
          <cell r="D193">
            <v>34</v>
          </cell>
        </row>
        <row r="194">
          <cell r="A194" t="str">
            <v>7149 БАЛЫКОВАЯ Коровино п/к в/у 0.84кг_50с  ОСТАНКИНО</v>
          </cell>
          <cell r="D194">
            <v>9</v>
          </cell>
        </row>
        <row r="195">
          <cell r="A195" t="str">
            <v>7154 СЕРВЕЛАТ ЗЕРНИСТЫЙ ПМ в/к в/у 0.35кг_50с  ОСТАНКИНО</v>
          </cell>
          <cell r="D195">
            <v>512</v>
          </cell>
        </row>
        <row r="196">
          <cell r="A196" t="str">
            <v>7166 СЕРВЕЛТ ОХОТНИЧИЙ ПМ в/к в/у_50с  ОСТАНКИНО</v>
          </cell>
          <cell r="D196">
            <v>49.32</v>
          </cell>
        </row>
        <row r="197">
          <cell r="A197" t="str">
            <v>7169 СЕРВЕЛАТ ОХОТНИЧИЙ ПМ в/к в/у 0.35кг_50с  ОСТАНКИНО</v>
          </cell>
          <cell r="D197">
            <v>606</v>
          </cell>
        </row>
        <row r="198">
          <cell r="A198" t="str">
            <v>7187 ГРУДИНКА ПРЕМИУМ к/в мл/к в/у 0,3кг_50с ОСТАНКИНО</v>
          </cell>
          <cell r="D198">
            <v>120</v>
          </cell>
        </row>
        <row r="199">
          <cell r="A199" t="str">
            <v>7225 ТОСКАНО ПРЕМИУМ Останкино с/к в/у 1/180  ОСТАНКИНО</v>
          </cell>
          <cell r="D199">
            <v>83</v>
          </cell>
        </row>
        <row r="200">
          <cell r="A200" t="str">
            <v>7227 САЛЯМИ ФИНСКАЯ Папа может с/к в/у 1/180  ОСТАНКИНО</v>
          </cell>
          <cell r="D200">
            <v>115</v>
          </cell>
        </row>
        <row r="201">
          <cell r="A201" t="str">
            <v>7231 КЛАССИЧЕСКАЯ ПМ вар п/о 0,3кг 8шт_209к ОСТАНКИНО</v>
          </cell>
          <cell r="D201">
            <v>119</v>
          </cell>
        </row>
        <row r="202">
          <cell r="A202" t="str">
            <v>7232 БОЯNСКАЯ ПМ п/к в/у 0,28кг 8шт_209к ОСТАНКИНО</v>
          </cell>
          <cell r="D202">
            <v>364</v>
          </cell>
        </row>
        <row r="203">
          <cell r="A203" t="str">
            <v>7234 ФИЛЕЙНЫЕ ПМ сос ц/о в/у 1/495 8шт.  ОСТАНКИНО</v>
          </cell>
          <cell r="D203">
            <v>6</v>
          </cell>
        </row>
        <row r="204">
          <cell r="A204" t="str">
            <v>7235 ВЕТЧ.КЛАССИЧЕСКАЯ ПМ п/о 0,35кг 8шт_209к ОСТАНКИНО</v>
          </cell>
          <cell r="D204">
            <v>43</v>
          </cell>
        </row>
        <row r="205">
          <cell r="A205" t="str">
            <v>7236 СЕРВЕЛАТ КАРЕЛЬСКИЙ в/к в/у 0,28кг_209к ОСТАНКИНО</v>
          </cell>
          <cell r="D205">
            <v>441</v>
          </cell>
        </row>
        <row r="206">
          <cell r="A206" t="str">
            <v>7241 САЛЯМИ Папа может п/к в/у 0,28кг_209к ОСТАНКИНО</v>
          </cell>
          <cell r="D206">
            <v>133</v>
          </cell>
        </row>
        <row r="207">
          <cell r="A207" t="str">
            <v>7244 ФИЛЕЙНЫЕ Папа может сос ц/о мгс 0,72*4 ОСТАНКИНО</v>
          </cell>
          <cell r="D207">
            <v>1.4830000000000001</v>
          </cell>
        </row>
        <row r="208">
          <cell r="A208" t="str">
            <v>7245 ВЕТЧ.ФИЛЕЙНАЯ ПМ п/о 0,4кг 8шт ОСТАНКИНО</v>
          </cell>
          <cell r="D208">
            <v>26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32</v>
          </cell>
        </row>
        <row r="211">
          <cell r="A211" t="str">
            <v>Балыковая с/к 200 гр. срез "Эликатессе" термоформ.пак.  СПК</v>
          </cell>
          <cell r="D211">
            <v>5</v>
          </cell>
        </row>
        <row r="212">
          <cell r="A212" t="str">
            <v>БОНУС СОЧНЫЕ Папа может сос п/о мгс 1.5*4 (6954)  ОСТАНКИНО</v>
          </cell>
          <cell r="D212">
            <v>1.5429999999999999</v>
          </cell>
        </row>
        <row r="213">
          <cell r="A213" t="str">
            <v>БОНУС СОЧНЫЕ сос п/о мгс 0.41кг_UZ (6087)  ОСТАНКИНО</v>
          </cell>
          <cell r="D213">
            <v>1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146.929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345.50299999999999</v>
          </cell>
        </row>
        <row r="216">
          <cell r="A216" t="str">
            <v>БОНУС_307 Колбаса Сервелат Мясорубский с мелкорубленным окороком 0,35 кг срез ТМ Стародворье   Поком</v>
          </cell>
          <cell r="D216">
            <v>96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454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228</v>
          </cell>
        </row>
        <row r="219">
          <cell r="A219" t="str">
            <v>БОНУС_Пельмени Бульмени с говядиной и свининой ТМ Горячая штучка. флоу-пак сфера 0,7 кг ПОКОМ</v>
          </cell>
          <cell r="D219">
            <v>92</v>
          </cell>
        </row>
        <row r="220">
          <cell r="A220" t="str">
            <v>Бутербродная вареная 0,47 кг шт.  СПК</v>
          </cell>
          <cell r="D220">
            <v>-1</v>
          </cell>
        </row>
        <row r="221">
          <cell r="A221" t="str">
            <v>Вацлавская п/к (черева) 390 гр.шт. термоус.пак  СПК</v>
          </cell>
          <cell r="D221">
            <v>3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40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285</v>
          </cell>
        </row>
        <row r="225">
          <cell r="A225" t="str">
            <v>Готовые чебупели с мясом ТМ Горячая штучка Без свинины 0,3 кг ПОКОМ</v>
          </cell>
          <cell r="D225">
            <v>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400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142</v>
          </cell>
        </row>
        <row r="228">
          <cell r="A228" t="str">
            <v>Грудинка "По-московски" в/к термоус.пак.  СПК</v>
          </cell>
          <cell r="D228">
            <v>4.9580000000000002</v>
          </cell>
        </row>
        <row r="229">
          <cell r="A229" t="str">
            <v>Гуцульская с/к "КолбасГрад" 160 гр.шт. термоус. пак  СПК</v>
          </cell>
          <cell r="D229">
            <v>9</v>
          </cell>
        </row>
        <row r="230">
          <cell r="A230" t="str">
            <v>Дельгаро с/в "Эликатессе" 140 гр.шт.  СПК</v>
          </cell>
          <cell r="D230">
            <v>4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18</v>
          </cell>
        </row>
        <row r="232">
          <cell r="A232" t="str">
            <v>Для праздника с/к "Просто выгодно" 260 гр.шт.  СПК</v>
          </cell>
          <cell r="D232">
            <v>1</v>
          </cell>
        </row>
        <row r="233">
          <cell r="A233" t="str">
            <v>Докторская вареная термоус.пак. "Высокий вкус"  СПК</v>
          </cell>
          <cell r="D233">
            <v>1.304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6</v>
          </cell>
        </row>
        <row r="235">
          <cell r="A235" t="str">
            <v>ЖАР-ладушки с мясом 0,2кг ТМ Стародворье  ПОКОМ</v>
          </cell>
          <cell r="D235">
            <v>69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Карбонад Юбилейный термоус.пак.  СПК</v>
          </cell>
          <cell r="D237">
            <v>-0.5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5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5</v>
          </cell>
        </row>
        <row r="240">
          <cell r="A240" t="str">
            <v>Классическая с/к 80 гр.шт.нар. (лоток с ср.защ.атм.)  СПК</v>
          </cell>
          <cell r="D240">
            <v>9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178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170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32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163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153</v>
          </cell>
        </row>
        <row r="246">
          <cell r="A246" t="str">
            <v>Купеческая п/к 0,38 кг.шт. термофор.пак.  СПК</v>
          </cell>
          <cell r="D246">
            <v>2</v>
          </cell>
        </row>
        <row r="247">
          <cell r="A247" t="str">
            <v>Ла Фаворте с/в "Эликатессе" 140 гр.шт.  СПК</v>
          </cell>
          <cell r="D247">
            <v>2</v>
          </cell>
        </row>
        <row r="248">
          <cell r="A248" t="str">
            <v>Любительская вареная термоус.пак. "Высокий вкус"  СПК</v>
          </cell>
          <cell r="D248">
            <v>18.218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92.501000000000005</v>
          </cell>
        </row>
        <row r="250">
          <cell r="A250" t="str">
            <v>Мини-чебуречки с мясом ВЕС 5,5кг ТМ Зареченские  ПОКОМ</v>
          </cell>
          <cell r="D250">
            <v>11</v>
          </cell>
        </row>
        <row r="251">
          <cell r="A251" t="str">
            <v>Мини-шарики с курочкой и сыром ТМ Зареченские ВЕС  ПОКОМ</v>
          </cell>
          <cell r="D251">
            <v>72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337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264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269</v>
          </cell>
        </row>
        <row r="255">
          <cell r="A255" t="str">
            <v>Наггетсы с куриным филе и сыром ТМ Вязанка 0,25 кг ПОКОМ</v>
          </cell>
          <cell r="D255">
            <v>198</v>
          </cell>
        </row>
        <row r="256">
          <cell r="A256" t="str">
            <v>Наггетсы Хрустящие 0,3кг ТМ Зареченские  ПОКОМ</v>
          </cell>
          <cell r="D256">
            <v>14</v>
          </cell>
        </row>
        <row r="257">
          <cell r="A257" t="str">
            <v>Наггетсы Хрустящие ТМ Зареченские. ВЕС ПОКОМ</v>
          </cell>
          <cell r="D257">
            <v>222</v>
          </cell>
        </row>
        <row r="258">
          <cell r="A258" t="str">
            <v>Оригинальная с перцем с/к  СПК</v>
          </cell>
          <cell r="D258">
            <v>4.2919999999999998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62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48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20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86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27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56</v>
          </cell>
        </row>
        <row r="268">
          <cell r="A268" t="str">
            <v>Пельмени Бульмени мини с мясом и оливковым маслом 0,7 кг ТМ Горячая штучка  ПОКОМ</v>
          </cell>
          <cell r="D268">
            <v>178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40.5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240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283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350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339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405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158</v>
          </cell>
        </row>
        <row r="276">
          <cell r="A276" t="str">
            <v>Пельмени Медвежьи ушки с фермерскими сливками 0,7кг  ПОКОМ</v>
          </cell>
          <cell r="D276">
            <v>17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18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265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100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115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116</v>
          </cell>
        </row>
        <row r="283">
          <cell r="A283" t="str">
            <v>Пельмени Сочные сфера 0,8 кг ТМ Стародворье  ПОКОМ</v>
          </cell>
          <cell r="D283">
            <v>17</v>
          </cell>
        </row>
        <row r="284">
          <cell r="A284" t="str">
            <v>Пирожки с мясом 3,7кг ВЕС ТМ Зареченские  ПОКОМ</v>
          </cell>
          <cell r="D284">
            <v>29.6</v>
          </cell>
        </row>
        <row r="285">
          <cell r="A285" t="str">
            <v>Покровская вареная 0,47 кг шт.  СПК</v>
          </cell>
          <cell r="D285">
            <v>-2</v>
          </cell>
        </row>
        <row r="286">
          <cell r="A286" t="str">
            <v>Ричеза с/к 230 гр.шт.  СПК</v>
          </cell>
          <cell r="D286">
            <v>8</v>
          </cell>
        </row>
        <row r="287">
          <cell r="A287" t="str">
            <v>Сальчетти с/к 230 гр.шт.  СПК</v>
          </cell>
          <cell r="D287">
            <v>28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8</v>
          </cell>
        </row>
        <row r="289">
          <cell r="A289" t="str">
            <v>Салями с/к 100 гр.шт.нар. (лоток с ср.защ.атм.)  СПК</v>
          </cell>
          <cell r="D289">
            <v>9</v>
          </cell>
        </row>
        <row r="290">
          <cell r="A290" t="str">
            <v>Салями Трюфель с/в "Эликатессе" 0,16 кг.шт.  СПК</v>
          </cell>
          <cell r="D290">
            <v>8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6.6420000000000003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-0.86499999999999999</v>
          </cell>
        </row>
        <row r="293">
          <cell r="A293" t="str">
            <v>Семейная с чесночком Экстра вареная  СПК</v>
          </cell>
          <cell r="D293">
            <v>0.41399999999999998</v>
          </cell>
        </row>
        <row r="294">
          <cell r="A294" t="str">
            <v>Сервелат Европейский в/к, в/с 0,38 кг.шт.термофор.пак  СПК</v>
          </cell>
          <cell r="D294">
            <v>-2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-4</v>
          </cell>
        </row>
        <row r="296">
          <cell r="A296" t="str">
            <v>Сервелат Финский в/к 0,38 кг.шт. термофор.пак.  СПК</v>
          </cell>
          <cell r="D296">
            <v>-1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9</v>
          </cell>
        </row>
        <row r="298">
          <cell r="A298" t="str">
            <v>Сибирская особая с/к 0,235 кг шт.  СПК</v>
          </cell>
          <cell r="D298">
            <v>17</v>
          </cell>
        </row>
        <row r="299">
          <cell r="A299" t="str">
            <v>Сосиски "Баварские" 0,36 кг.шт. вак.упак.  СПК</v>
          </cell>
          <cell r="D299">
            <v>2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Классические (в ср.защ.атм.) СПК</v>
          </cell>
          <cell r="D301">
            <v>1.256</v>
          </cell>
        </row>
        <row r="302">
          <cell r="A302" t="str">
            <v>Сосиски Мусульманские "Просто выгодно" (в ср.защ.атм.)  СПК</v>
          </cell>
          <cell r="D302">
            <v>-0.9</v>
          </cell>
        </row>
        <row r="303">
          <cell r="A303" t="str">
            <v>Сосиски Хот-дог подкопченные (лоток с ср.защ.атм.)  СПК</v>
          </cell>
          <cell r="D303">
            <v>3.8290000000000002</v>
          </cell>
        </row>
        <row r="304">
          <cell r="A304" t="str">
            <v>Сочный мегачебурек ТМ Зареченские ВЕС ПОКОМ</v>
          </cell>
          <cell r="D304">
            <v>60.48</v>
          </cell>
        </row>
        <row r="305">
          <cell r="A305" t="str">
            <v>Торо Неро с/в "Эликатессе" 140 гр.шт.  СПК</v>
          </cell>
          <cell r="D305">
            <v>-6</v>
          </cell>
        </row>
        <row r="306">
          <cell r="A306" t="str">
            <v>Утренняя вареная ВЕС СПК</v>
          </cell>
          <cell r="D306">
            <v>0.89400000000000002</v>
          </cell>
        </row>
        <row r="307">
          <cell r="A307" t="str">
            <v>Уши свиные копченые к пиву 0,15кг нар. д/ф шт.  СПК</v>
          </cell>
          <cell r="D307">
            <v>6</v>
          </cell>
        </row>
        <row r="308">
          <cell r="A308" t="str">
            <v>Фестивальная пора с/к 100 гр.шт.нар. (лоток с ср.защ.атм.)  СПК</v>
          </cell>
          <cell r="D308">
            <v>1</v>
          </cell>
        </row>
        <row r="309">
          <cell r="A309" t="str">
            <v>Фестивальная пора с/к 235 гр.шт.  СПК</v>
          </cell>
          <cell r="D309">
            <v>35</v>
          </cell>
        </row>
        <row r="310">
          <cell r="A310" t="str">
            <v>Фестивальная пора с/к термоус.пак  СПК</v>
          </cell>
          <cell r="D310">
            <v>2.92</v>
          </cell>
        </row>
        <row r="311">
          <cell r="A311" t="str">
            <v>Фирменная с/к 200 гр. срез "Эликатессе" термоформ.пак.  СПК</v>
          </cell>
          <cell r="D311">
            <v>5</v>
          </cell>
        </row>
        <row r="312">
          <cell r="A312" t="str">
            <v>Фуэт с/в "Эликатессе" 160 гр.шт.  СПК</v>
          </cell>
          <cell r="D312">
            <v>-5</v>
          </cell>
        </row>
        <row r="313">
          <cell r="A313" t="str">
            <v>Хинкали Классические ТМ Зареченские ВЕС ПОКОМ</v>
          </cell>
          <cell r="D313">
            <v>50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122</v>
          </cell>
        </row>
        <row r="315">
          <cell r="A315" t="str">
            <v>Хотстеры с сыром 0,25кг ТМ Горячая штучка  ПОКОМ</v>
          </cell>
          <cell r="D315">
            <v>135</v>
          </cell>
        </row>
        <row r="316">
          <cell r="A316" t="str">
            <v>Хотстеры ТМ Горячая штучка ТС Хотстеры 0,25 кг зам  ПОКОМ</v>
          </cell>
          <cell r="D316">
            <v>214</v>
          </cell>
        </row>
        <row r="317">
          <cell r="A317" t="str">
            <v>Хрустящие крылышки острые к пиву ТМ Горячая штучка 0,3кг зам  ПОКОМ</v>
          </cell>
          <cell r="D317">
            <v>127</v>
          </cell>
        </row>
        <row r="318">
          <cell r="A318" t="str">
            <v>Хрустящие крылышки ТМ Горячая штучка 0,3 кг зам  ПОКОМ</v>
          </cell>
          <cell r="D318">
            <v>108</v>
          </cell>
        </row>
        <row r="319">
          <cell r="A319" t="str">
            <v>Чебупели Курочка гриль ТМ Горячая штучка, 0,3 кг зам  ПОКОМ</v>
          </cell>
          <cell r="D319">
            <v>51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482</v>
          </cell>
        </row>
        <row r="321">
          <cell r="A321" t="str">
            <v>Чебупицца Маргарита 0,2кг ТМ Горячая штучка ТС Foodgital  ПОКОМ</v>
          </cell>
          <cell r="D321">
            <v>2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512</v>
          </cell>
        </row>
        <row r="323">
          <cell r="A323" t="str">
            <v>Чебупицца со вкусом 4 сыра 0,2кг ТМ Горячая штучка ТС Foodgital  ПОКОМ</v>
          </cell>
          <cell r="D323">
            <v>4</v>
          </cell>
        </row>
        <row r="324">
          <cell r="A324" t="str">
            <v>Чебуреки сочные ВЕС ТМ Зареченские  ПОКОМ</v>
          </cell>
          <cell r="D324">
            <v>100</v>
          </cell>
        </row>
        <row r="325">
          <cell r="A325" t="str">
            <v>Шпикачки Русские (черева) (в ср.защ.атм.) "Высокий вкус"  СПК</v>
          </cell>
          <cell r="D325">
            <v>8.0180000000000007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-2</v>
          </cell>
        </row>
        <row r="327">
          <cell r="A327" t="str">
            <v>Юбилейная с/к 0,235 кг.шт.  СПК</v>
          </cell>
          <cell r="D327">
            <v>63</v>
          </cell>
        </row>
        <row r="328">
          <cell r="A328" t="str">
            <v>Итого</v>
          </cell>
          <cell r="D328">
            <v>42973.334999999999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08.05.2025 - 14.05.2025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1134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858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2020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860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834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546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1656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804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408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564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710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920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1200</v>
          </cell>
        </row>
        <row r="24">
          <cell r="A24" t="str">
            <v>Хотстеры ТМ Горячая штучка ТС Хотстеры 0,25 кг зам  ПОКОМ</v>
          </cell>
          <cell r="D24">
            <v>180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564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804</v>
          </cell>
        </row>
        <row r="27">
          <cell r="A27" t="str">
            <v>Итого</v>
          </cell>
          <cell r="D27">
            <v>16784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4.1640625" style="1" customWidth="1"/>
    <col min="2" max="2" width="4" style="1" customWidth="1"/>
    <col min="3" max="6" width="7.83203125" style="1" customWidth="1"/>
    <col min="7" max="7" width="6.33203125" bestFit="1" customWidth="1"/>
    <col min="8" max="8" width="6" bestFit="1" customWidth="1"/>
    <col min="9" max="9" width="6.6640625" bestFit="1" customWidth="1"/>
    <col min="10" max="10" width="5.33203125" bestFit="1" customWidth="1"/>
    <col min="11" max="11" width="6.6640625" bestFit="1" customWidth="1"/>
    <col min="12" max="13" width="1" customWidth="1"/>
    <col min="14" max="14" width="1.33203125" customWidth="1"/>
    <col min="15" max="15" width="5.6640625" bestFit="1" customWidth="1"/>
    <col min="16" max="16" width="6.6640625" bestFit="1" customWidth="1"/>
    <col min="17" max="17" width="6.1640625" customWidth="1"/>
    <col min="18" max="18" width="5.33203125" bestFit="1" customWidth="1"/>
    <col min="19" max="20" width="6.1640625" bestFit="1" customWidth="1"/>
    <col min="21" max="22" width="6.6640625" bestFit="1" customWidth="1"/>
    <col min="23" max="23" width="6.1640625" bestFit="1" customWidth="1"/>
    <col min="24" max="24" width="5.1640625" bestFit="1" customWidth="1"/>
    <col min="25" max="25" width="5.83203125" bestFit="1" customWidth="1"/>
    <col min="26" max="26" width="5.6640625" bestFit="1" customWidth="1"/>
    <col min="27" max="27" width="7.6640625" bestFit="1" customWidth="1"/>
    <col min="28" max="28" width="11.33203125" bestFit="1" customWidth="1"/>
    <col min="29" max="29" width="6" bestFit="1" customWidth="1"/>
    <col min="30" max="30" width="5.1640625" bestFit="1" customWidth="1"/>
    <col min="31" max="31" width="7.1640625" customWidth="1"/>
    <col min="32" max="33" width="1.33203125" customWidth="1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77</v>
      </c>
      <c r="M4" s="8" t="s">
        <v>77</v>
      </c>
      <c r="N4" s="1" t="s">
        <v>78</v>
      </c>
      <c r="O4" s="1" t="s">
        <v>79</v>
      </c>
      <c r="P4" s="9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0" t="s">
        <v>84</v>
      </c>
      <c r="X4" s="11" t="s">
        <v>85</v>
      </c>
      <c r="Y4" s="12" t="s">
        <v>86</v>
      </c>
      <c r="Z4" s="13" t="s">
        <v>87</v>
      </c>
      <c r="AA4" s="9" t="s">
        <v>88</v>
      </c>
      <c r="AB4" s="1" t="s">
        <v>89</v>
      </c>
      <c r="AC4" s="9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t="s">
        <v>93</v>
      </c>
      <c r="N5" s="17" t="s">
        <v>93</v>
      </c>
      <c r="P5" s="17" t="s">
        <v>97</v>
      </c>
      <c r="S5" s="17" t="s">
        <v>94</v>
      </c>
      <c r="T5" s="17" t="s">
        <v>95</v>
      </c>
      <c r="U5" s="17" t="s">
        <v>98</v>
      </c>
    </row>
    <row r="6" spans="1:34" ht="11.1" customHeight="1" x14ac:dyDescent="0.2">
      <c r="A6" s="5"/>
      <c r="B6" s="5"/>
      <c r="C6" s="3"/>
      <c r="D6" s="3"/>
      <c r="E6" s="15">
        <f>SUM(E7:E105)</f>
        <v>44892.780999999995</v>
      </c>
      <c r="F6" s="15">
        <f>SUM(F7:F105)</f>
        <v>64148.175999999999</v>
      </c>
      <c r="I6" s="15">
        <f>SUM(I7:I105)</f>
        <v>44234.146000000001</v>
      </c>
      <c r="J6" s="15">
        <f t="shared" ref="J6:P6" si="0">SUM(J7:J105)</f>
        <v>658.63499999999999</v>
      </c>
      <c r="K6" s="15">
        <f t="shared" si="0"/>
        <v>16360</v>
      </c>
      <c r="L6" s="15">
        <f t="shared" si="0"/>
        <v>0</v>
      </c>
      <c r="M6" s="15">
        <f t="shared" si="0"/>
        <v>0</v>
      </c>
      <c r="N6" s="15">
        <f t="shared" si="0"/>
        <v>9130</v>
      </c>
      <c r="O6" s="15">
        <f t="shared" si="0"/>
        <v>9684.6952499999989</v>
      </c>
      <c r="P6" s="15">
        <f t="shared" si="0"/>
        <v>14940</v>
      </c>
      <c r="S6" s="15">
        <f t="shared" ref="S6" si="1">SUM(S7:S105)</f>
        <v>7868.0840000000017</v>
      </c>
      <c r="T6" s="15">
        <f t="shared" ref="T6" si="2">SUM(T7:T105)</f>
        <v>9308.5761999999995</v>
      </c>
      <c r="U6" s="15">
        <f t="shared" ref="U6" si="3">SUM(U7:U105)</f>
        <v>8183.0810000000001</v>
      </c>
      <c r="V6" s="15">
        <f t="shared" ref="V6" si="4">SUM(V7:V105)</f>
        <v>6154</v>
      </c>
      <c r="Z6" s="15">
        <f t="shared" ref="Z6:AA6" si="5">SUM(Z7:Z105)</f>
        <v>1586</v>
      </c>
      <c r="AA6" s="15">
        <f t="shared" si="5"/>
        <v>14940</v>
      </c>
      <c r="AE6" s="15">
        <f t="shared" ref="AE6" si="6">SUM(AE7:AE105)</f>
        <v>6983.72</v>
      </c>
    </row>
    <row r="7" spans="1:34" s="1" customFormat="1" ht="11.1" customHeight="1" outlineLevel="1" x14ac:dyDescent="0.2">
      <c r="A7" s="6" t="s">
        <v>10</v>
      </c>
      <c r="B7" s="6" t="s">
        <v>9</v>
      </c>
      <c r="C7" s="7">
        <v>-543</v>
      </c>
      <c r="D7" s="7">
        <v>53</v>
      </c>
      <c r="E7" s="24">
        <v>907</v>
      </c>
      <c r="F7" s="25">
        <v>-1416</v>
      </c>
      <c r="G7" s="1" t="str">
        <f>VLOOKUP(A:A,[1]TDSheet!$A:$G,7,0)</f>
        <v>бон</v>
      </c>
      <c r="H7" s="1" t="e">
        <f>VLOOKUP(A:A,[1]TDSheet!$A:$H,8,0)</f>
        <v>#N/A</v>
      </c>
      <c r="I7" s="16">
        <f>VLOOKUP(A:A,[2]TDSheet!$A:$F,6,0)</f>
        <v>932</v>
      </c>
      <c r="J7" s="16">
        <f>E7-I7</f>
        <v>-25</v>
      </c>
      <c r="K7" s="16"/>
      <c r="L7" s="16"/>
      <c r="M7" s="16"/>
      <c r="N7" s="16"/>
      <c r="O7" s="16">
        <f>(E7-V7)/4</f>
        <v>226.75</v>
      </c>
      <c r="P7" s="18"/>
      <c r="Q7" s="19">
        <f>(F7+K7+P7)/O7</f>
        <v>-6.2447629547960313</v>
      </c>
      <c r="R7" s="16">
        <f>F7/O7</f>
        <v>-6.2447629547960313</v>
      </c>
      <c r="S7" s="16">
        <f>VLOOKUP(A:A,[1]TDSheet!$A:$T,20,0)</f>
        <v>0</v>
      </c>
      <c r="T7" s="16">
        <f>VLOOKUP(A:A,[1]TDSheet!$A:$O,15,0)</f>
        <v>106.6</v>
      </c>
      <c r="U7" s="16">
        <f>VLOOKUP(A:A,[3]TDSheet!$A:$D,4,0)</f>
        <v>228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6" t="s">
        <v>49</v>
      </c>
      <c r="B8" s="6" t="s">
        <v>9</v>
      </c>
      <c r="C8" s="7">
        <v>-654</v>
      </c>
      <c r="D8" s="7">
        <v>15</v>
      </c>
      <c r="E8" s="7">
        <v>11</v>
      </c>
      <c r="F8" s="25">
        <v>-661</v>
      </c>
      <c r="G8" s="1" t="str">
        <f>VLOOKUP(A:A,[1]TDSheet!$A:$G,7,0)</f>
        <v>отк</v>
      </c>
      <c r="H8" s="1" t="e">
        <f>VLOOKUP(A:A,[1]TDSheet!$A:$H,8,0)</f>
        <v>#N/A</v>
      </c>
      <c r="I8" s="16">
        <f>VLOOKUP(A:A,[2]TDSheet!$A:$F,6,0)</f>
        <v>22</v>
      </c>
      <c r="J8" s="16">
        <f t="shared" ref="J8:J69" si="7">E8-I8</f>
        <v>-11</v>
      </c>
      <c r="K8" s="16"/>
      <c r="L8" s="16"/>
      <c r="M8" s="16"/>
      <c r="N8" s="16"/>
      <c r="O8" s="16">
        <f t="shared" ref="O8:O69" si="8">(E8-V8)/4</f>
        <v>2.75</v>
      </c>
      <c r="P8" s="18"/>
      <c r="Q8" s="19">
        <f t="shared" ref="Q8:Q69" si="9">(F8+K8+P8)/O8</f>
        <v>-240.36363636363637</v>
      </c>
      <c r="R8" s="16">
        <f t="shared" ref="R8:R69" si="10">F8/O8</f>
        <v>-240.36363636363637</v>
      </c>
      <c r="S8" s="16">
        <f>VLOOKUP(A:A,[1]TDSheet!$A:$T,20,0)</f>
        <v>63.2</v>
      </c>
      <c r="T8" s="16">
        <f>VLOOKUP(A:A,[1]TDSheet!$A:$O,15,0)</f>
        <v>3.6</v>
      </c>
      <c r="U8" s="16">
        <v>0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v>0</v>
      </c>
      <c r="AA8" s="16">
        <f t="shared" ref="AA8:AA69" si="11">P8+0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6" t="s">
        <v>50</v>
      </c>
      <c r="B9" s="6" t="s">
        <v>9</v>
      </c>
      <c r="C9" s="7">
        <v>-255</v>
      </c>
      <c r="D9" s="7">
        <v>34</v>
      </c>
      <c r="E9" s="24">
        <v>392</v>
      </c>
      <c r="F9" s="25">
        <v>-623</v>
      </c>
      <c r="G9" s="1" t="str">
        <f>VLOOKUP(A:A,[1]TDSheet!$A:$G,7,0)</f>
        <v>бон</v>
      </c>
      <c r="H9" s="1" t="e">
        <f>VLOOKUP(A:A,[1]TDSheet!$A:$H,8,0)</f>
        <v>#N/A</v>
      </c>
      <c r="I9" s="16">
        <f>VLOOKUP(A:A,[2]TDSheet!$A:$F,6,0)</f>
        <v>409</v>
      </c>
      <c r="J9" s="16">
        <f t="shared" si="7"/>
        <v>-17</v>
      </c>
      <c r="K9" s="16"/>
      <c r="L9" s="16"/>
      <c r="M9" s="16"/>
      <c r="N9" s="16"/>
      <c r="O9" s="16">
        <f t="shared" si="8"/>
        <v>98</v>
      </c>
      <c r="P9" s="18"/>
      <c r="Q9" s="19">
        <f t="shared" si="9"/>
        <v>-6.3571428571428568</v>
      </c>
      <c r="R9" s="16">
        <f t="shared" si="10"/>
        <v>-6.3571428571428568</v>
      </c>
      <c r="S9" s="16">
        <f>VLOOKUP(A:A,[1]TDSheet!$A:$T,20,0)</f>
        <v>0</v>
      </c>
      <c r="T9" s="16">
        <f>VLOOKUP(A:A,[1]TDSheet!$A:$O,15,0)</f>
        <v>49.4</v>
      </c>
      <c r="U9" s="16">
        <f>VLOOKUP(A:A,[3]TDSheet!$A:$D,4,0)</f>
        <v>92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16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6" t="s">
        <v>11</v>
      </c>
      <c r="B10" s="6" t="s">
        <v>9</v>
      </c>
      <c r="C10" s="7">
        <v>305</v>
      </c>
      <c r="D10" s="7">
        <v>526</v>
      </c>
      <c r="E10" s="7">
        <v>214</v>
      </c>
      <c r="F10" s="7">
        <v>607</v>
      </c>
      <c r="G10" s="1" t="str">
        <f>VLOOKUP(A:A,[1]TDSheet!$A:$G,7,0)</f>
        <v>нов</v>
      </c>
      <c r="H10" s="1" t="e">
        <f>VLOOKUP(A:A,[1]TDSheet!$A:$H,8,0)</f>
        <v>#N/A</v>
      </c>
      <c r="I10" s="16">
        <f>VLOOKUP(A:A,[2]TDSheet!$A:$F,6,0)</f>
        <v>218</v>
      </c>
      <c r="J10" s="16">
        <f t="shared" si="7"/>
        <v>-4</v>
      </c>
      <c r="K10" s="16"/>
      <c r="L10" s="16"/>
      <c r="M10" s="16"/>
      <c r="N10" s="16"/>
      <c r="O10" s="16">
        <f t="shared" si="8"/>
        <v>53.5</v>
      </c>
      <c r="P10" s="18"/>
      <c r="Q10" s="19">
        <f t="shared" si="9"/>
        <v>11.345794392523365</v>
      </c>
      <c r="R10" s="16">
        <f t="shared" si="10"/>
        <v>11.345794392523365</v>
      </c>
      <c r="S10" s="16">
        <f>VLOOKUP(A:A,[1]TDSheet!$A:$T,20,0)</f>
        <v>45.6</v>
      </c>
      <c r="T10" s="16">
        <f>VLOOKUP(A:A,[1]TDSheet!$A:$O,15,0)</f>
        <v>60</v>
      </c>
      <c r="U10" s="16">
        <f>VLOOKUP(A:A,[3]TDSheet!$A:$D,4,0)</f>
        <v>40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ref="Z10:Z18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45" si="13">Z10*Y10*AD10</f>
        <v>0</v>
      </c>
      <c r="AF10" s="16"/>
      <c r="AG10" s="16"/>
      <c r="AH10" s="16"/>
    </row>
    <row r="11" spans="1:34" s="1" customFormat="1" ht="11.1" customHeight="1" outlineLevel="1" x14ac:dyDescent="0.2">
      <c r="A11" s="6" t="s">
        <v>12</v>
      </c>
      <c r="B11" s="6" t="s">
        <v>9</v>
      </c>
      <c r="C11" s="7">
        <v>500</v>
      </c>
      <c r="D11" s="7">
        <v>712</v>
      </c>
      <c r="E11" s="7">
        <v>426</v>
      </c>
      <c r="F11" s="7">
        <v>781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425</v>
      </c>
      <c r="J11" s="16">
        <f t="shared" si="7"/>
        <v>1</v>
      </c>
      <c r="K11" s="16">
        <v>180</v>
      </c>
      <c r="L11" s="16"/>
      <c r="M11" s="16"/>
      <c r="N11" s="16"/>
      <c r="O11" s="16">
        <f t="shared" si="8"/>
        <v>106.5</v>
      </c>
      <c r="P11" s="18">
        <v>180</v>
      </c>
      <c r="Q11" s="19">
        <f t="shared" si="9"/>
        <v>10.713615023474178</v>
      </c>
      <c r="R11" s="16">
        <f t="shared" si="10"/>
        <v>7.333333333333333</v>
      </c>
      <c r="S11" s="16">
        <f>VLOOKUP(A:A,[1]TDSheet!$A:$T,20,0)</f>
        <v>87</v>
      </c>
      <c r="T11" s="16">
        <f>VLOOKUP(A:A,[1]TDSheet!$A:$O,15,0)</f>
        <v>105.8</v>
      </c>
      <c r="U11" s="16">
        <f>VLOOKUP(A:A,[3]TDSheet!$A:$D,4,0)</f>
        <v>136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14</v>
      </c>
      <c r="AA11" s="16">
        <f t="shared" si="11"/>
        <v>180</v>
      </c>
      <c r="AB11" s="16">
        <f>VLOOKUP(A:A,[1]TDSheet!$A:$AB,28,0)</f>
        <v>0</v>
      </c>
      <c r="AC11" s="16">
        <f>AA11/12</f>
        <v>15</v>
      </c>
      <c r="AD11" s="21">
        <f>VLOOKUP(A:A,[1]TDSheet!$A:$AD,30,0)</f>
        <v>0.3</v>
      </c>
      <c r="AE11" s="16">
        <f t="shared" si="13"/>
        <v>50.4</v>
      </c>
      <c r="AF11" s="16"/>
      <c r="AG11" s="16"/>
      <c r="AH11" s="16"/>
    </row>
    <row r="12" spans="1:34" s="1" customFormat="1" ht="11.1" customHeight="1" outlineLevel="1" x14ac:dyDescent="0.2">
      <c r="A12" s="6" t="s">
        <v>13</v>
      </c>
      <c r="B12" s="6" t="s">
        <v>9</v>
      </c>
      <c r="C12" s="7">
        <v>1905</v>
      </c>
      <c r="D12" s="7">
        <v>4054</v>
      </c>
      <c r="E12" s="7">
        <v>2404</v>
      </c>
      <c r="F12" s="7">
        <v>3506</v>
      </c>
      <c r="G12" s="1" t="str">
        <f>VLOOKUP(A:A,[1]TDSheet!$A:$G,7,0)</f>
        <v>пуд,яб</v>
      </c>
      <c r="H12" s="1">
        <f>VLOOKUP(A:A,[1]TDSheet!$A:$H,8,0)</f>
        <v>180</v>
      </c>
      <c r="I12" s="16">
        <f>VLOOKUP(A:A,[2]TDSheet!$A:$F,6,0)</f>
        <v>2455</v>
      </c>
      <c r="J12" s="16">
        <f t="shared" si="7"/>
        <v>-51</v>
      </c>
      <c r="K12" s="16">
        <v>120</v>
      </c>
      <c r="L12" s="16"/>
      <c r="M12" s="16"/>
      <c r="N12" s="16">
        <v>984</v>
      </c>
      <c r="O12" s="16">
        <f t="shared" si="8"/>
        <v>400</v>
      </c>
      <c r="P12" s="18">
        <v>600</v>
      </c>
      <c r="Q12" s="19">
        <f t="shared" si="9"/>
        <v>10.565</v>
      </c>
      <c r="R12" s="16">
        <f t="shared" si="10"/>
        <v>8.7650000000000006</v>
      </c>
      <c r="S12" s="16">
        <f>VLOOKUP(A:A,[1]TDSheet!$A:$T,20,0)</f>
        <v>410.6</v>
      </c>
      <c r="T12" s="16">
        <f>VLOOKUP(A:A,[1]TDSheet!$A:$O,15,0)</f>
        <v>446.6</v>
      </c>
      <c r="U12" s="16">
        <f>VLOOKUP(A:A,[3]TDSheet!$A:$D,4,0)</f>
        <v>285</v>
      </c>
      <c r="V12" s="16">
        <f>VLOOKUP(A:A,[4]TDSheet!$A:$D,4,0)</f>
        <v>804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56</v>
      </c>
      <c r="AA12" s="16">
        <f t="shared" si="11"/>
        <v>600</v>
      </c>
      <c r="AB12" s="16" t="str">
        <f>VLOOKUP(A:A,[1]TDSheet!$A:$AB,28,0)</f>
        <v>ябмай</v>
      </c>
      <c r="AC12" s="16">
        <f>AA12/12</f>
        <v>50</v>
      </c>
      <c r="AD12" s="21">
        <f>VLOOKUP(A:A,[1]TDSheet!$A:$AD,30,0)</f>
        <v>0.3</v>
      </c>
      <c r="AE12" s="16">
        <f>Z12*Y12*AD12</f>
        <v>201.6</v>
      </c>
      <c r="AF12" s="16"/>
      <c r="AG12" s="16"/>
      <c r="AH12" s="16"/>
    </row>
    <row r="13" spans="1:34" s="1" customFormat="1" ht="11.1" customHeight="1" outlineLevel="1" x14ac:dyDescent="0.2">
      <c r="A13" s="6" t="s">
        <v>14</v>
      </c>
      <c r="B13" s="6" t="s">
        <v>9</v>
      </c>
      <c r="C13" s="7">
        <v>2752</v>
      </c>
      <c r="D13" s="7">
        <v>2776</v>
      </c>
      <c r="E13" s="24">
        <v>2542</v>
      </c>
      <c r="F13" s="25">
        <v>2442</v>
      </c>
      <c r="G13" s="1" t="str">
        <f>VLOOKUP(A:A,[1]TDSheet!$A:$G,7,0)</f>
        <v>пуд, бон</v>
      </c>
      <c r="H13" s="1">
        <f>VLOOKUP(A:A,[1]TDSheet!$A:$H,8,0)</f>
        <v>180</v>
      </c>
      <c r="I13" s="16">
        <f>VLOOKUP(A:A,[2]TDSheet!$A:$F,6,0)</f>
        <v>1671</v>
      </c>
      <c r="J13" s="16">
        <f t="shared" si="7"/>
        <v>871</v>
      </c>
      <c r="K13" s="16">
        <v>1200</v>
      </c>
      <c r="L13" s="16"/>
      <c r="M13" s="16"/>
      <c r="N13" s="16">
        <v>1296</v>
      </c>
      <c r="O13" s="16">
        <f t="shared" si="8"/>
        <v>533.5</v>
      </c>
      <c r="P13" s="18">
        <v>1800</v>
      </c>
      <c r="Q13" s="19">
        <f t="shared" si="9"/>
        <v>10.200562324273664</v>
      </c>
      <c r="R13" s="16">
        <f t="shared" si="10"/>
        <v>4.5773195876288657</v>
      </c>
      <c r="S13" s="16">
        <f>VLOOKUP(A:A,[1]TDSheet!$A:$T,20,0)</f>
        <v>267.60000000000002</v>
      </c>
      <c r="T13" s="16">
        <f>VLOOKUP(A:A,[1]TDSheet!$A:$O,15,0)</f>
        <v>407.6</v>
      </c>
      <c r="U13" s="16">
        <f>VLOOKUP(A:A,[3]TDSheet!$A:$D,4,0)</f>
        <v>400</v>
      </c>
      <c r="V13" s="16">
        <f>VLOOKUP(A:A,[4]TDSheet!$A:$D,4,0)</f>
        <v>408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2"/>
        <v>154</v>
      </c>
      <c r="AA13" s="16">
        <f t="shared" si="11"/>
        <v>1800</v>
      </c>
      <c r="AB13" s="16">
        <f>VLOOKUP(A:A,[1]TDSheet!$A:$AB,28,0)</f>
        <v>0</v>
      </c>
      <c r="AC13" s="16">
        <f>AA13/12</f>
        <v>150</v>
      </c>
      <c r="AD13" s="21">
        <f>VLOOKUP(A:A,[1]TDSheet!$A:$AD,30,0)</f>
        <v>0.3</v>
      </c>
      <c r="AE13" s="16">
        <f t="shared" si="13"/>
        <v>554.4</v>
      </c>
      <c r="AF13" s="16"/>
      <c r="AG13" s="16"/>
      <c r="AH13" s="16"/>
    </row>
    <row r="14" spans="1:34" s="1" customFormat="1" ht="11.1" customHeight="1" outlineLevel="1" x14ac:dyDescent="0.2">
      <c r="A14" s="6" t="s">
        <v>15</v>
      </c>
      <c r="B14" s="6" t="s">
        <v>9</v>
      </c>
      <c r="C14" s="7">
        <v>708</v>
      </c>
      <c r="D14" s="7">
        <v>769</v>
      </c>
      <c r="E14" s="7">
        <v>445</v>
      </c>
      <c r="F14" s="7">
        <v>1009</v>
      </c>
      <c r="G14" s="1">
        <f>VLOOKUP(A:A,[1]TDSheet!$A:$G,7,0)</f>
        <v>1</v>
      </c>
      <c r="H14" s="1">
        <f>VLOOKUP(A:A,[1]TDSheet!$A:$H,8,0)</f>
        <v>180</v>
      </c>
      <c r="I14" s="16">
        <f>VLOOKUP(A:A,[2]TDSheet!$A:$F,6,0)</f>
        <v>469</v>
      </c>
      <c r="J14" s="16">
        <f t="shared" si="7"/>
        <v>-24</v>
      </c>
      <c r="K14" s="16"/>
      <c r="L14" s="16"/>
      <c r="M14" s="16"/>
      <c r="N14" s="16"/>
      <c r="O14" s="16">
        <f t="shared" si="8"/>
        <v>111.25</v>
      </c>
      <c r="P14" s="18">
        <v>240</v>
      </c>
      <c r="Q14" s="19">
        <f t="shared" si="9"/>
        <v>11.226966292134831</v>
      </c>
      <c r="R14" s="16">
        <f t="shared" si="10"/>
        <v>9.0696629213483142</v>
      </c>
      <c r="S14" s="16">
        <f>VLOOKUP(A:A,[1]TDSheet!$A:$T,20,0)</f>
        <v>101.2</v>
      </c>
      <c r="T14" s="16">
        <f>VLOOKUP(A:A,[1]TDSheet!$A:$O,15,0)</f>
        <v>115.8</v>
      </c>
      <c r="U14" s="16">
        <f>VLOOKUP(A:A,[3]TDSheet!$A:$D,4,0)</f>
        <v>142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16">
        <f t="shared" si="12"/>
        <v>14</v>
      </c>
      <c r="AA14" s="16">
        <f t="shared" si="11"/>
        <v>240</v>
      </c>
      <c r="AB14" s="16">
        <f>VLOOKUP(A:A,[1]TDSheet!$A:$AB,28,0)</f>
        <v>0</v>
      </c>
      <c r="AC14" s="16">
        <f>AA14/24</f>
        <v>10</v>
      </c>
      <c r="AD14" s="21">
        <f>VLOOKUP(A:A,[1]TDSheet!$A:$AD,30,0)</f>
        <v>0.09</v>
      </c>
      <c r="AE14" s="16">
        <f t="shared" si="13"/>
        <v>30.24</v>
      </c>
      <c r="AF14" s="16"/>
      <c r="AG14" s="16"/>
      <c r="AH14" s="16"/>
    </row>
    <row r="15" spans="1:34" s="1" customFormat="1" ht="11.1" customHeight="1" outlineLevel="1" x14ac:dyDescent="0.2">
      <c r="A15" s="6" t="s">
        <v>51</v>
      </c>
      <c r="B15" s="6" t="s">
        <v>9</v>
      </c>
      <c r="C15" s="7">
        <v>231</v>
      </c>
      <c r="D15" s="7"/>
      <c r="E15" s="7">
        <v>24</v>
      </c>
      <c r="F15" s="7">
        <v>207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24</v>
      </c>
      <c r="J15" s="16">
        <f t="shared" si="7"/>
        <v>0</v>
      </c>
      <c r="K15" s="16"/>
      <c r="L15" s="16"/>
      <c r="M15" s="16"/>
      <c r="N15" s="16"/>
      <c r="O15" s="16">
        <f t="shared" si="8"/>
        <v>6</v>
      </c>
      <c r="P15" s="18"/>
      <c r="Q15" s="19">
        <f t="shared" si="9"/>
        <v>34.5</v>
      </c>
      <c r="R15" s="16">
        <f t="shared" si="10"/>
        <v>34.5</v>
      </c>
      <c r="S15" s="16">
        <f>VLOOKUP(A:A,[1]TDSheet!$A:$T,20,0)</f>
        <v>5.2</v>
      </c>
      <c r="T15" s="16">
        <f>VLOOKUP(A:A,[1]TDSheet!$A:$O,15,0)</f>
        <v>6</v>
      </c>
      <c r="U15" s="16">
        <f>VLOOKUP(A:A,[3]TDSheet!$A:$D,4,0)</f>
        <v>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0</v>
      </c>
      <c r="AA15" s="16">
        <f t="shared" si="11"/>
        <v>0</v>
      </c>
      <c r="AB15" s="20" t="str">
        <f>VLOOKUP(A:A,[1]TDSheet!$A:$AB,28,0)</f>
        <v>яблоко</v>
      </c>
      <c r="AC15" s="16">
        <f t="shared" ref="AC15:AC19" si="14"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6" t="s">
        <v>52</v>
      </c>
      <c r="B16" s="6" t="s">
        <v>9</v>
      </c>
      <c r="C16" s="7">
        <v>432</v>
      </c>
      <c r="D16" s="7">
        <v>190</v>
      </c>
      <c r="E16" s="7">
        <v>204</v>
      </c>
      <c r="F16" s="7">
        <v>403</v>
      </c>
      <c r="G16" s="1" t="str">
        <f>VLOOKUP(A:A,[1]TDSheet!$A:$G,7,0)</f>
        <v>нов</v>
      </c>
      <c r="H16" s="1" t="e">
        <f>VLOOKUP(A:A,[1]TDSheet!$A:$H,8,0)</f>
        <v>#N/A</v>
      </c>
      <c r="I16" s="16">
        <f>VLOOKUP(A:A,[2]TDSheet!$A:$F,6,0)</f>
        <v>219</v>
      </c>
      <c r="J16" s="16">
        <f t="shared" si="7"/>
        <v>-15</v>
      </c>
      <c r="K16" s="16"/>
      <c r="L16" s="16"/>
      <c r="M16" s="16"/>
      <c r="N16" s="16"/>
      <c r="O16" s="16">
        <f t="shared" si="8"/>
        <v>51</v>
      </c>
      <c r="P16" s="18">
        <v>150</v>
      </c>
      <c r="Q16" s="19">
        <f t="shared" si="9"/>
        <v>10.843137254901961</v>
      </c>
      <c r="R16" s="16">
        <f t="shared" si="10"/>
        <v>7.9019607843137258</v>
      </c>
      <c r="S16" s="16">
        <f>VLOOKUP(A:A,[1]TDSheet!$A:$T,20,0)</f>
        <v>46.6</v>
      </c>
      <c r="T16" s="16">
        <f>VLOOKUP(A:A,[1]TDSheet!$A:$O,15,0)</f>
        <v>46</v>
      </c>
      <c r="U16" s="16">
        <f>VLOOKUP(A:A,[3]TDSheet!$A:$D,4,0)</f>
        <v>69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14</v>
      </c>
      <c r="AA16" s="16">
        <f t="shared" si="11"/>
        <v>150</v>
      </c>
      <c r="AB16" s="16" t="str">
        <f>VLOOKUP(A:A,[1]TDSheet!$A:$AB,28,0)</f>
        <v>яблоко</v>
      </c>
      <c r="AC16" s="16">
        <f t="shared" si="14"/>
        <v>12.5</v>
      </c>
      <c r="AD16" s="21">
        <f>VLOOKUP(A:A,[1]TDSheet!$A:$AD,30,0)</f>
        <v>0.2</v>
      </c>
      <c r="AE16" s="16">
        <f t="shared" si="13"/>
        <v>33.6</v>
      </c>
      <c r="AF16" s="16"/>
      <c r="AG16" s="16"/>
      <c r="AH16" s="16"/>
    </row>
    <row r="17" spans="1:34" s="1" customFormat="1" ht="11.1" customHeight="1" outlineLevel="1" x14ac:dyDescent="0.2">
      <c r="A17" s="6" t="s">
        <v>53</v>
      </c>
      <c r="B17" s="6" t="s">
        <v>9</v>
      </c>
      <c r="C17" s="7">
        <v>184</v>
      </c>
      <c r="D17" s="7"/>
      <c r="E17" s="7">
        <v>17</v>
      </c>
      <c r="F17" s="7">
        <v>167</v>
      </c>
      <c r="G17" s="1" t="str">
        <f>VLOOKUP(A:A,[1]TDSheet!$A:$G,7,0)</f>
        <v>ноа</v>
      </c>
      <c r="H17" s="1" t="e">
        <f>VLOOKUP(A:A,[1]TDSheet!$A:$H,8,0)</f>
        <v>#N/A</v>
      </c>
      <c r="I17" s="16">
        <f>VLOOKUP(A:A,[2]TDSheet!$A:$F,6,0)</f>
        <v>18</v>
      </c>
      <c r="J17" s="16">
        <f t="shared" si="7"/>
        <v>-1</v>
      </c>
      <c r="K17" s="16"/>
      <c r="L17" s="16"/>
      <c r="M17" s="16"/>
      <c r="N17" s="16"/>
      <c r="O17" s="16">
        <f t="shared" si="8"/>
        <v>4.25</v>
      </c>
      <c r="P17" s="18"/>
      <c r="Q17" s="19">
        <f t="shared" si="9"/>
        <v>39.294117647058826</v>
      </c>
      <c r="R17" s="16">
        <f t="shared" si="10"/>
        <v>39.294117647058826</v>
      </c>
      <c r="S17" s="16">
        <f>VLOOKUP(A:A,[1]TDSheet!$A:$T,20,0)</f>
        <v>3.8</v>
      </c>
      <c r="T17" s="16">
        <f>VLOOKUP(A:A,[1]TDSheet!$A:$O,15,0)</f>
        <v>3.2</v>
      </c>
      <c r="U17" s="16">
        <f>VLOOKUP(A:A,[3]TDSheet!$A:$D,4,0)</f>
        <v>4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0</v>
      </c>
      <c r="AA17" s="16">
        <f t="shared" si="11"/>
        <v>0</v>
      </c>
      <c r="AB17" s="20" t="str">
        <f>VLOOKUP(A:A,[1]TDSheet!$A:$AB,28,0)</f>
        <v>яблоко</v>
      </c>
      <c r="AC17" s="16">
        <f t="shared" si="14"/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6" t="s">
        <v>16</v>
      </c>
      <c r="B18" s="6" t="s">
        <v>9</v>
      </c>
      <c r="C18" s="7">
        <v>1093</v>
      </c>
      <c r="D18" s="7">
        <v>718</v>
      </c>
      <c r="E18" s="7">
        <v>671</v>
      </c>
      <c r="F18" s="7">
        <v>1119</v>
      </c>
      <c r="G18" s="1">
        <f>VLOOKUP(A:A,[1]TDSheet!$A:$G,7,0)</f>
        <v>1</v>
      </c>
      <c r="H18" s="1">
        <f>VLOOKUP(A:A,[1]TDSheet!$A:$H,8,0)</f>
        <v>180</v>
      </c>
      <c r="I18" s="16">
        <f>VLOOKUP(A:A,[2]TDSheet!$A:$F,6,0)</f>
        <v>692</v>
      </c>
      <c r="J18" s="16">
        <f t="shared" si="7"/>
        <v>-21</v>
      </c>
      <c r="K18" s="16">
        <v>360</v>
      </c>
      <c r="L18" s="16"/>
      <c r="M18" s="16"/>
      <c r="N18" s="16"/>
      <c r="O18" s="16">
        <f t="shared" si="8"/>
        <v>167.75</v>
      </c>
      <c r="P18" s="18">
        <v>280</v>
      </c>
      <c r="Q18" s="19">
        <f t="shared" si="9"/>
        <v>10.485842026825633</v>
      </c>
      <c r="R18" s="16">
        <f t="shared" si="10"/>
        <v>6.670640834575261</v>
      </c>
      <c r="S18" s="16">
        <f>VLOOKUP(A:A,[1]TDSheet!$A:$T,20,0)</f>
        <v>120.8</v>
      </c>
      <c r="T18" s="16">
        <f>VLOOKUP(A:A,[1]TDSheet!$A:$O,15,0)</f>
        <v>137.80000000000001</v>
      </c>
      <c r="U18" s="16">
        <f>VLOOKUP(A:A,[3]TDSheet!$A:$D,4,0)</f>
        <v>163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28</v>
      </c>
      <c r="AA18" s="16">
        <f t="shared" si="11"/>
        <v>280</v>
      </c>
      <c r="AB18" s="16" t="str">
        <f>VLOOKUP(A:A,[1]TDSheet!$A:$AB,28,0)</f>
        <v>ябмай</v>
      </c>
      <c r="AC18" s="16">
        <f t="shared" si="14"/>
        <v>23.333333333333332</v>
      </c>
      <c r="AD18" s="21">
        <f>VLOOKUP(A:A,[1]TDSheet!$A:$AD,30,0)</f>
        <v>0.25</v>
      </c>
      <c r="AE18" s="16">
        <f t="shared" si="13"/>
        <v>84</v>
      </c>
      <c r="AF18" s="16"/>
      <c r="AG18" s="16"/>
      <c r="AH18" s="16"/>
    </row>
    <row r="19" spans="1:34" s="1" customFormat="1" ht="11.1" customHeight="1" outlineLevel="1" x14ac:dyDescent="0.2">
      <c r="A19" s="6" t="s">
        <v>17</v>
      </c>
      <c r="B19" s="6" t="s">
        <v>9</v>
      </c>
      <c r="C19" s="7">
        <v>1263</v>
      </c>
      <c r="D19" s="7">
        <v>1889</v>
      </c>
      <c r="E19" s="7">
        <v>1370</v>
      </c>
      <c r="F19" s="7">
        <v>1773</v>
      </c>
      <c r="G19" s="1" t="str">
        <f>VLOOKUP(A:A,[1]TDSheet!$A:$G,7,0)</f>
        <v>пуд</v>
      </c>
      <c r="H19" s="1">
        <f>VLOOKUP(A:A,[1]TDSheet!$A:$H,8,0)</f>
        <v>180</v>
      </c>
      <c r="I19" s="16">
        <f>VLOOKUP(A:A,[2]TDSheet!$A:$F,6,0)</f>
        <v>1373</v>
      </c>
      <c r="J19" s="16">
        <f t="shared" si="7"/>
        <v>-3</v>
      </c>
      <c r="K19" s="16">
        <v>120</v>
      </c>
      <c r="L19" s="16"/>
      <c r="M19" s="16"/>
      <c r="N19" s="16">
        <v>528</v>
      </c>
      <c r="O19" s="16">
        <f t="shared" si="8"/>
        <v>201.5</v>
      </c>
      <c r="P19" s="18">
        <v>240</v>
      </c>
      <c r="Q19" s="19">
        <f t="shared" si="9"/>
        <v>10.58560794044665</v>
      </c>
      <c r="R19" s="16">
        <f t="shared" si="10"/>
        <v>8.7990074441687351</v>
      </c>
      <c r="S19" s="16">
        <f>VLOOKUP(A:A,[1]TDSheet!$A:$T,20,0)</f>
        <v>222.8</v>
      </c>
      <c r="T19" s="16">
        <f>VLOOKUP(A:A,[1]TDSheet!$A:$O,15,0)</f>
        <v>226.8</v>
      </c>
      <c r="U19" s="16">
        <f>VLOOKUP(A:A,[3]TDSheet!$A:$D,4,0)</f>
        <v>153</v>
      </c>
      <c r="V19" s="16">
        <f>VLOOKUP(A:A,[4]TDSheet!$A:$D,4,0)</f>
        <v>564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16">
        <f>MROUND(AC19,X19)</f>
        <v>14</v>
      </c>
      <c r="AA19" s="16">
        <f t="shared" si="11"/>
        <v>240</v>
      </c>
      <c r="AB19" s="16" t="str">
        <f>VLOOKUP(A:A,[1]TDSheet!$A:$AB,28,0)</f>
        <v>апяб</v>
      </c>
      <c r="AC19" s="16">
        <f t="shared" si="14"/>
        <v>20</v>
      </c>
      <c r="AD19" s="21">
        <f>VLOOKUP(A:A,[1]TDSheet!$A:$AD,30,0)</f>
        <v>0.25</v>
      </c>
      <c r="AE19" s="16">
        <f t="shared" si="13"/>
        <v>42</v>
      </c>
      <c r="AF19" s="16"/>
      <c r="AG19" s="16"/>
      <c r="AH19" s="16"/>
    </row>
    <row r="20" spans="1:34" s="1" customFormat="1" ht="11.1" customHeight="1" outlineLevel="1" x14ac:dyDescent="0.2">
      <c r="A20" s="6" t="s">
        <v>54</v>
      </c>
      <c r="B20" s="6" t="s">
        <v>8</v>
      </c>
      <c r="C20" s="7">
        <v>15</v>
      </c>
      <c r="D20" s="7"/>
      <c r="E20" s="7">
        <v>12</v>
      </c>
      <c r="F20" s="7">
        <v>3</v>
      </c>
      <c r="G20" s="22" t="s">
        <v>96</v>
      </c>
      <c r="H20" s="1" t="e">
        <f>VLOOKUP(A:A,[1]TDSheet!$A:$H,8,0)</f>
        <v>#N/A</v>
      </c>
      <c r="I20" s="16">
        <f>VLOOKUP(A:A,[2]TDSheet!$A:$F,6,0)</f>
        <v>14</v>
      </c>
      <c r="J20" s="16">
        <f t="shared" si="7"/>
        <v>-2</v>
      </c>
      <c r="K20" s="16"/>
      <c r="L20" s="16"/>
      <c r="M20" s="16"/>
      <c r="N20" s="16"/>
      <c r="O20" s="16">
        <f t="shared" si="8"/>
        <v>3</v>
      </c>
      <c r="P20" s="18"/>
      <c r="Q20" s="19">
        <f t="shared" si="9"/>
        <v>1</v>
      </c>
      <c r="R20" s="16">
        <f t="shared" si="10"/>
        <v>1</v>
      </c>
      <c r="S20" s="16">
        <f>VLOOKUP(A:A,[1]TDSheet!$A:$T,20,0)</f>
        <v>2.4</v>
      </c>
      <c r="T20" s="16">
        <f>VLOOKUP(A:A,[1]TDSheet!$A:$O,15,0)</f>
        <v>1.2</v>
      </c>
      <c r="U20" s="16">
        <v>0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16">
        <f t="shared" ref="Z20:Z45" si="15">MROUND(AC20,X20)</f>
        <v>0</v>
      </c>
      <c r="AA20" s="16">
        <f t="shared" si="11"/>
        <v>0</v>
      </c>
      <c r="AB20" s="16" t="e">
        <f>VLOOKUP(A:A,[1]TDSheet!$A:$AB,28,0)</f>
        <v>#N/A</v>
      </c>
      <c r="AC20" s="20">
        <v>0</v>
      </c>
      <c r="AD20" s="23">
        <v>0</v>
      </c>
      <c r="AE20" s="20">
        <v>0</v>
      </c>
      <c r="AF20" s="16"/>
      <c r="AG20" s="16"/>
      <c r="AH20" s="16"/>
    </row>
    <row r="21" spans="1:34" s="1" customFormat="1" ht="11.1" customHeight="1" outlineLevel="1" x14ac:dyDescent="0.2">
      <c r="A21" s="6" t="s">
        <v>55</v>
      </c>
      <c r="B21" s="6" t="s">
        <v>8</v>
      </c>
      <c r="C21" s="7">
        <v>316.79899999999998</v>
      </c>
      <c r="D21" s="7">
        <v>66.599999999999994</v>
      </c>
      <c r="E21" s="7">
        <v>175.6</v>
      </c>
      <c r="F21" s="7">
        <v>196.69900000000001</v>
      </c>
      <c r="G21" s="1" t="str">
        <f>VLOOKUP(A:A,[1]TDSheet!$A:$G,7,0)</f>
        <v>рот2</v>
      </c>
      <c r="H21" s="1" t="e">
        <f>VLOOKUP(A:A,[1]TDSheet!$A:$H,8,0)</f>
        <v>#N/A</v>
      </c>
      <c r="I21" s="16">
        <f>VLOOKUP(A:A,[2]TDSheet!$A:$F,6,0)</f>
        <v>184.202</v>
      </c>
      <c r="J21" s="16">
        <f t="shared" si="7"/>
        <v>-8.6020000000000039</v>
      </c>
      <c r="K21" s="16">
        <v>200</v>
      </c>
      <c r="L21" s="16"/>
      <c r="M21" s="16"/>
      <c r="N21" s="16"/>
      <c r="O21" s="16">
        <f t="shared" si="8"/>
        <v>43.9</v>
      </c>
      <c r="P21" s="18">
        <v>100</v>
      </c>
      <c r="Q21" s="19">
        <f t="shared" si="9"/>
        <v>11.314328018223236</v>
      </c>
      <c r="R21" s="16">
        <f t="shared" si="10"/>
        <v>4.4806150341685651</v>
      </c>
      <c r="S21" s="16">
        <f>VLOOKUP(A:A,[1]TDSheet!$A:$T,20,0)</f>
        <v>37.739999999999995</v>
      </c>
      <c r="T21" s="16">
        <f>VLOOKUP(A:A,[1]TDSheet!$A:$O,15,0)</f>
        <v>35.520200000000003</v>
      </c>
      <c r="U21" s="16">
        <f>VLOOKUP(A:A,[3]TDSheet!$A:$D,4,0)</f>
        <v>92.501000000000005</v>
      </c>
      <c r="V21" s="16">
        <v>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3.7</v>
      </c>
      <c r="Z21" s="16">
        <f t="shared" si="15"/>
        <v>28</v>
      </c>
      <c r="AA21" s="16">
        <f t="shared" si="11"/>
        <v>100</v>
      </c>
      <c r="AB21" s="16" t="e">
        <f>VLOOKUP(A:A,[1]TDSheet!$A:$AB,28,0)</f>
        <v>#N/A</v>
      </c>
      <c r="AC21" s="16">
        <f>AA21/3.7</f>
        <v>27.027027027027025</v>
      </c>
      <c r="AD21" s="21">
        <f>VLOOKUP(A:A,[1]TDSheet!$A:$AD,30,0)</f>
        <v>1</v>
      </c>
      <c r="AE21" s="16">
        <f t="shared" si="13"/>
        <v>103.60000000000001</v>
      </c>
      <c r="AF21" s="16"/>
      <c r="AG21" s="16"/>
      <c r="AH21" s="16"/>
    </row>
    <row r="22" spans="1:34" s="1" customFormat="1" ht="11.1" customHeight="1" outlineLevel="1" x14ac:dyDescent="0.2">
      <c r="A22" s="6" t="s">
        <v>56</v>
      </c>
      <c r="B22" s="6" t="s">
        <v>8</v>
      </c>
      <c r="C22" s="7">
        <v>126.5</v>
      </c>
      <c r="D22" s="7">
        <v>132</v>
      </c>
      <c r="E22" s="7">
        <v>82</v>
      </c>
      <c r="F22" s="7">
        <v>176.5</v>
      </c>
      <c r="G22" s="1" t="str">
        <f>VLOOKUP(A:A,[1]TDSheet!$A:$G,7,0)</f>
        <v>рот1</v>
      </c>
      <c r="H22" s="1" t="e">
        <f>VLOOKUP(A:A,[1]TDSheet!$A:$H,8,0)</f>
        <v>#N/A</v>
      </c>
      <c r="I22" s="16">
        <f>VLOOKUP(A:A,[2]TDSheet!$A:$F,6,0)</f>
        <v>73.239999999999995</v>
      </c>
      <c r="J22" s="16">
        <f t="shared" si="7"/>
        <v>8.7600000000000051</v>
      </c>
      <c r="K22" s="16"/>
      <c r="L22" s="16"/>
      <c r="M22" s="16"/>
      <c r="N22" s="16"/>
      <c r="O22" s="16">
        <f t="shared" si="8"/>
        <v>20.5</v>
      </c>
      <c r="P22" s="18">
        <v>60</v>
      </c>
      <c r="Q22" s="19">
        <f t="shared" si="9"/>
        <v>11.536585365853659</v>
      </c>
      <c r="R22" s="16">
        <f t="shared" si="10"/>
        <v>8.6097560975609753</v>
      </c>
      <c r="S22" s="16">
        <f>VLOOKUP(A:A,[1]TDSheet!$A:$T,20,0)</f>
        <v>18.7</v>
      </c>
      <c r="T22" s="16">
        <f>VLOOKUP(A:A,[1]TDSheet!$A:$O,15,0)</f>
        <v>19.8</v>
      </c>
      <c r="U22" s="16">
        <f>VLOOKUP(A:A,[3]TDSheet!$A:$D,4,0)</f>
        <v>11</v>
      </c>
      <c r="V22" s="16">
        <v>0</v>
      </c>
      <c r="W22" s="16">
        <f>VLOOKUP(A:A,[1]TDSheet!$A:$W,23,0)</f>
        <v>84</v>
      </c>
      <c r="X22" s="16">
        <f>VLOOKUP(A:A,[1]TDSheet!$A:$X,24,0)</f>
        <v>12</v>
      </c>
      <c r="Y22" s="16">
        <f>VLOOKUP(A:A,[1]TDSheet!$A:$Y,25,0)</f>
        <v>5.5</v>
      </c>
      <c r="Z22" s="16">
        <f t="shared" si="15"/>
        <v>12</v>
      </c>
      <c r="AA22" s="16">
        <f t="shared" si="11"/>
        <v>60</v>
      </c>
      <c r="AB22" s="16">
        <f>VLOOKUP(A:A,[1]TDSheet!$A:$AB,28,0)</f>
        <v>0</v>
      </c>
      <c r="AC22" s="16">
        <f>AA22/5.5</f>
        <v>10.909090909090908</v>
      </c>
      <c r="AD22" s="21">
        <f>VLOOKUP(A:A,[1]TDSheet!$A:$AD,30,0)</f>
        <v>1</v>
      </c>
      <c r="AE22" s="16">
        <f t="shared" si="13"/>
        <v>66</v>
      </c>
      <c r="AF22" s="16"/>
      <c r="AG22" s="16"/>
      <c r="AH22" s="16"/>
    </row>
    <row r="23" spans="1:34" s="1" customFormat="1" ht="11.1" customHeight="1" outlineLevel="1" x14ac:dyDescent="0.2">
      <c r="A23" s="6" t="s">
        <v>57</v>
      </c>
      <c r="B23" s="6" t="s">
        <v>8</v>
      </c>
      <c r="C23" s="7">
        <v>157.6</v>
      </c>
      <c r="D23" s="7">
        <v>298</v>
      </c>
      <c r="E23" s="7">
        <v>114.5</v>
      </c>
      <c r="F23" s="7">
        <v>337.1</v>
      </c>
      <c r="G23" s="1">
        <f>VLOOKUP(A:A,[1]TDSheet!$A:$G,7,0)</f>
        <v>0</v>
      </c>
      <c r="H23" s="1" t="e">
        <f>VLOOKUP(A:A,[1]TDSheet!$A:$H,8,0)</f>
        <v>#N/A</v>
      </c>
      <c r="I23" s="16">
        <f>VLOOKUP(A:A,[2]TDSheet!$A:$F,6,0)</f>
        <v>115.2</v>
      </c>
      <c r="J23" s="16">
        <f t="shared" si="7"/>
        <v>-0.70000000000000284</v>
      </c>
      <c r="K23" s="16"/>
      <c r="L23" s="16"/>
      <c r="M23" s="16"/>
      <c r="N23" s="16"/>
      <c r="O23" s="16">
        <f t="shared" si="8"/>
        <v>28.625</v>
      </c>
      <c r="P23" s="18"/>
      <c r="Q23" s="19">
        <f t="shared" si="9"/>
        <v>11.776419213973799</v>
      </c>
      <c r="R23" s="16">
        <f t="shared" si="10"/>
        <v>11.776419213973799</v>
      </c>
      <c r="S23" s="16">
        <f>VLOOKUP(A:A,[1]TDSheet!$A:$T,20,0)</f>
        <v>33.880000000000003</v>
      </c>
      <c r="T23" s="16">
        <f>VLOOKUP(A:A,[1]TDSheet!$A:$O,15,0)</f>
        <v>43.2</v>
      </c>
      <c r="U23" s="16">
        <f>VLOOKUP(A:A,[3]TDSheet!$A:$D,4,0)</f>
        <v>72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VLOOKUP(A:A,[1]TDSheet!$A:$Y,25,0)</f>
        <v>3</v>
      </c>
      <c r="Z23" s="16">
        <f t="shared" si="15"/>
        <v>0</v>
      </c>
      <c r="AA23" s="16">
        <f t="shared" si="11"/>
        <v>0</v>
      </c>
      <c r="AB23" s="16" t="e">
        <f>VLOOKUP(A:A,[1]TDSheet!$A:$AB,28,0)</f>
        <v>#N/A</v>
      </c>
      <c r="AC23" s="16">
        <f>AA23/3</f>
        <v>0</v>
      </c>
      <c r="AD23" s="21">
        <f>VLOOKUP(A:A,[1]TDSheet!$A:$AD,30,0)</f>
        <v>1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6" t="s">
        <v>18</v>
      </c>
      <c r="B24" s="6" t="s">
        <v>9</v>
      </c>
      <c r="C24" s="7">
        <v>3192</v>
      </c>
      <c r="D24" s="7">
        <v>2584</v>
      </c>
      <c r="E24" s="7">
        <v>1965</v>
      </c>
      <c r="F24" s="7">
        <v>3761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1964</v>
      </c>
      <c r="J24" s="16">
        <f t="shared" si="7"/>
        <v>1</v>
      </c>
      <c r="K24" s="16">
        <v>480</v>
      </c>
      <c r="L24" s="16"/>
      <c r="M24" s="16"/>
      <c r="N24" s="16"/>
      <c r="O24" s="16">
        <f t="shared" si="8"/>
        <v>491.25</v>
      </c>
      <c r="P24" s="18">
        <v>840</v>
      </c>
      <c r="Q24" s="19">
        <f t="shared" si="9"/>
        <v>10.343002544529263</v>
      </c>
      <c r="R24" s="16">
        <f t="shared" si="10"/>
        <v>7.6559796437659031</v>
      </c>
      <c r="S24" s="16">
        <f>VLOOKUP(A:A,[1]TDSheet!$A:$T,20,0)</f>
        <v>494.4</v>
      </c>
      <c r="T24" s="16">
        <f>VLOOKUP(A:A,[1]TDSheet!$A:$O,15,0)</f>
        <v>447.8</v>
      </c>
      <c r="U24" s="16">
        <f>VLOOKUP(A:A,[3]TDSheet!$A:$D,4,0)</f>
        <v>337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5"/>
        <v>70</v>
      </c>
      <c r="AA24" s="16">
        <f t="shared" si="11"/>
        <v>840</v>
      </c>
      <c r="AB24" s="16" t="str">
        <f>VLOOKUP(A:A,[1]TDSheet!$A:$AB,28,0)</f>
        <v>ябмай</v>
      </c>
      <c r="AC24" s="16">
        <f>AA24/12</f>
        <v>70</v>
      </c>
      <c r="AD24" s="21">
        <f>VLOOKUP(A:A,[1]TDSheet!$A:$AD,30,0)</f>
        <v>0.25</v>
      </c>
      <c r="AE24" s="16">
        <f t="shared" si="13"/>
        <v>210</v>
      </c>
      <c r="AF24" s="16"/>
      <c r="AG24" s="16"/>
      <c r="AH24" s="16"/>
    </row>
    <row r="25" spans="1:34" s="1" customFormat="1" ht="11.1" customHeight="1" outlineLevel="1" x14ac:dyDescent="0.2">
      <c r="A25" s="6" t="s">
        <v>19</v>
      </c>
      <c r="B25" s="6" t="s">
        <v>9</v>
      </c>
      <c r="C25" s="7">
        <v>1733</v>
      </c>
      <c r="D25" s="7">
        <v>2376</v>
      </c>
      <c r="E25" s="7">
        <v>1541</v>
      </c>
      <c r="F25" s="7">
        <v>2534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1564</v>
      </c>
      <c r="J25" s="16">
        <f t="shared" si="7"/>
        <v>-23</v>
      </c>
      <c r="K25" s="16">
        <v>840</v>
      </c>
      <c r="L25" s="16"/>
      <c r="M25" s="16"/>
      <c r="N25" s="16"/>
      <c r="O25" s="16">
        <f t="shared" si="8"/>
        <v>385.25</v>
      </c>
      <c r="P25" s="18">
        <v>600</v>
      </c>
      <c r="Q25" s="19">
        <f t="shared" si="9"/>
        <v>10.315379623621025</v>
      </c>
      <c r="R25" s="16">
        <f t="shared" si="10"/>
        <v>6.5775470473718363</v>
      </c>
      <c r="S25" s="16">
        <f>VLOOKUP(A:A,[1]TDSheet!$A:$T,20,0)</f>
        <v>293.60000000000002</v>
      </c>
      <c r="T25" s="16">
        <f>VLOOKUP(A:A,[1]TDSheet!$A:$O,15,0)</f>
        <v>342.6</v>
      </c>
      <c r="U25" s="16">
        <f>VLOOKUP(A:A,[3]TDSheet!$A:$D,4,0)</f>
        <v>264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5"/>
        <v>98</v>
      </c>
      <c r="AA25" s="16">
        <f t="shared" si="11"/>
        <v>600</v>
      </c>
      <c r="AB25" s="16" t="str">
        <f>VLOOKUP(A:A,[1]TDSheet!$A:$AB,28,0)</f>
        <v>ябмай</v>
      </c>
      <c r="AC25" s="16">
        <f>AA25/6</f>
        <v>100</v>
      </c>
      <c r="AD25" s="21">
        <f>VLOOKUP(A:A,[1]TDSheet!$A:$AD,30,0)</f>
        <v>0.25</v>
      </c>
      <c r="AE25" s="16">
        <f t="shared" si="13"/>
        <v>147</v>
      </c>
      <c r="AF25" s="16"/>
      <c r="AG25" s="16"/>
      <c r="AH25" s="16"/>
    </row>
    <row r="26" spans="1:34" s="1" customFormat="1" ht="11.1" customHeight="1" outlineLevel="1" x14ac:dyDescent="0.2">
      <c r="A26" s="6" t="s">
        <v>20</v>
      </c>
      <c r="B26" s="6" t="s">
        <v>9</v>
      </c>
      <c r="C26" s="7">
        <v>2443</v>
      </c>
      <c r="D26" s="7">
        <v>2306</v>
      </c>
      <c r="E26" s="7">
        <v>1572</v>
      </c>
      <c r="F26" s="7">
        <v>3138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1544</v>
      </c>
      <c r="J26" s="16">
        <f t="shared" si="7"/>
        <v>28</v>
      </c>
      <c r="K26" s="16">
        <v>300</v>
      </c>
      <c r="L26" s="16"/>
      <c r="M26" s="16"/>
      <c r="N26" s="16"/>
      <c r="O26" s="16">
        <f t="shared" si="8"/>
        <v>393</v>
      </c>
      <c r="P26" s="18">
        <v>600</v>
      </c>
      <c r="Q26" s="19">
        <f t="shared" si="9"/>
        <v>10.274809160305344</v>
      </c>
      <c r="R26" s="16">
        <f t="shared" si="10"/>
        <v>7.9847328244274811</v>
      </c>
      <c r="S26" s="16">
        <f>VLOOKUP(A:A,[1]TDSheet!$A:$T,20,0)</f>
        <v>379.8</v>
      </c>
      <c r="T26" s="16">
        <f>VLOOKUP(A:A,[1]TDSheet!$A:$O,15,0)</f>
        <v>420.2</v>
      </c>
      <c r="U26" s="16">
        <f>VLOOKUP(A:A,[3]TDSheet!$A:$D,4,0)</f>
        <v>269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5"/>
        <v>56</v>
      </c>
      <c r="AA26" s="16">
        <f t="shared" si="11"/>
        <v>600</v>
      </c>
      <c r="AB26" s="16" t="str">
        <f>VLOOKUP(A:A,[1]TDSheet!$A:$AB,28,0)</f>
        <v>ябмай</v>
      </c>
      <c r="AC26" s="16">
        <f>AA26/12</f>
        <v>50</v>
      </c>
      <c r="AD26" s="21">
        <f>VLOOKUP(A:A,[1]TDSheet!$A:$AD,30,0)</f>
        <v>0.25</v>
      </c>
      <c r="AE26" s="16">
        <f t="shared" si="13"/>
        <v>168</v>
      </c>
      <c r="AF26" s="16"/>
      <c r="AG26" s="16"/>
      <c r="AH26" s="16"/>
    </row>
    <row r="27" spans="1:34" s="1" customFormat="1" ht="11.1" customHeight="1" outlineLevel="1" x14ac:dyDescent="0.2">
      <c r="A27" s="6" t="s">
        <v>58</v>
      </c>
      <c r="B27" s="6" t="s">
        <v>9</v>
      </c>
      <c r="C27" s="7">
        <v>2208</v>
      </c>
      <c r="D27" s="7">
        <v>1780</v>
      </c>
      <c r="E27" s="7">
        <v>1263</v>
      </c>
      <c r="F27" s="7">
        <v>2691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1290</v>
      </c>
      <c r="J27" s="16">
        <f t="shared" si="7"/>
        <v>-27</v>
      </c>
      <c r="K27" s="16">
        <v>150</v>
      </c>
      <c r="L27" s="16"/>
      <c r="M27" s="16"/>
      <c r="N27" s="16"/>
      <c r="O27" s="16">
        <f t="shared" si="8"/>
        <v>315.75</v>
      </c>
      <c r="P27" s="18">
        <v>480</v>
      </c>
      <c r="Q27" s="19">
        <f t="shared" si="9"/>
        <v>10.517814726840855</v>
      </c>
      <c r="R27" s="16">
        <f t="shared" si="10"/>
        <v>8.522565320665084</v>
      </c>
      <c r="S27" s="16">
        <f>VLOOKUP(A:A,[1]TDSheet!$A:$T,20,0)</f>
        <v>330.4</v>
      </c>
      <c r="T27" s="16">
        <f>VLOOKUP(A:A,[1]TDSheet!$A:$O,15,0)</f>
        <v>347.4</v>
      </c>
      <c r="U27" s="16">
        <f>VLOOKUP(A:A,[3]TDSheet!$A:$D,4,0)</f>
        <v>198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5"/>
        <v>42</v>
      </c>
      <c r="AA27" s="16">
        <f t="shared" si="11"/>
        <v>480</v>
      </c>
      <c r="AB27" s="16" t="str">
        <f>VLOOKUP(A:A,[1]TDSheet!$A:$AB,28,0)</f>
        <v>ябмай</v>
      </c>
      <c r="AC27" s="16">
        <f>AA27/12</f>
        <v>40</v>
      </c>
      <c r="AD27" s="21">
        <f>VLOOKUP(A:A,[1]TDSheet!$A:$AD,30,0)</f>
        <v>0.25</v>
      </c>
      <c r="AE27" s="16">
        <f t="shared" si="13"/>
        <v>126</v>
      </c>
      <c r="AF27" s="16"/>
      <c r="AG27" s="16"/>
      <c r="AH27" s="16"/>
    </row>
    <row r="28" spans="1:34" s="1" customFormat="1" ht="11.1" customHeight="1" outlineLevel="1" x14ac:dyDescent="0.2">
      <c r="A28" s="6" t="s">
        <v>59</v>
      </c>
      <c r="B28" s="6" t="s">
        <v>9</v>
      </c>
      <c r="C28" s="7">
        <v>292</v>
      </c>
      <c r="D28" s="7"/>
      <c r="E28" s="7">
        <v>57</v>
      </c>
      <c r="F28" s="7">
        <v>235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57</v>
      </c>
      <c r="J28" s="16">
        <f t="shared" si="7"/>
        <v>0</v>
      </c>
      <c r="K28" s="16"/>
      <c r="L28" s="16"/>
      <c r="M28" s="16"/>
      <c r="N28" s="16"/>
      <c r="O28" s="16">
        <f t="shared" si="8"/>
        <v>14.25</v>
      </c>
      <c r="P28" s="18"/>
      <c r="Q28" s="19">
        <f t="shared" si="9"/>
        <v>16.491228070175438</v>
      </c>
      <c r="R28" s="16">
        <f t="shared" si="10"/>
        <v>16.491228070175438</v>
      </c>
      <c r="S28" s="16">
        <f>VLOOKUP(A:A,[1]TDSheet!$A:$T,20,0)</f>
        <v>11.6</v>
      </c>
      <c r="T28" s="16">
        <f>VLOOKUP(A:A,[1]TDSheet!$A:$O,15,0)</f>
        <v>16.600000000000001</v>
      </c>
      <c r="U28" s="16">
        <f>VLOOKUP(A:A,[3]TDSheet!$A:$D,4,0)</f>
        <v>14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5"/>
        <v>0</v>
      </c>
      <c r="AA28" s="16">
        <f t="shared" si="11"/>
        <v>0</v>
      </c>
      <c r="AB28" s="16" t="str">
        <f>VLOOKUP(A:A,[1]TDSheet!$A:$AB,28,0)</f>
        <v>увел</v>
      </c>
      <c r="AC28" s="16">
        <f>AA28/9</f>
        <v>0</v>
      </c>
      <c r="AD28" s="21">
        <f>VLOOKUP(A:A,[1]TDSheet!$A:$AD,30,0)</f>
        <v>0.3</v>
      </c>
      <c r="AE28" s="16">
        <f t="shared" si="13"/>
        <v>0</v>
      </c>
      <c r="AF28" s="16"/>
      <c r="AG28" s="16"/>
      <c r="AH28" s="16"/>
    </row>
    <row r="29" spans="1:34" s="1" customFormat="1" ht="11.1" customHeight="1" outlineLevel="1" x14ac:dyDescent="0.2">
      <c r="A29" s="6" t="s">
        <v>60</v>
      </c>
      <c r="B29" s="6" t="s">
        <v>8</v>
      </c>
      <c r="C29" s="7">
        <v>644</v>
      </c>
      <c r="D29" s="7">
        <v>882</v>
      </c>
      <c r="E29" s="7">
        <v>788</v>
      </c>
      <c r="F29" s="7">
        <v>696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820</v>
      </c>
      <c r="J29" s="16">
        <f t="shared" si="7"/>
        <v>-32</v>
      </c>
      <c r="K29" s="16">
        <v>1000</v>
      </c>
      <c r="L29" s="16"/>
      <c r="M29" s="16"/>
      <c r="N29" s="16"/>
      <c r="O29" s="16">
        <f t="shared" si="8"/>
        <v>197</v>
      </c>
      <c r="P29" s="18">
        <v>400</v>
      </c>
      <c r="Q29" s="19">
        <f t="shared" si="9"/>
        <v>10.639593908629442</v>
      </c>
      <c r="R29" s="16">
        <f t="shared" si="10"/>
        <v>3.532994923857868</v>
      </c>
      <c r="S29" s="16">
        <f>VLOOKUP(A:A,[1]TDSheet!$A:$T,20,0)</f>
        <v>131.80000000000001</v>
      </c>
      <c r="T29" s="16">
        <f>VLOOKUP(A:A,[1]TDSheet!$A:$O,15,0)</f>
        <v>130.80000000000001</v>
      </c>
      <c r="U29" s="16">
        <f>VLOOKUP(A:A,[3]TDSheet!$A:$D,4,0)</f>
        <v>222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5"/>
        <v>72</v>
      </c>
      <c r="AA29" s="16">
        <f t="shared" si="11"/>
        <v>400</v>
      </c>
      <c r="AB29" s="16" t="e">
        <f>VLOOKUP(A:A,[1]TDSheet!$A:$AB,28,0)</f>
        <v>#N/A</v>
      </c>
      <c r="AC29" s="16">
        <f>AA29/6</f>
        <v>66.666666666666671</v>
      </c>
      <c r="AD29" s="21">
        <f>VLOOKUP(A:A,[1]TDSheet!$A:$AD,30,0)</f>
        <v>1</v>
      </c>
      <c r="AE29" s="16">
        <f t="shared" si="13"/>
        <v>432</v>
      </c>
      <c r="AF29" s="16"/>
      <c r="AG29" s="16"/>
      <c r="AH29" s="16"/>
    </row>
    <row r="30" spans="1:34" s="1" customFormat="1" ht="11.1" customHeight="1" outlineLevel="1" x14ac:dyDescent="0.2">
      <c r="A30" s="6" t="s">
        <v>61</v>
      </c>
      <c r="B30" s="6" t="s">
        <v>9</v>
      </c>
      <c r="C30" s="7">
        <v>450</v>
      </c>
      <c r="D30" s="7">
        <v>356</v>
      </c>
      <c r="E30" s="7">
        <v>258</v>
      </c>
      <c r="F30" s="7">
        <v>543</v>
      </c>
      <c r="G30" s="1" t="str">
        <f>VLOOKUP(A:A,[1]TDSheet!$A:$G,7,0)</f>
        <v>нов</v>
      </c>
      <c r="H30" s="1" t="e">
        <f>VLOOKUP(A:A,[1]TDSheet!$A:$H,8,0)</f>
        <v>#N/A</v>
      </c>
      <c r="I30" s="16">
        <f>VLOOKUP(A:A,[2]TDSheet!$A:$F,6,0)</f>
        <v>263</v>
      </c>
      <c r="J30" s="16">
        <f t="shared" si="7"/>
        <v>-5</v>
      </c>
      <c r="K30" s="16">
        <v>120</v>
      </c>
      <c r="L30" s="16"/>
      <c r="M30" s="16"/>
      <c r="N30" s="16"/>
      <c r="O30" s="16">
        <f t="shared" si="8"/>
        <v>64.5</v>
      </c>
      <c r="P30" s="18"/>
      <c r="Q30" s="19">
        <f t="shared" si="9"/>
        <v>10.279069767441861</v>
      </c>
      <c r="R30" s="16">
        <f t="shared" si="10"/>
        <v>8.4186046511627914</v>
      </c>
      <c r="S30" s="16">
        <f>VLOOKUP(A:A,[1]TDSheet!$A:$T,20,0)</f>
        <v>66</v>
      </c>
      <c r="T30" s="16">
        <f>VLOOKUP(A:A,[1]TDSheet!$A:$O,15,0)</f>
        <v>62.4</v>
      </c>
      <c r="U30" s="16">
        <f>VLOOKUP(A:A,[3]TDSheet!$A:$D,4,0)</f>
        <v>62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16">
        <f t="shared" si="15"/>
        <v>0</v>
      </c>
      <c r="AA30" s="16">
        <f t="shared" si="11"/>
        <v>0</v>
      </c>
      <c r="AB30" s="16">
        <f>VLOOKUP(A:A,[1]TDSheet!$A:$AB,28,0)</f>
        <v>0</v>
      </c>
      <c r="AC30" s="16">
        <f>AA30/12</f>
        <v>0</v>
      </c>
      <c r="AD30" s="21">
        <f>VLOOKUP(A:A,[1]TDSheet!$A:$AD,30,0)</f>
        <v>0.25</v>
      </c>
      <c r="AE30" s="16">
        <f t="shared" si="13"/>
        <v>0</v>
      </c>
      <c r="AF30" s="16"/>
      <c r="AG30" s="16"/>
      <c r="AH30" s="16"/>
    </row>
    <row r="31" spans="1:34" s="1" customFormat="1" ht="11.1" customHeight="1" outlineLevel="1" x14ac:dyDescent="0.2">
      <c r="A31" s="6" t="s">
        <v>62</v>
      </c>
      <c r="B31" s="6" t="s">
        <v>9</v>
      </c>
      <c r="C31" s="7">
        <v>361</v>
      </c>
      <c r="D31" s="7">
        <v>329</v>
      </c>
      <c r="E31" s="7">
        <v>284</v>
      </c>
      <c r="F31" s="7">
        <v>406</v>
      </c>
      <c r="G31" s="1" t="str">
        <f>VLOOKUP(A:A,[1]TDSheet!$A:$G,7,0)</f>
        <v>рот0502</v>
      </c>
      <c r="H31" s="1" t="e">
        <f>VLOOKUP(A:A,[1]TDSheet!$A:$H,8,0)</f>
        <v>#N/A</v>
      </c>
      <c r="I31" s="16">
        <f>VLOOKUP(A:A,[2]TDSheet!$A:$F,6,0)</f>
        <v>288</v>
      </c>
      <c r="J31" s="16">
        <f t="shared" si="7"/>
        <v>-4</v>
      </c>
      <c r="K31" s="16">
        <v>280</v>
      </c>
      <c r="L31" s="16"/>
      <c r="M31" s="16"/>
      <c r="N31" s="16"/>
      <c r="O31" s="16">
        <f t="shared" si="8"/>
        <v>71</v>
      </c>
      <c r="P31" s="18">
        <v>100</v>
      </c>
      <c r="Q31" s="19">
        <f t="shared" si="9"/>
        <v>11.070422535211268</v>
      </c>
      <c r="R31" s="16">
        <f t="shared" si="10"/>
        <v>5.71830985915493</v>
      </c>
      <c r="S31" s="16">
        <f>VLOOKUP(A:A,[1]TDSheet!$A:$T,20,0)</f>
        <v>38</v>
      </c>
      <c r="T31" s="16">
        <f>VLOOKUP(A:A,[1]TDSheet!$A:$O,15,0)</f>
        <v>56.4</v>
      </c>
      <c r="U31" s="16">
        <f>VLOOKUP(A:A,[3]TDSheet!$A:$D,4,0)</f>
        <v>1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5"/>
        <v>12</v>
      </c>
      <c r="AA31" s="16">
        <f t="shared" si="11"/>
        <v>100</v>
      </c>
      <c r="AB31" s="16" t="str">
        <f>VLOOKUP(A:A,[1]TDSheet!$A:$AB,28,0)</f>
        <v>ябмай</v>
      </c>
      <c r="AC31" s="16">
        <f>AA31/8</f>
        <v>12.5</v>
      </c>
      <c r="AD31" s="21">
        <f>VLOOKUP(A:A,[1]TDSheet!$A:$AD,30,0)</f>
        <v>0.7</v>
      </c>
      <c r="AE31" s="16">
        <f t="shared" si="13"/>
        <v>67.199999999999989</v>
      </c>
      <c r="AF31" s="16"/>
      <c r="AG31" s="16"/>
      <c r="AH31" s="16"/>
    </row>
    <row r="32" spans="1:34" s="1" customFormat="1" ht="21.95" customHeight="1" outlineLevel="1" x14ac:dyDescent="0.2">
      <c r="A32" s="6" t="s">
        <v>21</v>
      </c>
      <c r="B32" s="6" t="s">
        <v>9</v>
      </c>
      <c r="C32" s="7">
        <v>336</v>
      </c>
      <c r="D32" s="7">
        <v>5</v>
      </c>
      <c r="E32" s="7">
        <v>101</v>
      </c>
      <c r="F32" s="7">
        <v>240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101</v>
      </c>
      <c r="J32" s="16">
        <f t="shared" si="7"/>
        <v>0</v>
      </c>
      <c r="K32" s="16"/>
      <c r="L32" s="16"/>
      <c r="M32" s="16"/>
      <c r="N32" s="16"/>
      <c r="O32" s="16">
        <f t="shared" si="8"/>
        <v>25.25</v>
      </c>
      <c r="P32" s="18"/>
      <c r="Q32" s="19">
        <f t="shared" si="9"/>
        <v>9.5049504950495045</v>
      </c>
      <c r="R32" s="16">
        <f t="shared" si="10"/>
        <v>9.5049504950495045</v>
      </c>
      <c r="S32" s="16">
        <f>VLOOKUP(A:A,[1]TDSheet!$A:$T,20,0)</f>
        <v>27.2</v>
      </c>
      <c r="T32" s="16">
        <f>VLOOKUP(A:A,[1]TDSheet!$A:$O,15,0)</f>
        <v>21.2</v>
      </c>
      <c r="U32" s="16">
        <f>VLOOKUP(A:A,[3]TDSheet!$A:$D,4,0)</f>
        <v>16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5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  <c r="AH32" s="16"/>
    </row>
    <row r="33" spans="1:34" s="1" customFormat="1" ht="21.95" customHeight="1" outlineLevel="1" x14ac:dyDescent="0.2">
      <c r="A33" s="6" t="s">
        <v>22</v>
      </c>
      <c r="B33" s="6" t="s">
        <v>9</v>
      </c>
      <c r="C33" s="7">
        <v>534</v>
      </c>
      <c r="D33" s="7">
        <v>1029</v>
      </c>
      <c r="E33" s="7">
        <v>581</v>
      </c>
      <c r="F33" s="7">
        <v>974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579</v>
      </c>
      <c r="J33" s="16">
        <f t="shared" si="7"/>
        <v>2</v>
      </c>
      <c r="K33" s="16">
        <v>360</v>
      </c>
      <c r="L33" s="16"/>
      <c r="M33" s="16"/>
      <c r="N33" s="16"/>
      <c r="O33" s="16">
        <f t="shared" si="8"/>
        <v>145.25</v>
      </c>
      <c r="P33" s="18">
        <v>240</v>
      </c>
      <c r="Q33" s="19">
        <f t="shared" si="9"/>
        <v>10.836488812392426</v>
      </c>
      <c r="R33" s="16">
        <f t="shared" si="10"/>
        <v>6.7056798623063685</v>
      </c>
      <c r="S33" s="16">
        <f>VLOOKUP(A:A,[1]TDSheet!$A:$T,20,0)</f>
        <v>89.6</v>
      </c>
      <c r="T33" s="16">
        <f>VLOOKUP(A:A,[1]TDSheet!$A:$O,15,0)</f>
        <v>143</v>
      </c>
      <c r="U33" s="16">
        <f>VLOOKUP(A:A,[3]TDSheet!$A:$D,4,0)</f>
        <v>48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5"/>
        <v>24</v>
      </c>
      <c r="AA33" s="16">
        <f t="shared" si="11"/>
        <v>240</v>
      </c>
      <c r="AB33" s="16" t="str">
        <f>VLOOKUP(A:A,[1]TDSheet!$A:$AB,28,0)</f>
        <v>ябмай</v>
      </c>
      <c r="AC33" s="16">
        <f>AA33/10</f>
        <v>24</v>
      </c>
      <c r="AD33" s="21">
        <f>VLOOKUP(A:A,[1]TDSheet!$A:$AD,30,0)</f>
        <v>0.7</v>
      </c>
      <c r="AE33" s="16">
        <f t="shared" si="13"/>
        <v>168</v>
      </c>
      <c r="AF33" s="16"/>
      <c r="AG33" s="16"/>
      <c r="AH33" s="16"/>
    </row>
    <row r="34" spans="1:34" s="1" customFormat="1" ht="11.1" customHeight="1" outlineLevel="1" x14ac:dyDescent="0.2">
      <c r="A34" s="6" t="s">
        <v>23</v>
      </c>
      <c r="B34" s="6" t="s">
        <v>9</v>
      </c>
      <c r="C34" s="7">
        <v>351</v>
      </c>
      <c r="D34" s="7">
        <v>35</v>
      </c>
      <c r="E34" s="7">
        <v>143</v>
      </c>
      <c r="F34" s="7">
        <v>236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130</v>
      </c>
      <c r="J34" s="16">
        <f t="shared" si="7"/>
        <v>13</v>
      </c>
      <c r="K34" s="16">
        <v>120</v>
      </c>
      <c r="L34" s="16"/>
      <c r="M34" s="16"/>
      <c r="N34" s="16"/>
      <c r="O34" s="16">
        <f t="shared" si="8"/>
        <v>35.75</v>
      </c>
      <c r="P34" s="18"/>
      <c r="Q34" s="19">
        <f t="shared" si="9"/>
        <v>9.9580419580419584</v>
      </c>
      <c r="R34" s="16">
        <f t="shared" si="10"/>
        <v>6.6013986013986017</v>
      </c>
      <c r="S34" s="16">
        <f>VLOOKUP(A:A,[1]TDSheet!$A:$T,20,0)</f>
        <v>36.4</v>
      </c>
      <c r="T34" s="16">
        <f>VLOOKUP(A:A,[1]TDSheet!$A:$O,15,0)</f>
        <v>37.6</v>
      </c>
      <c r="U34" s="16">
        <f>VLOOKUP(A:A,[3]TDSheet!$A:$D,4,0)</f>
        <v>20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5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6" t="s">
        <v>24</v>
      </c>
      <c r="B35" s="6" t="s">
        <v>9</v>
      </c>
      <c r="C35" s="7">
        <v>1465</v>
      </c>
      <c r="D35" s="7">
        <v>3436</v>
      </c>
      <c r="E35" s="7">
        <v>1902</v>
      </c>
      <c r="F35" s="7">
        <v>2986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1897</v>
      </c>
      <c r="J35" s="16">
        <f t="shared" si="7"/>
        <v>5</v>
      </c>
      <c r="K35" s="16">
        <v>120</v>
      </c>
      <c r="L35" s="16"/>
      <c r="M35" s="16"/>
      <c r="N35" s="16">
        <v>480</v>
      </c>
      <c r="O35" s="16">
        <f t="shared" si="8"/>
        <v>298</v>
      </c>
      <c r="P35" s="18">
        <v>160</v>
      </c>
      <c r="Q35" s="19">
        <f t="shared" si="9"/>
        <v>10.95973154362416</v>
      </c>
      <c r="R35" s="16">
        <f t="shared" si="10"/>
        <v>10.020134228187919</v>
      </c>
      <c r="S35" s="16">
        <f>VLOOKUP(A:A,[1]TDSheet!$A:$T,20,0)</f>
        <v>312.8</v>
      </c>
      <c r="T35" s="16">
        <f>VLOOKUP(A:A,[1]TDSheet!$A:$O,15,0)</f>
        <v>376.4</v>
      </c>
      <c r="U35" s="16">
        <f>VLOOKUP(A:A,[3]TDSheet!$A:$D,4,0)</f>
        <v>86</v>
      </c>
      <c r="V35" s="16">
        <f>VLOOKUP(A:A,[4]TDSheet!$A:$D,4,0)</f>
        <v>710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5"/>
        <v>12</v>
      </c>
      <c r="AA35" s="16">
        <f t="shared" si="11"/>
        <v>160</v>
      </c>
      <c r="AB35" s="16" t="str">
        <f>VLOOKUP(A:A,[1]TDSheet!$A:$AB,28,0)</f>
        <v>ябмай</v>
      </c>
      <c r="AC35" s="16">
        <f>AA35/10</f>
        <v>16</v>
      </c>
      <c r="AD35" s="21">
        <f>VLOOKUP(A:A,[1]TDSheet!$A:$AD,30,0)</f>
        <v>0.7</v>
      </c>
      <c r="AE35" s="16">
        <f t="shared" si="13"/>
        <v>84</v>
      </c>
      <c r="AF35" s="16"/>
      <c r="AG35" s="16"/>
      <c r="AH35" s="16"/>
    </row>
    <row r="36" spans="1:34" s="1" customFormat="1" ht="21.95" customHeight="1" outlineLevel="1" x14ac:dyDescent="0.2">
      <c r="A36" s="6" t="s">
        <v>63</v>
      </c>
      <c r="B36" s="6" t="s">
        <v>9</v>
      </c>
      <c r="C36" s="7">
        <v>160</v>
      </c>
      <c r="D36" s="7">
        <v>201</v>
      </c>
      <c r="E36" s="7">
        <v>103</v>
      </c>
      <c r="F36" s="7">
        <v>252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99</v>
      </c>
      <c r="J36" s="16">
        <f t="shared" si="7"/>
        <v>4</v>
      </c>
      <c r="K36" s="16"/>
      <c r="L36" s="16"/>
      <c r="M36" s="16"/>
      <c r="N36" s="16"/>
      <c r="O36" s="16">
        <f t="shared" si="8"/>
        <v>25.75</v>
      </c>
      <c r="P36" s="18"/>
      <c r="Q36" s="19">
        <f t="shared" si="9"/>
        <v>9.7864077669902905</v>
      </c>
      <c r="R36" s="16">
        <f t="shared" si="10"/>
        <v>9.7864077669902905</v>
      </c>
      <c r="S36" s="16">
        <f>VLOOKUP(A:A,[1]TDSheet!$A:$T,20,0)</f>
        <v>28.2</v>
      </c>
      <c r="T36" s="16">
        <f>VLOOKUP(A:A,[1]TDSheet!$A:$O,15,0)</f>
        <v>29.6</v>
      </c>
      <c r="U36" s="16">
        <f>VLOOKUP(A:A,[3]TDSheet!$A:$D,4,0)</f>
        <v>27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5"/>
        <v>0</v>
      </c>
      <c r="AA36" s="16">
        <f t="shared" si="11"/>
        <v>0</v>
      </c>
      <c r="AB36" s="16" t="e">
        <f>VLOOKUP(A:A,[1]TDSheet!$A:$AB,28,0)</f>
        <v>#N/A</v>
      </c>
      <c r="AC36" s="16">
        <f>AA36/16</f>
        <v>0</v>
      </c>
      <c r="AD36" s="21">
        <f>VLOOKUP(A:A,[1]TDSheet!$A:$AD,30,0)</f>
        <v>0.4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6" t="s">
        <v>25</v>
      </c>
      <c r="B37" s="6" t="s">
        <v>9</v>
      </c>
      <c r="C37" s="7">
        <v>1132</v>
      </c>
      <c r="D37" s="7">
        <v>804</v>
      </c>
      <c r="E37" s="7">
        <v>620</v>
      </c>
      <c r="F37" s="7">
        <v>1296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630</v>
      </c>
      <c r="J37" s="16">
        <f t="shared" si="7"/>
        <v>-10</v>
      </c>
      <c r="K37" s="16">
        <v>120</v>
      </c>
      <c r="L37" s="16"/>
      <c r="M37" s="16"/>
      <c r="N37" s="16"/>
      <c r="O37" s="16">
        <f t="shared" si="8"/>
        <v>155</v>
      </c>
      <c r="P37" s="18">
        <v>240</v>
      </c>
      <c r="Q37" s="19">
        <f t="shared" si="9"/>
        <v>10.683870967741935</v>
      </c>
      <c r="R37" s="16">
        <f t="shared" si="10"/>
        <v>8.3612903225806452</v>
      </c>
      <c r="S37" s="16">
        <f>VLOOKUP(A:A,[1]TDSheet!$A:$T,20,0)</f>
        <v>182</v>
      </c>
      <c r="T37" s="16">
        <f>VLOOKUP(A:A,[1]TDSheet!$A:$O,15,0)</f>
        <v>180.6</v>
      </c>
      <c r="U37" s="16">
        <f>VLOOKUP(A:A,[3]TDSheet!$A:$D,4,0)</f>
        <v>56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16">
        <f t="shared" si="15"/>
        <v>24</v>
      </c>
      <c r="AA37" s="16">
        <f t="shared" si="11"/>
        <v>240</v>
      </c>
      <c r="AB37" s="16" t="str">
        <f>VLOOKUP(A:A,[1]TDSheet!$A:$AB,28,0)</f>
        <v>ябмай</v>
      </c>
      <c r="AC37" s="16">
        <f>AA37/10</f>
        <v>24</v>
      </c>
      <c r="AD37" s="21">
        <f>VLOOKUP(A:A,[1]TDSheet!$A:$AD,30,0)</f>
        <v>0.7</v>
      </c>
      <c r="AE37" s="16">
        <f t="shared" si="13"/>
        <v>168</v>
      </c>
      <c r="AF37" s="16"/>
      <c r="AG37" s="16"/>
      <c r="AH37" s="16"/>
    </row>
    <row r="38" spans="1:34" s="1" customFormat="1" ht="21.95" customHeight="1" outlineLevel="1" x14ac:dyDescent="0.2">
      <c r="A38" s="6" t="s">
        <v>64</v>
      </c>
      <c r="B38" s="6" t="s">
        <v>9</v>
      </c>
      <c r="C38" s="7">
        <v>65</v>
      </c>
      <c r="D38" s="7">
        <v>1509</v>
      </c>
      <c r="E38" s="7">
        <v>544</v>
      </c>
      <c r="F38" s="7">
        <v>998</v>
      </c>
      <c r="G38" s="1" t="str">
        <f>VLOOKUP(A:A,[1]TDSheet!$A:$G,7,0)</f>
        <v>нв1304,</v>
      </c>
      <c r="H38" s="1" t="e">
        <f>VLOOKUP(A:A,[1]TDSheet!$A:$H,8,0)</f>
        <v>#N/A</v>
      </c>
      <c r="I38" s="16">
        <f>VLOOKUP(A:A,[2]TDSheet!$A:$F,6,0)</f>
        <v>572</v>
      </c>
      <c r="J38" s="16">
        <f t="shared" si="7"/>
        <v>-28</v>
      </c>
      <c r="K38" s="16">
        <v>240</v>
      </c>
      <c r="L38" s="16"/>
      <c r="M38" s="16"/>
      <c r="N38" s="16"/>
      <c r="O38" s="16">
        <f t="shared" si="8"/>
        <v>136</v>
      </c>
      <c r="P38" s="18">
        <v>240</v>
      </c>
      <c r="Q38" s="19">
        <f t="shared" si="9"/>
        <v>10.867647058823529</v>
      </c>
      <c r="R38" s="16">
        <f t="shared" si="10"/>
        <v>7.3382352941176467</v>
      </c>
      <c r="S38" s="16">
        <f>VLOOKUP(A:A,[1]TDSheet!$A:$T,20,0)</f>
        <v>15.6</v>
      </c>
      <c r="T38" s="16">
        <f>VLOOKUP(A:A,[1]TDSheet!$A:$O,15,0)</f>
        <v>122.4</v>
      </c>
      <c r="U38" s="16">
        <f>VLOOKUP(A:A,[3]TDSheet!$A:$D,4,0)</f>
        <v>178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16">
        <f t="shared" si="15"/>
        <v>24</v>
      </c>
      <c r="AA38" s="16">
        <f t="shared" si="11"/>
        <v>240</v>
      </c>
      <c r="AB38" s="16" t="e">
        <f>VLOOKUP(A:A,[1]TDSheet!$A:$AB,28,0)</f>
        <v>#N/A</v>
      </c>
      <c r="AC38" s="16">
        <f>AA38/10</f>
        <v>24</v>
      </c>
      <c r="AD38" s="21">
        <f>VLOOKUP(A:A,[1]TDSheet!$A:$AD,30,0)</f>
        <v>0.7</v>
      </c>
      <c r="AE38" s="16">
        <f t="shared" si="13"/>
        <v>168</v>
      </c>
      <c r="AF38" s="16"/>
      <c r="AG38" s="16"/>
      <c r="AH38" s="16"/>
    </row>
    <row r="39" spans="1:34" s="1" customFormat="1" ht="21.95" customHeight="1" outlineLevel="1" x14ac:dyDescent="0.2">
      <c r="A39" s="6" t="s">
        <v>65</v>
      </c>
      <c r="B39" s="6" t="s">
        <v>8</v>
      </c>
      <c r="C39" s="7">
        <v>168.69800000000001</v>
      </c>
      <c r="D39" s="7">
        <v>10.8</v>
      </c>
      <c r="E39" s="7">
        <v>64.8</v>
      </c>
      <c r="F39" s="7">
        <v>106.598</v>
      </c>
      <c r="G39" s="1">
        <f>VLOOKUP(A:A,[1]TDSheet!$A:$G,7,0)</f>
        <v>0</v>
      </c>
      <c r="H39" s="1" t="e">
        <f>VLOOKUP(A:A,[1]TDSheet!$A:$H,8,0)</f>
        <v>#N/A</v>
      </c>
      <c r="I39" s="16">
        <f>VLOOKUP(A:A,[2]TDSheet!$A:$F,6,0)</f>
        <v>72.099999999999994</v>
      </c>
      <c r="J39" s="16">
        <f t="shared" si="7"/>
        <v>-7.2999999999999972</v>
      </c>
      <c r="K39" s="16">
        <v>50</v>
      </c>
      <c r="L39" s="16"/>
      <c r="M39" s="16"/>
      <c r="N39" s="16"/>
      <c r="O39" s="16">
        <f t="shared" si="8"/>
        <v>16.2</v>
      </c>
      <c r="P39" s="18"/>
      <c r="Q39" s="19">
        <f t="shared" si="9"/>
        <v>9.6665432098765436</v>
      </c>
      <c r="R39" s="16">
        <f t="shared" si="10"/>
        <v>6.5801234567901234</v>
      </c>
      <c r="S39" s="16">
        <f>VLOOKUP(A:A,[1]TDSheet!$A:$T,20,0)</f>
        <v>12.34</v>
      </c>
      <c r="T39" s="16">
        <f>VLOOKUP(A:A,[1]TDSheet!$A:$O,15,0)</f>
        <v>16.2</v>
      </c>
      <c r="U39" s="16">
        <f>VLOOKUP(A:A,[3]TDSheet!$A:$D,4,0)</f>
        <v>40.5</v>
      </c>
      <c r="V39" s="16">
        <v>0</v>
      </c>
      <c r="W39" s="16">
        <f>VLOOKUP(A:A,[1]TDSheet!$A:$W,23,0)</f>
        <v>234</v>
      </c>
      <c r="X39" s="16">
        <f>VLOOKUP(A:A,[1]TDSheet!$A:$X,24,0)</f>
        <v>18</v>
      </c>
      <c r="Y39" s="16">
        <f>VLOOKUP(A:A,[1]TDSheet!$A:$Y,25,0)</f>
        <v>2.7</v>
      </c>
      <c r="Z39" s="16">
        <f t="shared" si="15"/>
        <v>0</v>
      </c>
      <c r="AA39" s="16">
        <f t="shared" si="11"/>
        <v>0</v>
      </c>
      <c r="AB39" s="16">
        <f>VLOOKUP(A:A,[1]TDSheet!$A:$AB,28,0)</f>
        <v>0</v>
      </c>
      <c r="AC39" s="16">
        <f>AA39/2.7</f>
        <v>0</v>
      </c>
      <c r="AD39" s="21">
        <f>VLOOKUP(A:A,[1]TDSheet!$A:$AD,30,0)</f>
        <v>1</v>
      </c>
      <c r="AE39" s="16">
        <f t="shared" si="13"/>
        <v>0</v>
      </c>
      <c r="AF39" s="16"/>
      <c r="AG39" s="16"/>
      <c r="AH39" s="16"/>
    </row>
    <row r="40" spans="1:34" s="1" customFormat="1" ht="21.95" customHeight="1" outlineLevel="1" x14ac:dyDescent="0.2">
      <c r="A40" s="6" t="s">
        <v>26</v>
      </c>
      <c r="B40" s="6" t="s">
        <v>8</v>
      </c>
      <c r="C40" s="7">
        <v>970</v>
      </c>
      <c r="D40" s="7">
        <v>1795</v>
      </c>
      <c r="E40" s="7">
        <v>955</v>
      </c>
      <c r="F40" s="7">
        <v>1765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1000</v>
      </c>
      <c r="J40" s="16">
        <f t="shared" si="7"/>
        <v>-45</v>
      </c>
      <c r="K40" s="16">
        <v>380</v>
      </c>
      <c r="L40" s="16"/>
      <c r="M40" s="16"/>
      <c r="N40" s="16"/>
      <c r="O40" s="16">
        <f t="shared" si="8"/>
        <v>238.75</v>
      </c>
      <c r="P40" s="18">
        <v>400</v>
      </c>
      <c r="Q40" s="19">
        <f t="shared" si="9"/>
        <v>10.659685863874346</v>
      </c>
      <c r="R40" s="16">
        <f t="shared" si="10"/>
        <v>7.3926701570680624</v>
      </c>
      <c r="S40" s="16">
        <f>VLOOKUP(A:A,[1]TDSheet!$A:$T,20,0)</f>
        <v>217</v>
      </c>
      <c r="T40" s="16">
        <f>VLOOKUP(A:A,[1]TDSheet!$A:$O,15,0)</f>
        <v>258</v>
      </c>
      <c r="U40" s="16">
        <f>VLOOKUP(A:A,[3]TDSheet!$A:$D,4,0)</f>
        <v>240</v>
      </c>
      <c r="V40" s="16">
        <v>0</v>
      </c>
      <c r="W40" s="16">
        <f>VLOOKUP(A:A,[1]TDSheet!$A:$W,23,0)</f>
        <v>144</v>
      </c>
      <c r="X40" s="16">
        <f>VLOOKUP(A:A,[1]TDSheet!$A:$X,24,0)</f>
        <v>12</v>
      </c>
      <c r="Y40" s="16">
        <f>VLOOKUP(A:A,[1]TDSheet!$A:$Y,25,0)</f>
        <v>5</v>
      </c>
      <c r="Z40" s="16">
        <f t="shared" si="15"/>
        <v>84</v>
      </c>
      <c r="AA40" s="16">
        <f t="shared" si="11"/>
        <v>400</v>
      </c>
      <c r="AB40" s="16">
        <f>VLOOKUP(A:A,[1]TDSheet!$A:$AB,28,0)</f>
        <v>0</v>
      </c>
      <c r="AC40" s="16">
        <f>AA40/5</f>
        <v>80</v>
      </c>
      <c r="AD40" s="21">
        <f>VLOOKUP(A:A,[1]TDSheet!$A:$AD,30,0)</f>
        <v>1</v>
      </c>
      <c r="AE40" s="16">
        <f t="shared" si="13"/>
        <v>420</v>
      </c>
      <c r="AF40" s="16"/>
      <c r="AG40" s="16"/>
      <c r="AH40" s="16"/>
    </row>
    <row r="41" spans="1:34" s="1" customFormat="1" ht="21.95" customHeight="1" outlineLevel="1" x14ac:dyDescent="0.2">
      <c r="A41" s="6" t="s">
        <v>27</v>
      </c>
      <c r="B41" s="6" t="s">
        <v>9</v>
      </c>
      <c r="C41" s="7">
        <v>1914</v>
      </c>
      <c r="D41" s="7">
        <v>1022</v>
      </c>
      <c r="E41" s="7">
        <v>901</v>
      </c>
      <c r="F41" s="25">
        <v>1345</v>
      </c>
      <c r="G41" s="1" t="str">
        <f>VLOOKUP(A:A,[1]TDSheet!$A:$G,7,0)</f>
        <v>бнмарт</v>
      </c>
      <c r="H41" s="1" t="e">
        <f>VLOOKUP(A:A,[1]TDSheet!$A:$H,8,0)</f>
        <v>#N/A</v>
      </c>
      <c r="I41" s="16">
        <f>VLOOKUP(A:A,[2]TDSheet!$A:$F,6,0)</f>
        <v>913</v>
      </c>
      <c r="J41" s="16">
        <f t="shared" si="7"/>
        <v>-12</v>
      </c>
      <c r="K41" s="16">
        <v>600</v>
      </c>
      <c r="L41" s="16"/>
      <c r="M41" s="16"/>
      <c r="N41" s="16"/>
      <c r="O41" s="16">
        <f t="shared" si="8"/>
        <v>225.25</v>
      </c>
      <c r="P41" s="18">
        <v>400</v>
      </c>
      <c r="Q41" s="19">
        <f t="shared" si="9"/>
        <v>10.410654827968923</v>
      </c>
      <c r="R41" s="16">
        <f t="shared" si="10"/>
        <v>5.9711431742508321</v>
      </c>
      <c r="S41" s="16">
        <f>VLOOKUP(A:A,[1]TDSheet!$A:$T,20,0)</f>
        <v>211.8</v>
      </c>
      <c r="T41" s="16">
        <f>VLOOKUP(A:A,[1]TDSheet!$A:$O,15,0)</f>
        <v>193.6</v>
      </c>
      <c r="U41" s="16">
        <f>VLOOKUP(A:A,[3]TDSheet!$A:$D,4,0)</f>
        <v>283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16">
        <f t="shared" si="15"/>
        <v>24</v>
      </c>
      <c r="AA41" s="16">
        <f t="shared" si="11"/>
        <v>400</v>
      </c>
      <c r="AB41" s="16" t="e">
        <f>VLOOKUP(A:A,[1]TDSheet!$A:$AB,28,0)</f>
        <v>#N/A</v>
      </c>
      <c r="AC41" s="16">
        <f>AA41/16</f>
        <v>25</v>
      </c>
      <c r="AD41" s="21">
        <f>VLOOKUP(A:A,[1]TDSheet!$A:$AD,30,0)</f>
        <v>0.4</v>
      </c>
      <c r="AE41" s="16">
        <f t="shared" si="13"/>
        <v>153.60000000000002</v>
      </c>
      <c r="AF41" s="16"/>
      <c r="AG41" s="16"/>
      <c r="AH41" s="16"/>
    </row>
    <row r="42" spans="1:34" s="1" customFormat="1" ht="21.95" customHeight="1" outlineLevel="1" x14ac:dyDescent="0.2">
      <c r="A42" s="6" t="s">
        <v>28</v>
      </c>
      <c r="B42" s="6" t="s">
        <v>9</v>
      </c>
      <c r="C42" s="7">
        <v>2363</v>
      </c>
      <c r="D42" s="7">
        <v>3899</v>
      </c>
      <c r="E42" s="24">
        <v>2783</v>
      </c>
      <c r="F42" s="25">
        <v>3165</v>
      </c>
      <c r="G42" s="1" t="str">
        <f>VLOOKUP(A:A,[1]TDSheet!$A:$G,7,0)</f>
        <v>бнмай</v>
      </c>
      <c r="H42" s="1" t="e">
        <f>VLOOKUP(A:A,[1]TDSheet!$A:$H,8,0)</f>
        <v>#N/A</v>
      </c>
      <c r="I42" s="16">
        <f>VLOOKUP(A:A,[2]TDSheet!$A:$F,6,0)</f>
        <v>2411</v>
      </c>
      <c r="J42" s="16">
        <f t="shared" si="7"/>
        <v>372</v>
      </c>
      <c r="K42" s="16">
        <v>800</v>
      </c>
      <c r="L42" s="16"/>
      <c r="M42" s="16"/>
      <c r="N42" s="16">
        <v>680</v>
      </c>
      <c r="O42" s="16">
        <f t="shared" si="8"/>
        <v>465.75</v>
      </c>
      <c r="P42" s="18">
        <v>840</v>
      </c>
      <c r="Q42" s="19">
        <f t="shared" si="9"/>
        <v>10.316693505099302</v>
      </c>
      <c r="R42" s="16">
        <f t="shared" si="10"/>
        <v>6.7954911433172303</v>
      </c>
      <c r="S42" s="16">
        <f>VLOOKUP(A:A,[1]TDSheet!$A:$T,20,0)</f>
        <v>383.6</v>
      </c>
      <c r="T42" s="16">
        <f>VLOOKUP(A:A,[1]TDSheet!$A:$O,15,0)</f>
        <v>469</v>
      </c>
      <c r="U42" s="16">
        <f>VLOOKUP(A:A,[3]TDSheet!$A:$D,4,0)</f>
        <v>350</v>
      </c>
      <c r="V42" s="16">
        <f>VLOOKUP(A:A,[4]TDSheet!$A:$D,4,0)</f>
        <v>920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16">
        <f t="shared" si="15"/>
        <v>84</v>
      </c>
      <c r="AA42" s="16">
        <f t="shared" si="11"/>
        <v>840</v>
      </c>
      <c r="AB42" s="16">
        <f>VLOOKUP(A:A,[1]TDSheet!$A:$AB,28,0)</f>
        <v>0</v>
      </c>
      <c r="AC42" s="16">
        <f>AA42/10</f>
        <v>84</v>
      </c>
      <c r="AD42" s="21">
        <f>VLOOKUP(A:A,[1]TDSheet!$A:$AD,30,0)</f>
        <v>0.7</v>
      </c>
      <c r="AE42" s="16">
        <f t="shared" si="13"/>
        <v>588</v>
      </c>
      <c r="AF42" s="16"/>
      <c r="AG42" s="16"/>
      <c r="AH42" s="16"/>
    </row>
    <row r="43" spans="1:34" s="1" customFormat="1" ht="21.95" customHeight="1" outlineLevel="1" x14ac:dyDescent="0.2">
      <c r="A43" s="6" t="s">
        <v>29</v>
      </c>
      <c r="B43" s="6" t="s">
        <v>9</v>
      </c>
      <c r="C43" s="7">
        <v>1515</v>
      </c>
      <c r="D43" s="7">
        <v>1247</v>
      </c>
      <c r="E43" s="7">
        <v>1160</v>
      </c>
      <c r="F43" s="7">
        <v>1548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1183</v>
      </c>
      <c r="J43" s="16">
        <f t="shared" si="7"/>
        <v>-23</v>
      </c>
      <c r="K43" s="16">
        <v>1000</v>
      </c>
      <c r="L43" s="16"/>
      <c r="M43" s="16"/>
      <c r="N43" s="16"/>
      <c r="O43" s="16">
        <f t="shared" si="8"/>
        <v>290</v>
      </c>
      <c r="P43" s="18">
        <v>480</v>
      </c>
      <c r="Q43" s="19">
        <f t="shared" si="9"/>
        <v>10.441379310344828</v>
      </c>
      <c r="R43" s="16">
        <f t="shared" si="10"/>
        <v>5.3379310344827582</v>
      </c>
      <c r="S43" s="16">
        <f>VLOOKUP(A:A,[1]TDSheet!$A:$T,20,0)</f>
        <v>229.6</v>
      </c>
      <c r="T43" s="16">
        <f>VLOOKUP(A:A,[1]TDSheet!$A:$O,15,0)</f>
        <v>246.4</v>
      </c>
      <c r="U43" s="16">
        <f>VLOOKUP(A:A,[3]TDSheet!$A:$D,4,0)</f>
        <v>339</v>
      </c>
      <c r="V43" s="16"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16</v>
      </c>
      <c r="Z43" s="16">
        <f t="shared" si="15"/>
        <v>36</v>
      </c>
      <c r="AA43" s="16">
        <f t="shared" si="11"/>
        <v>480</v>
      </c>
      <c r="AB43" s="16" t="e">
        <f>VLOOKUP(A:A,[1]TDSheet!$A:$AB,28,0)</f>
        <v>#N/A</v>
      </c>
      <c r="AC43" s="16">
        <f>AA43/16</f>
        <v>30</v>
      </c>
      <c r="AD43" s="21">
        <f>VLOOKUP(A:A,[1]TDSheet!$A:$AD,30,0)</f>
        <v>0.4</v>
      </c>
      <c r="AE43" s="16">
        <f t="shared" si="13"/>
        <v>230.4</v>
      </c>
      <c r="AF43" s="16"/>
      <c r="AG43" s="16"/>
      <c r="AH43" s="16"/>
    </row>
    <row r="44" spans="1:34" s="1" customFormat="1" ht="21.95" customHeight="1" outlineLevel="1" x14ac:dyDescent="0.2">
      <c r="A44" s="6" t="s">
        <v>30</v>
      </c>
      <c r="B44" s="6" t="s">
        <v>9</v>
      </c>
      <c r="C44" s="7">
        <v>1925</v>
      </c>
      <c r="D44" s="7">
        <v>5546</v>
      </c>
      <c r="E44" s="7">
        <v>3637</v>
      </c>
      <c r="F44" s="7">
        <v>3766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3685</v>
      </c>
      <c r="J44" s="16">
        <f t="shared" si="7"/>
        <v>-48</v>
      </c>
      <c r="K44" s="16">
        <v>1600</v>
      </c>
      <c r="L44" s="16"/>
      <c r="M44" s="16"/>
      <c r="N44" s="16">
        <v>830</v>
      </c>
      <c r="O44" s="16">
        <f t="shared" si="8"/>
        <v>609.25</v>
      </c>
      <c r="P44" s="18">
        <v>1000</v>
      </c>
      <c r="Q44" s="19">
        <f t="shared" si="9"/>
        <v>10.448912597455889</v>
      </c>
      <c r="R44" s="16">
        <f t="shared" si="10"/>
        <v>6.1813705375461634</v>
      </c>
      <c r="S44" s="16">
        <f>VLOOKUP(A:A,[1]TDSheet!$A:$T,20,0)</f>
        <v>437.6</v>
      </c>
      <c r="T44" s="16">
        <f>VLOOKUP(A:A,[1]TDSheet!$A:$O,15,0)</f>
        <v>581</v>
      </c>
      <c r="U44" s="16">
        <f>VLOOKUP(A:A,[3]TDSheet!$A:$D,4,0)</f>
        <v>405</v>
      </c>
      <c r="V44" s="16">
        <f>VLOOKUP(A:A,[4]TDSheet!$A:$D,4,0)</f>
        <v>1200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10</v>
      </c>
      <c r="Z44" s="16">
        <f t="shared" si="15"/>
        <v>96</v>
      </c>
      <c r="AA44" s="16">
        <f t="shared" si="11"/>
        <v>1000</v>
      </c>
      <c r="AB44" s="16">
        <f>VLOOKUP(A:A,[1]TDSheet!$A:$AB,28,0)</f>
        <v>0</v>
      </c>
      <c r="AC44" s="16">
        <f>AA44/10</f>
        <v>100</v>
      </c>
      <c r="AD44" s="21">
        <f>VLOOKUP(A:A,[1]TDSheet!$A:$AD,30,0)</f>
        <v>0.7</v>
      </c>
      <c r="AE44" s="16">
        <f t="shared" si="13"/>
        <v>672</v>
      </c>
      <c r="AF44" s="16"/>
      <c r="AG44" s="16"/>
      <c r="AH44" s="16"/>
    </row>
    <row r="45" spans="1:34" s="1" customFormat="1" ht="11.1" customHeight="1" outlineLevel="1" x14ac:dyDescent="0.2">
      <c r="A45" s="6" t="s">
        <v>66</v>
      </c>
      <c r="B45" s="6" t="s">
        <v>9</v>
      </c>
      <c r="C45" s="7">
        <v>25</v>
      </c>
      <c r="D45" s="7">
        <v>1561</v>
      </c>
      <c r="E45" s="7">
        <v>534</v>
      </c>
      <c r="F45" s="7">
        <v>1030</v>
      </c>
      <c r="G45" s="1" t="str">
        <f>VLOOKUP(A:A,[1]TDSheet!$A:$G,7,0)</f>
        <v>нв1304,</v>
      </c>
      <c r="H45" s="1" t="e">
        <f>VLOOKUP(A:A,[1]TDSheet!$A:$H,8,0)</f>
        <v>#N/A</v>
      </c>
      <c r="I45" s="16">
        <f>VLOOKUP(A:A,[2]TDSheet!$A:$F,6,0)</f>
        <v>584</v>
      </c>
      <c r="J45" s="16">
        <f t="shared" si="7"/>
        <v>-50</v>
      </c>
      <c r="K45" s="16">
        <v>160</v>
      </c>
      <c r="L45" s="16"/>
      <c r="M45" s="16"/>
      <c r="N45" s="16"/>
      <c r="O45" s="16">
        <f t="shared" si="8"/>
        <v>133.5</v>
      </c>
      <c r="P45" s="18">
        <v>240</v>
      </c>
      <c r="Q45" s="19">
        <f t="shared" si="9"/>
        <v>10.711610486891386</v>
      </c>
      <c r="R45" s="16">
        <f t="shared" si="10"/>
        <v>7.7153558052434459</v>
      </c>
      <c r="S45" s="16">
        <f>VLOOKUP(A:A,[1]TDSheet!$A:$T,20,0)</f>
        <v>25</v>
      </c>
      <c r="T45" s="16">
        <f>VLOOKUP(A:A,[1]TDSheet!$A:$O,15,0)</f>
        <v>125.6</v>
      </c>
      <c r="U45" s="16">
        <f>VLOOKUP(A:A,[3]TDSheet!$A:$D,4,0)</f>
        <v>158</v>
      </c>
      <c r="V45" s="16">
        <v>0</v>
      </c>
      <c r="W45" s="16">
        <f>VLOOKUP(A:A,[1]TDSheet!$A:$W,23,0)</f>
        <v>70</v>
      </c>
      <c r="X45" s="16">
        <f>VLOOKUP(A:A,[1]TDSheet!$A:$X,24,0)</f>
        <v>14</v>
      </c>
      <c r="Y45" s="16">
        <f>VLOOKUP(A:A,[1]TDSheet!$A:$Y,25,0)</f>
        <v>12</v>
      </c>
      <c r="Z45" s="16">
        <f t="shared" si="15"/>
        <v>14</v>
      </c>
      <c r="AA45" s="16">
        <f t="shared" si="11"/>
        <v>240</v>
      </c>
      <c r="AB45" s="16" t="e">
        <f>VLOOKUP(A:A,[1]TDSheet!$A:$AB,28,0)</f>
        <v>#N/A</v>
      </c>
      <c r="AC45" s="16">
        <f>AA45/12</f>
        <v>20</v>
      </c>
      <c r="AD45" s="21">
        <f>VLOOKUP(A:A,[1]TDSheet!$A:$AD,30,0)</f>
        <v>0.22</v>
      </c>
      <c r="AE45" s="16">
        <f t="shared" si="13"/>
        <v>36.96</v>
      </c>
      <c r="AF45" s="16"/>
      <c r="AG45" s="16"/>
      <c r="AH45" s="16"/>
    </row>
    <row r="46" spans="1:34" s="1" customFormat="1" ht="11.1" customHeight="1" outlineLevel="1" x14ac:dyDescent="0.2">
      <c r="A46" s="6" t="s">
        <v>67</v>
      </c>
      <c r="B46" s="6" t="s">
        <v>8</v>
      </c>
      <c r="C46" s="7"/>
      <c r="D46" s="7">
        <v>120</v>
      </c>
      <c r="E46" s="7">
        <v>0</v>
      </c>
      <c r="F46" s="7">
        <v>120</v>
      </c>
      <c r="G46" s="14">
        <v>0</v>
      </c>
      <c r="H46" s="1" t="e">
        <f>VLOOKUP(A:A,[1]TDSheet!$A:$H,8,0)</f>
        <v>#N/A</v>
      </c>
      <c r="I46" s="16">
        <v>0</v>
      </c>
      <c r="J46" s="16">
        <f t="shared" si="7"/>
        <v>0</v>
      </c>
      <c r="K46" s="16"/>
      <c r="L46" s="16"/>
      <c r="M46" s="16"/>
      <c r="N46" s="16"/>
      <c r="O46" s="16">
        <f t="shared" si="8"/>
        <v>0</v>
      </c>
      <c r="P46" s="18"/>
      <c r="Q46" s="19" t="e">
        <f t="shared" si="9"/>
        <v>#DIV/0!</v>
      </c>
      <c r="R46" s="16" t="e">
        <f t="shared" si="10"/>
        <v>#DIV/0!</v>
      </c>
      <c r="S46" s="16">
        <v>0</v>
      </c>
      <c r="T46" s="16">
        <v>0</v>
      </c>
      <c r="U46" s="16">
        <v>0</v>
      </c>
      <c r="V46" s="16">
        <v>0</v>
      </c>
      <c r="W46" s="20">
        <v>0</v>
      </c>
      <c r="X46" s="20">
        <v>0</v>
      </c>
      <c r="Y46" s="16" t="e">
        <f>VLOOKUP(A:A,[1]TDSheet!$A:$Y,25,0)</f>
        <v>#N/A</v>
      </c>
      <c r="Z46" s="20">
        <v>0</v>
      </c>
      <c r="AA46" s="16">
        <f t="shared" si="11"/>
        <v>0</v>
      </c>
      <c r="AB46" s="16" t="e">
        <f>VLOOKUP(A:A,[1]TDSheet!$A:$AB,28,0)</f>
        <v>#N/A</v>
      </c>
      <c r="AC46" s="20">
        <v>0</v>
      </c>
      <c r="AD46" s="21">
        <v>0</v>
      </c>
      <c r="AE46" s="20">
        <v>0</v>
      </c>
      <c r="AF46" s="16"/>
      <c r="AG46" s="16"/>
      <c r="AH46" s="16"/>
    </row>
    <row r="47" spans="1:34" s="1" customFormat="1" ht="11.1" customHeight="1" outlineLevel="1" x14ac:dyDescent="0.2">
      <c r="A47" s="6" t="s">
        <v>31</v>
      </c>
      <c r="B47" s="6" t="s">
        <v>9</v>
      </c>
      <c r="C47" s="7">
        <v>248</v>
      </c>
      <c r="D47" s="7"/>
      <c r="E47" s="7">
        <v>68</v>
      </c>
      <c r="F47" s="7">
        <v>180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68</v>
      </c>
      <c r="J47" s="16">
        <f t="shared" si="7"/>
        <v>0</v>
      </c>
      <c r="K47" s="16"/>
      <c r="L47" s="16"/>
      <c r="M47" s="16"/>
      <c r="N47" s="16"/>
      <c r="O47" s="16">
        <f t="shared" si="8"/>
        <v>17</v>
      </c>
      <c r="P47" s="18"/>
      <c r="Q47" s="19">
        <f t="shared" si="9"/>
        <v>10.588235294117647</v>
      </c>
      <c r="R47" s="16">
        <f t="shared" si="10"/>
        <v>10.588235294117647</v>
      </c>
      <c r="S47" s="16">
        <f>VLOOKUP(A:A,[1]TDSheet!$A:$T,20,0)</f>
        <v>17</v>
      </c>
      <c r="T47" s="16">
        <f>VLOOKUP(A:A,[1]TDSheet!$A:$O,15,0)</f>
        <v>21.6</v>
      </c>
      <c r="U47" s="16">
        <f>VLOOKUP(A:A,[3]TDSheet!$A:$D,4,0)</f>
        <v>17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16">
        <f t="shared" ref="Z47:Z69" si="16">MROUND(AC47,X47)</f>
        <v>0</v>
      </c>
      <c r="AA47" s="16">
        <f t="shared" si="11"/>
        <v>0</v>
      </c>
      <c r="AB47" s="16">
        <f>VLOOKUP(A:A,[1]TDSheet!$A:$AB,28,0)</f>
        <v>0</v>
      </c>
      <c r="AC47" s="16">
        <f>AA47/8</f>
        <v>0</v>
      </c>
      <c r="AD47" s="21">
        <f>VLOOKUP(A:A,[1]TDSheet!$A:$AD,30,0)</f>
        <v>0.7</v>
      </c>
      <c r="AE47" s="16">
        <f t="shared" ref="AE47:AE69" si="17">Z47*Y47*AD47</f>
        <v>0</v>
      </c>
      <c r="AF47" s="16"/>
      <c r="AG47" s="16"/>
      <c r="AH47" s="16"/>
    </row>
    <row r="48" spans="1:34" s="1" customFormat="1" ht="11.1" customHeight="1" outlineLevel="1" x14ac:dyDescent="0.2">
      <c r="A48" s="6" t="s">
        <v>32</v>
      </c>
      <c r="B48" s="6" t="s">
        <v>9</v>
      </c>
      <c r="C48" s="7">
        <v>469</v>
      </c>
      <c r="D48" s="7">
        <v>1</v>
      </c>
      <c r="E48" s="7">
        <v>119</v>
      </c>
      <c r="F48" s="7">
        <v>343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126</v>
      </c>
      <c r="J48" s="16">
        <f t="shared" si="7"/>
        <v>-7</v>
      </c>
      <c r="K48" s="16"/>
      <c r="L48" s="16"/>
      <c r="M48" s="16"/>
      <c r="N48" s="16"/>
      <c r="O48" s="16">
        <f t="shared" si="8"/>
        <v>29.75</v>
      </c>
      <c r="P48" s="18"/>
      <c r="Q48" s="19">
        <f t="shared" si="9"/>
        <v>11.529411764705882</v>
      </c>
      <c r="R48" s="16">
        <f t="shared" si="10"/>
        <v>11.529411764705882</v>
      </c>
      <c r="S48" s="16">
        <f>VLOOKUP(A:A,[1]TDSheet!$A:$T,20,0)</f>
        <v>25.6</v>
      </c>
      <c r="T48" s="16">
        <f>VLOOKUP(A:A,[1]TDSheet!$A:$O,15,0)</f>
        <v>24.6</v>
      </c>
      <c r="U48" s="16">
        <f>VLOOKUP(A:A,[3]TDSheet!$A:$D,4,0)</f>
        <v>18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16">
        <f t="shared" si="16"/>
        <v>0</v>
      </c>
      <c r="AA48" s="16">
        <f t="shared" si="11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  <c r="AH48" s="16"/>
    </row>
    <row r="49" spans="1:34" s="1" customFormat="1" ht="21.95" customHeight="1" outlineLevel="1" x14ac:dyDescent="0.2">
      <c r="A49" s="6" t="s">
        <v>33</v>
      </c>
      <c r="B49" s="6" t="s">
        <v>9</v>
      </c>
      <c r="C49" s="7">
        <v>79</v>
      </c>
      <c r="D49" s="7">
        <v>102</v>
      </c>
      <c r="E49" s="7">
        <v>67</v>
      </c>
      <c r="F49" s="7">
        <v>111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68</v>
      </c>
      <c r="J49" s="16">
        <f t="shared" si="7"/>
        <v>-1</v>
      </c>
      <c r="K49" s="16">
        <v>60</v>
      </c>
      <c r="L49" s="16"/>
      <c r="M49" s="16"/>
      <c r="N49" s="16"/>
      <c r="O49" s="16">
        <f t="shared" si="8"/>
        <v>16.75</v>
      </c>
      <c r="P49" s="18"/>
      <c r="Q49" s="19">
        <f t="shared" si="9"/>
        <v>10.208955223880597</v>
      </c>
      <c r="R49" s="16">
        <f t="shared" si="10"/>
        <v>6.6268656716417906</v>
      </c>
      <c r="S49" s="16">
        <f>VLOOKUP(A:A,[1]TDSheet!$A:$T,20,0)</f>
        <v>12.8</v>
      </c>
      <c r="T49" s="16">
        <f>VLOOKUP(A:A,[1]TDSheet!$A:$O,15,0)</f>
        <v>19.399999999999999</v>
      </c>
      <c r="U49" s="16">
        <f>VLOOKUP(A:A,[3]TDSheet!$A:$D,4,0)</f>
        <v>37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6"/>
        <v>0</v>
      </c>
      <c r="AA49" s="16">
        <f t="shared" si="11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7"/>
        <v>0</v>
      </c>
      <c r="AF49" s="16"/>
      <c r="AG49" s="16"/>
      <c r="AH49" s="16"/>
    </row>
    <row r="50" spans="1:34" s="1" customFormat="1" ht="11.1" customHeight="1" outlineLevel="1" x14ac:dyDescent="0.2">
      <c r="A50" s="6" t="s">
        <v>34</v>
      </c>
      <c r="B50" s="6" t="s">
        <v>9</v>
      </c>
      <c r="C50" s="7">
        <v>1080</v>
      </c>
      <c r="D50" s="7">
        <v>1839</v>
      </c>
      <c r="E50" s="7">
        <v>1036</v>
      </c>
      <c r="F50" s="7">
        <v>1842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1037</v>
      </c>
      <c r="J50" s="16">
        <f t="shared" si="7"/>
        <v>-1</v>
      </c>
      <c r="K50" s="16">
        <v>480</v>
      </c>
      <c r="L50" s="16"/>
      <c r="M50" s="16"/>
      <c r="N50" s="16"/>
      <c r="O50" s="16">
        <f t="shared" si="8"/>
        <v>259</v>
      </c>
      <c r="P50" s="18">
        <v>360</v>
      </c>
      <c r="Q50" s="19">
        <f t="shared" si="9"/>
        <v>10.355212355212355</v>
      </c>
      <c r="R50" s="16">
        <f t="shared" si="10"/>
        <v>7.1119691119691124</v>
      </c>
      <c r="S50" s="16">
        <f>VLOOKUP(A:A,[1]TDSheet!$A:$T,20,0)</f>
        <v>240.8</v>
      </c>
      <c r="T50" s="16">
        <f>VLOOKUP(A:A,[1]TDSheet!$A:$O,15,0)</f>
        <v>272.8</v>
      </c>
      <c r="U50" s="16">
        <f>VLOOKUP(A:A,[3]TDSheet!$A:$D,4,0)</f>
        <v>265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16">
        <f t="shared" si="16"/>
        <v>48</v>
      </c>
      <c r="AA50" s="16">
        <f t="shared" si="11"/>
        <v>360</v>
      </c>
      <c r="AB50" s="16">
        <f>VLOOKUP(A:A,[1]TDSheet!$A:$AB,28,0)</f>
        <v>0</v>
      </c>
      <c r="AC50" s="16">
        <f>AA50/8</f>
        <v>45</v>
      </c>
      <c r="AD50" s="21">
        <f>VLOOKUP(A:A,[1]TDSheet!$A:$AD,30,0)</f>
        <v>0.7</v>
      </c>
      <c r="AE50" s="16">
        <f t="shared" si="17"/>
        <v>268.79999999999995</v>
      </c>
      <c r="AF50" s="16"/>
      <c r="AG50" s="16"/>
      <c r="AH50" s="16"/>
    </row>
    <row r="51" spans="1:34" s="1" customFormat="1" ht="21.95" customHeight="1" outlineLevel="1" x14ac:dyDescent="0.2">
      <c r="A51" s="6" t="s">
        <v>35</v>
      </c>
      <c r="B51" s="6" t="s">
        <v>9</v>
      </c>
      <c r="C51" s="7">
        <v>456</v>
      </c>
      <c r="D51" s="7">
        <v>718</v>
      </c>
      <c r="E51" s="7">
        <v>396</v>
      </c>
      <c r="F51" s="7">
        <v>760</v>
      </c>
      <c r="G51" s="1" t="str">
        <f>VLOOKUP(A:A,[1]TDSheet!$A:$G,7,0)</f>
        <v>ак</v>
      </c>
      <c r="H51" s="1">
        <f>VLOOKUP(A:A,[1]TDSheet!$A:$H,8,0)</f>
        <v>180</v>
      </c>
      <c r="I51" s="16">
        <f>VLOOKUP(A:A,[2]TDSheet!$A:$F,6,0)</f>
        <v>404</v>
      </c>
      <c r="J51" s="16">
        <f t="shared" si="7"/>
        <v>-8</v>
      </c>
      <c r="K51" s="16">
        <v>120</v>
      </c>
      <c r="L51" s="16"/>
      <c r="M51" s="16"/>
      <c r="N51" s="16"/>
      <c r="O51" s="16">
        <f t="shared" si="8"/>
        <v>99</v>
      </c>
      <c r="P51" s="18">
        <v>160</v>
      </c>
      <c r="Q51" s="19">
        <f t="shared" si="9"/>
        <v>10.505050505050505</v>
      </c>
      <c r="R51" s="16">
        <f t="shared" si="10"/>
        <v>7.6767676767676765</v>
      </c>
      <c r="S51" s="16">
        <f>VLOOKUP(A:A,[1]TDSheet!$A:$T,20,0)</f>
        <v>98</v>
      </c>
      <c r="T51" s="16">
        <f>VLOOKUP(A:A,[1]TDSheet!$A:$O,15,0)</f>
        <v>108</v>
      </c>
      <c r="U51" s="16">
        <f>VLOOKUP(A:A,[3]TDSheet!$A:$D,4,0)</f>
        <v>100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6"/>
        <v>24</v>
      </c>
      <c r="AA51" s="16">
        <f t="shared" si="11"/>
        <v>160</v>
      </c>
      <c r="AB51" s="16" t="str">
        <f>VLOOKUP(A:A,[1]TDSheet!$A:$AB,28,0)</f>
        <v>бонус</v>
      </c>
      <c r="AC51" s="16">
        <f>AA51/8</f>
        <v>20</v>
      </c>
      <c r="AD51" s="21">
        <f>VLOOKUP(A:A,[1]TDSheet!$A:$AD,30,0)</f>
        <v>0.9</v>
      </c>
      <c r="AE51" s="16">
        <f t="shared" si="17"/>
        <v>172.8</v>
      </c>
      <c r="AF51" s="16"/>
      <c r="AG51" s="16"/>
      <c r="AH51" s="16"/>
    </row>
    <row r="52" spans="1:34" s="1" customFormat="1" ht="11.1" customHeight="1" outlineLevel="1" x14ac:dyDescent="0.2">
      <c r="A52" s="6" t="s">
        <v>36</v>
      </c>
      <c r="B52" s="6" t="s">
        <v>8</v>
      </c>
      <c r="C52" s="7">
        <v>510</v>
      </c>
      <c r="D52" s="7">
        <v>590</v>
      </c>
      <c r="E52" s="7">
        <v>580</v>
      </c>
      <c r="F52" s="7">
        <v>495</v>
      </c>
      <c r="G52" s="1">
        <f>VLOOKUP(A:A,[1]TDSheet!$A:$G,7,0)</f>
        <v>1</v>
      </c>
      <c r="H52" s="1">
        <f>VLOOKUP(A:A,[1]TDSheet!$A:$H,8,0)</f>
        <v>90</v>
      </c>
      <c r="I52" s="16">
        <f>VLOOKUP(A:A,[2]TDSheet!$A:$F,6,0)</f>
        <v>605</v>
      </c>
      <c r="J52" s="16">
        <f t="shared" si="7"/>
        <v>-25</v>
      </c>
      <c r="K52" s="16">
        <v>600</v>
      </c>
      <c r="L52" s="16"/>
      <c r="M52" s="16"/>
      <c r="N52" s="16"/>
      <c r="O52" s="16">
        <f t="shared" si="8"/>
        <v>145</v>
      </c>
      <c r="P52" s="18">
        <v>350</v>
      </c>
      <c r="Q52" s="19">
        <f t="shared" si="9"/>
        <v>9.9655172413793096</v>
      </c>
      <c r="R52" s="16">
        <f t="shared" si="10"/>
        <v>3.4137931034482758</v>
      </c>
      <c r="S52" s="16">
        <f>VLOOKUP(A:A,[1]TDSheet!$A:$T,20,0)</f>
        <v>100</v>
      </c>
      <c r="T52" s="16">
        <f>VLOOKUP(A:A,[1]TDSheet!$A:$O,15,0)</f>
        <v>96</v>
      </c>
      <c r="U52" s="16">
        <f>VLOOKUP(A:A,[3]TDSheet!$A:$D,4,0)</f>
        <v>115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16">
        <f t="shared" si="16"/>
        <v>72</v>
      </c>
      <c r="AA52" s="16">
        <f t="shared" si="11"/>
        <v>350</v>
      </c>
      <c r="AB52" s="16">
        <f>VLOOKUP(A:A,[1]TDSheet!$A:$AB,28,0)</f>
        <v>0</v>
      </c>
      <c r="AC52" s="16">
        <f>AA52/5</f>
        <v>70</v>
      </c>
      <c r="AD52" s="21">
        <f>VLOOKUP(A:A,[1]TDSheet!$A:$AD,30,0)</f>
        <v>1</v>
      </c>
      <c r="AE52" s="16">
        <f t="shared" si="17"/>
        <v>360</v>
      </c>
      <c r="AF52" s="16"/>
      <c r="AG52" s="16"/>
      <c r="AH52" s="16"/>
    </row>
    <row r="53" spans="1:34" s="1" customFormat="1" ht="11.1" customHeight="1" outlineLevel="1" x14ac:dyDescent="0.2">
      <c r="A53" s="6" t="s">
        <v>37</v>
      </c>
      <c r="B53" s="6" t="s">
        <v>9</v>
      </c>
      <c r="C53" s="7">
        <v>555</v>
      </c>
      <c r="D53" s="7">
        <v>751</v>
      </c>
      <c r="E53" s="7">
        <v>553</v>
      </c>
      <c r="F53" s="7">
        <v>738</v>
      </c>
      <c r="G53" s="1">
        <f>VLOOKUP(A:A,[1]TDSheet!$A:$G,7,0)</f>
        <v>1</v>
      </c>
      <c r="H53" s="1">
        <f>VLOOKUP(A:A,[1]TDSheet!$A:$H,8,0)</f>
        <v>120</v>
      </c>
      <c r="I53" s="16">
        <f>VLOOKUP(A:A,[2]TDSheet!$A:$F,6,0)</f>
        <v>568</v>
      </c>
      <c r="J53" s="16">
        <f t="shared" si="7"/>
        <v>-15</v>
      </c>
      <c r="K53" s="16">
        <v>480</v>
      </c>
      <c r="L53" s="16"/>
      <c r="M53" s="16"/>
      <c r="N53" s="16"/>
      <c r="O53" s="16">
        <f t="shared" si="8"/>
        <v>138.25</v>
      </c>
      <c r="P53" s="18">
        <v>250</v>
      </c>
      <c r="Q53" s="19">
        <f t="shared" si="9"/>
        <v>10.618444846292947</v>
      </c>
      <c r="R53" s="16">
        <f t="shared" si="10"/>
        <v>5.3381555153707057</v>
      </c>
      <c r="S53" s="16">
        <f>VLOOKUP(A:A,[1]TDSheet!$A:$T,20,0)</f>
        <v>118.2</v>
      </c>
      <c r="T53" s="16">
        <f>VLOOKUP(A:A,[1]TDSheet!$A:$O,15,0)</f>
        <v>124.4</v>
      </c>
      <c r="U53" s="16">
        <f>VLOOKUP(A:A,[3]TDSheet!$A:$D,4,0)</f>
        <v>116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16">
        <f t="shared" si="16"/>
        <v>48</v>
      </c>
      <c r="AA53" s="16">
        <f t="shared" si="11"/>
        <v>250</v>
      </c>
      <c r="AB53" s="16">
        <f>VLOOKUP(A:A,[1]TDSheet!$A:$AB,28,0)</f>
        <v>0</v>
      </c>
      <c r="AC53" s="16">
        <f>AA53/5</f>
        <v>50</v>
      </c>
      <c r="AD53" s="21">
        <f>VLOOKUP(A:A,[1]TDSheet!$A:$AD,30,0)</f>
        <v>1</v>
      </c>
      <c r="AE53" s="16">
        <f t="shared" si="17"/>
        <v>240</v>
      </c>
      <c r="AF53" s="16"/>
      <c r="AG53" s="16"/>
      <c r="AH53" s="16"/>
    </row>
    <row r="54" spans="1:34" s="1" customFormat="1" ht="11.1" customHeight="1" outlineLevel="1" x14ac:dyDescent="0.2">
      <c r="A54" s="6" t="s">
        <v>38</v>
      </c>
      <c r="B54" s="6" t="s">
        <v>9</v>
      </c>
      <c r="C54" s="7">
        <v>132</v>
      </c>
      <c r="D54" s="7">
        <v>1</v>
      </c>
      <c r="E54" s="7">
        <v>69</v>
      </c>
      <c r="F54" s="7">
        <v>64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69</v>
      </c>
      <c r="J54" s="16">
        <f t="shared" si="7"/>
        <v>0</v>
      </c>
      <c r="K54" s="16">
        <v>80</v>
      </c>
      <c r="L54" s="16"/>
      <c r="M54" s="16"/>
      <c r="N54" s="16"/>
      <c r="O54" s="16">
        <f t="shared" si="8"/>
        <v>17.25</v>
      </c>
      <c r="P54" s="18"/>
      <c r="Q54" s="19">
        <f t="shared" si="9"/>
        <v>8.3478260869565215</v>
      </c>
      <c r="R54" s="16">
        <f t="shared" si="10"/>
        <v>3.7101449275362319</v>
      </c>
      <c r="S54" s="16">
        <f>VLOOKUP(A:A,[1]TDSheet!$A:$T,20,0)</f>
        <v>10.4</v>
      </c>
      <c r="T54" s="16">
        <f>VLOOKUP(A:A,[1]TDSheet!$A:$O,15,0)</f>
        <v>13</v>
      </c>
      <c r="U54" s="16">
        <f>VLOOKUP(A:A,[3]TDSheet!$A:$D,4,0)</f>
        <v>17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6"/>
        <v>0</v>
      </c>
      <c r="AA54" s="16">
        <f t="shared" si="11"/>
        <v>0</v>
      </c>
      <c r="AB54" s="16">
        <f>VLOOKUP(A:A,[1]TDSheet!$A:$AB,28,0)</f>
        <v>0</v>
      </c>
      <c r="AC54" s="16">
        <f>AA54/8</f>
        <v>0</v>
      </c>
      <c r="AD54" s="21">
        <f>VLOOKUP(A:A,[1]TDSheet!$A:$AD,30,0)</f>
        <v>0.8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6" t="s">
        <v>39</v>
      </c>
      <c r="B55" s="6" t="s">
        <v>9</v>
      </c>
      <c r="C55" s="7">
        <v>87</v>
      </c>
      <c r="D55" s="7"/>
      <c r="E55" s="7">
        <v>6</v>
      </c>
      <c r="F55" s="7">
        <v>81</v>
      </c>
      <c r="G55" s="1" t="str">
        <f>VLOOKUP(A:A,[1]TDSheet!$A:$G,7,0)</f>
        <v>нв0502</v>
      </c>
      <c r="H55" s="1" t="e">
        <f>VLOOKUP(A:A,[1]TDSheet!$A:$H,8,0)</f>
        <v>#N/A</v>
      </c>
      <c r="I55" s="16">
        <f>VLOOKUP(A:A,[2]TDSheet!$A:$F,6,0)</f>
        <v>6</v>
      </c>
      <c r="J55" s="16">
        <f t="shared" si="7"/>
        <v>0</v>
      </c>
      <c r="K55" s="16"/>
      <c r="L55" s="16"/>
      <c r="M55" s="16"/>
      <c r="N55" s="16"/>
      <c r="O55" s="16">
        <f t="shared" si="8"/>
        <v>1.5</v>
      </c>
      <c r="P55" s="18"/>
      <c r="Q55" s="19">
        <f t="shared" si="9"/>
        <v>54</v>
      </c>
      <c r="R55" s="16">
        <f t="shared" si="10"/>
        <v>54</v>
      </c>
      <c r="S55" s="16">
        <f>VLOOKUP(A:A,[1]TDSheet!$A:$T,20,0)</f>
        <v>2</v>
      </c>
      <c r="T55" s="16">
        <f>VLOOKUP(A:A,[1]TDSheet!$A:$O,15,0)</f>
        <v>3.4</v>
      </c>
      <c r="U55" s="16">
        <v>0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16">
        <f t="shared" si="16"/>
        <v>0</v>
      </c>
      <c r="AA55" s="16">
        <f t="shared" si="11"/>
        <v>0</v>
      </c>
      <c r="AB55" s="2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6" t="s">
        <v>40</v>
      </c>
      <c r="B56" s="6" t="s">
        <v>8</v>
      </c>
      <c r="C56" s="7">
        <v>107.3</v>
      </c>
      <c r="D56" s="7">
        <v>273.8</v>
      </c>
      <c r="E56" s="7">
        <v>114.70099999999999</v>
      </c>
      <c r="F56" s="7">
        <v>251.59899999999999</v>
      </c>
      <c r="G56" s="1" t="str">
        <f>VLOOKUP(A:A,[1]TDSheet!$A:$G,7,0)</f>
        <v>рот</v>
      </c>
      <c r="H56" s="1" t="e">
        <f>VLOOKUP(A:A,[1]TDSheet!$A:$H,8,0)</f>
        <v>#N/A</v>
      </c>
      <c r="I56" s="16">
        <f>VLOOKUP(A:A,[2]TDSheet!$A:$F,6,0)</f>
        <v>125.404</v>
      </c>
      <c r="J56" s="16">
        <f t="shared" si="7"/>
        <v>-10.703000000000003</v>
      </c>
      <c r="K56" s="16"/>
      <c r="L56" s="16"/>
      <c r="M56" s="16"/>
      <c r="N56" s="16"/>
      <c r="O56" s="16">
        <f t="shared" si="8"/>
        <v>28.675249999999998</v>
      </c>
      <c r="P56" s="18">
        <v>50</v>
      </c>
      <c r="Q56" s="19">
        <f t="shared" si="9"/>
        <v>10.517746139963906</v>
      </c>
      <c r="R56" s="16">
        <f t="shared" si="10"/>
        <v>8.7740821788824856</v>
      </c>
      <c r="S56" s="16">
        <f>VLOOKUP(A:A,[1]TDSheet!$A:$T,20,0)</f>
        <v>23.68</v>
      </c>
      <c r="T56" s="16">
        <f>VLOOKUP(A:A,[1]TDSheet!$A:$O,15,0)</f>
        <v>32.56</v>
      </c>
      <c r="U56" s="16">
        <f>VLOOKUP(A:A,[3]TDSheet!$A:$D,4,0)</f>
        <v>29.6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16">
        <f t="shared" si="16"/>
        <v>14</v>
      </c>
      <c r="AA56" s="16">
        <f t="shared" si="11"/>
        <v>50</v>
      </c>
      <c r="AB56" s="16" t="e">
        <f>VLOOKUP(A:A,[1]TDSheet!$A:$AB,28,0)</f>
        <v>#N/A</v>
      </c>
      <c r="AC56" s="16">
        <f>AA56/3.7</f>
        <v>13.513513513513512</v>
      </c>
      <c r="AD56" s="21">
        <f>VLOOKUP(A:A,[1]TDSheet!$A:$AD,30,0)</f>
        <v>1</v>
      </c>
      <c r="AE56" s="16">
        <f t="shared" si="17"/>
        <v>51.800000000000004</v>
      </c>
      <c r="AF56" s="16"/>
      <c r="AG56" s="16"/>
      <c r="AH56" s="16"/>
    </row>
    <row r="57" spans="1:34" s="1" customFormat="1" ht="11.1" customHeight="1" outlineLevel="1" x14ac:dyDescent="0.2">
      <c r="A57" s="6" t="s">
        <v>68</v>
      </c>
      <c r="B57" s="6" t="s">
        <v>8</v>
      </c>
      <c r="C57" s="7">
        <v>98.02</v>
      </c>
      <c r="D57" s="7">
        <v>349.44</v>
      </c>
      <c r="E57" s="7">
        <v>150.08000000000001</v>
      </c>
      <c r="F57" s="7">
        <v>297.38</v>
      </c>
      <c r="G57" s="1">
        <f>VLOOKUP(A:A,[1]TDSheet!$A:$G,7,0)</f>
        <v>0</v>
      </c>
      <c r="H57" s="1" t="e">
        <f>VLOOKUP(A:A,[1]TDSheet!$A:$H,8,0)</f>
        <v>#N/A</v>
      </c>
      <c r="I57" s="16">
        <f>VLOOKUP(A:A,[2]TDSheet!$A:$F,6,0)</f>
        <v>152.9</v>
      </c>
      <c r="J57" s="16">
        <f t="shared" si="7"/>
        <v>-2.8199999999999932</v>
      </c>
      <c r="K57" s="16">
        <v>40</v>
      </c>
      <c r="L57" s="16"/>
      <c r="M57" s="16"/>
      <c r="N57" s="16"/>
      <c r="O57" s="16">
        <f t="shared" si="8"/>
        <v>37.520000000000003</v>
      </c>
      <c r="P57" s="18">
        <v>60</v>
      </c>
      <c r="Q57" s="19">
        <f t="shared" si="9"/>
        <v>10.591151385927505</v>
      </c>
      <c r="R57" s="16">
        <f t="shared" si="10"/>
        <v>7.9259061833688689</v>
      </c>
      <c r="S57" s="16">
        <f>VLOOKUP(A:A,[1]TDSheet!$A:$T,20,0)</f>
        <v>30.463999999999999</v>
      </c>
      <c r="T57" s="16">
        <f>VLOOKUP(A:A,[1]TDSheet!$A:$O,15,0)</f>
        <v>42.595999999999997</v>
      </c>
      <c r="U57" s="16">
        <f>VLOOKUP(A:A,[3]TDSheet!$A:$D,4,0)</f>
        <v>60.48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2.2400000000000002</v>
      </c>
      <c r="Z57" s="16">
        <f t="shared" si="16"/>
        <v>28</v>
      </c>
      <c r="AA57" s="16">
        <f t="shared" si="11"/>
        <v>60</v>
      </c>
      <c r="AB57" s="16" t="e">
        <f>VLOOKUP(A:A,[1]TDSheet!$A:$AB,28,0)</f>
        <v>#N/A</v>
      </c>
      <c r="AC57" s="16">
        <f>AA57/2.24</f>
        <v>26.785714285714285</v>
      </c>
      <c r="AD57" s="21">
        <f>VLOOKUP(A:A,[1]TDSheet!$A:$AD,30,0)</f>
        <v>1</v>
      </c>
      <c r="AE57" s="16">
        <f t="shared" si="17"/>
        <v>62.720000000000006</v>
      </c>
      <c r="AF57" s="16"/>
      <c r="AG57" s="16"/>
      <c r="AH57" s="16"/>
    </row>
    <row r="58" spans="1:34" s="1" customFormat="1" ht="11.1" customHeight="1" outlineLevel="1" x14ac:dyDescent="0.2">
      <c r="A58" s="6" t="s">
        <v>69</v>
      </c>
      <c r="B58" s="6" t="s">
        <v>8</v>
      </c>
      <c r="C58" s="7">
        <v>205</v>
      </c>
      <c r="D58" s="7">
        <v>125</v>
      </c>
      <c r="E58" s="7">
        <v>80</v>
      </c>
      <c r="F58" s="7">
        <v>245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85</v>
      </c>
      <c r="J58" s="16">
        <f t="shared" si="7"/>
        <v>-5</v>
      </c>
      <c r="K58" s="16"/>
      <c r="L58" s="16"/>
      <c r="M58" s="16"/>
      <c r="N58" s="16"/>
      <c r="O58" s="16">
        <f t="shared" si="8"/>
        <v>20</v>
      </c>
      <c r="P58" s="18"/>
      <c r="Q58" s="19">
        <f t="shared" si="9"/>
        <v>12.25</v>
      </c>
      <c r="R58" s="16">
        <f t="shared" si="10"/>
        <v>12.25</v>
      </c>
      <c r="S58" s="16">
        <f>VLOOKUP(A:A,[1]TDSheet!$A:$T,20,0)</f>
        <v>33</v>
      </c>
      <c r="T58" s="16">
        <f>VLOOKUP(A:A,[1]TDSheet!$A:$O,15,0)</f>
        <v>26</v>
      </c>
      <c r="U58" s="16">
        <f>VLOOKUP(A:A,[3]TDSheet!$A:$D,4,0)</f>
        <v>50</v>
      </c>
      <c r="V58" s="16">
        <v>0</v>
      </c>
      <c r="W58" s="16">
        <f>VLOOKUP(A:A,[1]TDSheet!$A:$W,23,0)</f>
        <v>144</v>
      </c>
      <c r="X58" s="16">
        <f>VLOOKUP(A:A,[1]TDSheet!$A:$X,24,0)</f>
        <v>12</v>
      </c>
      <c r="Y58" s="16">
        <f>VLOOKUP(A:A,[1]TDSheet!$A:$Y,25,0)</f>
        <v>5</v>
      </c>
      <c r="Z58" s="16">
        <f t="shared" si="16"/>
        <v>0</v>
      </c>
      <c r="AA58" s="16">
        <f t="shared" si="11"/>
        <v>0</v>
      </c>
      <c r="AB58" s="16" t="e">
        <f>VLOOKUP(A:A,[1]TDSheet!$A:$AB,28,0)</f>
        <v>#N/A</v>
      </c>
      <c r="AC58" s="16">
        <f>AA58/5</f>
        <v>0</v>
      </c>
      <c r="AD58" s="21">
        <f>VLOOKUP(A:A,[1]TDSheet!$A:$AD,30,0)</f>
        <v>1</v>
      </c>
      <c r="AE58" s="16">
        <f t="shared" si="17"/>
        <v>0</v>
      </c>
      <c r="AF58" s="16"/>
      <c r="AG58" s="16"/>
      <c r="AH58" s="16"/>
    </row>
    <row r="59" spans="1:34" s="1" customFormat="1" ht="11.1" customHeight="1" outlineLevel="1" x14ac:dyDescent="0.2">
      <c r="A59" s="6" t="s">
        <v>41</v>
      </c>
      <c r="B59" s="6" t="s">
        <v>9</v>
      </c>
      <c r="C59" s="7">
        <v>98</v>
      </c>
      <c r="D59" s="7">
        <v>1305</v>
      </c>
      <c r="E59" s="7">
        <v>446</v>
      </c>
      <c r="F59" s="7">
        <v>937</v>
      </c>
      <c r="G59" s="1" t="str">
        <f>VLOOKUP(A:A,[1]TDSheet!$A:$G,7,0)</f>
        <v>нов1</v>
      </c>
      <c r="H59" s="1" t="e">
        <f>VLOOKUP(A:A,[1]TDSheet!$A:$H,8,0)</f>
        <v>#N/A</v>
      </c>
      <c r="I59" s="16">
        <f>VLOOKUP(A:A,[2]TDSheet!$A:$F,6,0)</f>
        <v>447</v>
      </c>
      <c r="J59" s="16">
        <f t="shared" si="7"/>
        <v>-1</v>
      </c>
      <c r="K59" s="16"/>
      <c r="L59" s="16"/>
      <c r="M59" s="16"/>
      <c r="N59" s="16"/>
      <c r="O59" s="16">
        <f t="shared" si="8"/>
        <v>111.5</v>
      </c>
      <c r="P59" s="18">
        <v>240</v>
      </c>
      <c r="Q59" s="19">
        <f t="shared" si="9"/>
        <v>10.556053811659194</v>
      </c>
      <c r="R59" s="16">
        <f t="shared" si="10"/>
        <v>8.4035874439461882</v>
      </c>
      <c r="S59" s="16">
        <f>VLOOKUP(A:A,[1]TDSheet!$A:$T,20,0)</f>
        <v>63</v>
      </c>
      <c r="T59" s="16">
        <f>VLOOKUP(A:A,[1]TDSheet!$A:$O,15,0)</f>
        <v>101.8</v>
      </c>
      <c r="U59" s="16">
        <f>VLOOKUP(A:A,[3]TDSheet!$A:$D,4,0)</f>
        <v>122</v>
      </c>
      <c r="V59" s="16">
        <v>0</v>
      </c>
      <c r="W59" s="16">
        <f>VLOOKUP(A:A,[1]TDSheet!$A:$W,23,0)</f>
        <v>126</v>
      </c>
      <c r="X59" s="16">
        <f>VLOOKUP(A:A,[1]TDSheet!$A:$X,24,0)</f>
        <v>14</v>
      </c>
      <c r="Y59" s="16">
        <f>VLOOKUP(A:A,[1]TDSheet!$A:$Y,25,0)</f>
        <v>30</v>
      </c>
      <c r="Z59" s="16">
        <f t="shared" si="16"/>
        <v>14</v>
      </c>
      <c r="AA59" s="16">
        <f t="shared" si="11"/>
        <v>240</v>
      </c>
      <c r="AB59" s="16" t="str">
        <f>VLOOKUP(A:A,[1]TDSheet!$A:$AB,28,0)</f>
        <v>яблоко</v>
      </c>
      <c r="AC59" s="16">
        <f>AA59/30</f>
        <v>8</v>
      </c>
      <c r="AD59" s="21">
        <f>VLOOKUP(A:A,[1]TDSheet!$A:$AD,30,0)</f>
        <v>0.09</v>
      </c>
      <c r="AE59" s="16">
        <f t="shared" si="17"/>
        <v>37.799999999999997</v>
      </c>
      <c r="AF59" s="16"/>
      <c r="AG59" s="16"/>
      <c r="AH59" s="16"/>
    </row>
    <row r="60" spans="1:34" s="1" customFormat="1" ht="11.1" customHeight="1" outlineLevel="1" x14ac:dyDescent="0.2">
      <c r="A60" s="6" t="s">
        <v>70</v>
      </c>
      <c r="B60" s="6" t="s">
        <v>9</v>
      </c>
      <c r="C60" s="7">
        <v>611</v>
      </c>
      <c r="D60" s="7">
        <v>712</v>
      </c>
      <c r="E60" s="7">
        <v>519</v>
      </c>
      <c r="F60" s="7">
        <v>785</v>
      </c>
      <c r="G60" s="1" t="str">
        <f>VLOOKUP(A:A,[1]TDSheet!$A:$G,7,0)</f>
        <v>нов</v>
      </c>
      <c r="H60" s="1" t="e">
        <f>VLOOKUP(A:A,[1]TDSheet!$A:$H,8,0)</f>
        <v>#N/A</v>
      </c>
      <c r="I60" s="16">
        <f>VLOOKUP(A:A,[2]TDSheet!$A:$F,6,0)</f>
        <v>534</v>
      </c>
      <c r="J60" s="16">
        <f t="shared" si="7"/>
        <v>-15</v>
      </c>
      <c r="K60" s="16">
        <v>300</v>
      </c>
      <c r="L60" s="16"/>
      <c r="M60" s="16"/>
      <c r="N60" s="16"/>
      <c r="O60" s="16">
        <f t="shared" si="8"/>
        <v>129.75</v>
      </c>
      <c r="P60" s="18">
        <v>240</v>
      </c>
      <c r="Q60" s="19">
        <f t="shared" si="9"/>
        <v>10.211946050096339</v>
      </c>
      <c r="R60" s="16">
        <f t="shared" si="10"/>
        <v>6.0500963391136802</v>
      </c>
      <c r="S60" s="16">
        <f>VLOOKUP(A:A,[1]TDSheet!$A:$T,20,0)</f>
        <v>115.2</v>
      </c>
      <c r="T60" s="16">
        <f>VLOOKUP(A:A,[1]TDSheet!$A:$O,15,0)</f>
        <v>130</v>
      </c>
      <c r="U60" s="16">
        <f>VLOOKUP(A:A,[3]TDSheet!$A:$D,4,0)</f>
        <v>135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16">
        <f t="shared" si="16"/>
        <v>14</v>
      </c>
      <c r="AA60" s="16">
        <f t="shared" si="11"/>
        <v>240</v>
      </c>
      <c r="AB60" s="16" t="e">
        <f>VLOOKUP(A:A,[1]TDSheet!$A:$AB,28,0)</f>
        <v>#N/A</v>
      </c>
      <c r="AC60" s="16">
        <f>AA60/12</f>
        <v>20</v>
      </c>
      <c r="AD60" s="21">
        <f>VLOOKUP(A:A,[1]TDSheet!$A:$AD,30,0)</f>
        <v>0.25</v>
      </c>
      <c r="AE60" s="16">
        <f t="shared" si="17"/>
        <v>42</v>
      </c>
      <c r="AF60" s="16"/>
      <c r="AG60" s="16"/>
      <c r="AH60" s="16"/>
    </row>
    <row r="61" spans="1:34" s="1" customFormat="1" ht="11.1" customHeight="1" outlineLevel="1" x14ac:dyDescent="0.2">
      <c r="A61" s="6" t="s">
        <v>42</v>
      </c>
      <c r="B61" s="6" t="s">
        <v>9</v>
      </c>
      <c r="C61" s="7">
        <v>2232</v>
      </c>
      <c r="D61" s="7">
        <v>1416</v>
      </c>
      <c r="E61" s="7">
        <v>1297</v>
      </c>
      <c r="F61" s="7">
        <v>2317</v>
      </c>
      <c r="G61" s="1" t="str">
        <f>VLOOKUP(A:A,[1]TDSheet!$A:$G,7,0)</f>
        <v>пуд,яб</v>
      </c>
      <c r="H61" s="1">
        <f>VLOOKUP(A:A,[1]TDSheet!$A:$H,8,0)</f>
        <v>180</v>
      </c>
      <c r="I61" s="16">
        <f>VLOOKUP(A:A,[2]TDSheet!$A:$F,6,0)</f>
        <v>1309</v>
      </c>
      <c r="J61" s="16">
        <f t="shared" si="7"/>
        <v>-12</v>
      </c>
      <c r="K61" s="16">
        <v>180</v>
      </c>
      <c r="L61" s="16"/>
      <c r="M61" s="16"/>
      <c r="N61" s="16">
        <v>960</v>
      </c>
      <c r="O61" s="16">
        <f t="shared" si="8"/>
        <v>279.25</v>
      </c>
      <c r="P61" s="18">
        <v>360</v>
      </c>
      <c r="Q61" s="19">
        <f t="shared" si="9"/>
        <v>10.230975828111012</v>
      </c>
      <c r="R61" s="16">
        <f t="shared" si="10"/>
        <v>8.2972247090420765</v>
      </c>
      <c r="S61" s="16">
        <f>VLOOKUP(A:A,[1]TDSheet!$A:$T,20,0)</f>
        <v>291</v>
      </c>
      <c r="T61" s="16">
        <f>VLOOKUP(A:A,[1]TDSheet!$A:$O,15,0)</f>
        <v>320.60000000000002</v>
      </c>
      <c r="U61" s="16">
        <f>VLOOKUP(A:A,[3]TDSheet!$A:$D,4,0)</f>
        <v>214</v>
      </c>
      <c r="V61" s="16">
        <f>VLOOKUP(A:A,[4]TDSheet!$A:$D,4,0)</f>
        <v>180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16">
        <f t="shared" si="16"/>
        <v>28</v>
      </c>
      <c r="AA61" s="16">
        <f t="shared" si="11"/>
        <v>360</v>
      </c>
      <c r="AB61" s="16">
        <f>VLOOKUP(A:A,[1]TDSheet!$A:$AB,28,0)</f>
        <v>0</v>
      </c>
      <c r="AC61" s="16">
        <f>AA61/12</f>
        <v>30</v>
      </c>
      <c r="AD61" s="21">
        <f>VLOOKUP(A:A,[1]TDSheet!$A:$AD,30,0)</f>
        <v>0.25</v>
      </c>
      <c r="AE61" s="16">
        <f t="shared" si="17"/>
        <v>84</v>
      </c>
      <c r="AF61" s="16"/>
      <c r="AG61" s="16"/>
      <c r="AH61" s="16"/>
    </row>
    <row r="62" spans="1:34" s="1" customFormat="1" ht="11.1" customHeight="1" outlineLevel="1" x14ac:dyDescent="0.2">
      <c r="A62" s="6" t="s">
        <v>43</v>
      </c>
      <c r="B62" s="6" t="s">
        <v>9</v>
      </c>
      <c r="C62" s="7">
        <v>701</v>
      </c>
      <c r="D62" s="7">
        <v>533</v>
      </c>
      <c r="E62" s="7">
        <v>455</v>
      </c>
      <c r="F62" s="7">
        <v>770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444</v>
      </c>
      <c r="J62" s="16">
        <f t="shared" si="7"/>
        <v>11</v>
      </c>
      <c r="K62" s="16">
        <v>200</v>
      </c>
      <c r="L62" s="16"/>
      <c r="M62" s="16"/>
      <c r="N62" s="16"/>
      <c r="O62" s="16">
        <f t="shared" si="8"/>
        <v>113.75</v>
      </c>
      <c r="P62" s="18">
        <v>200</v>
      </c>
      <c r="Q62" s="19">
        <f t="shared" si="9"/>
        <v>10.285714285714286</v>
      </c>
      <c r="R62" s="16">
        <f t="shared" si="10"/>
        <v>6.7692307692307692</v>
      </c>
      <c r="S62" s="16">
        <f>VLOOKUP(A:A,[1]TDSheet!$A:$T,20,0)</f>
        <v>91.2</v>
      </c>
      <c r="T62" s="16">
        <f>VLOOKUP(A:A,[1]TDSheet!$A:$O,15,0)</f>
        <v>107.2</v>
      </c>
      <c r="U62" s="16">
        <f>VLOOKUP(A:A,[3]TDSheet!$A:$D,4,0)</f>
        <v>127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16">
        <f t="shared" si="16"/>
        <v>14</v>
      </c>
      <c r="AA62" s="16">
        <f t="shared" si="11"/>
        <v>200</v>
      </c>
      <c r="AB62" s="16">
        <f>VLOOKUP(A:A,[1]TDSheet!$A:$AB,28,0)</f>
        <v>0</v>
      </c>
      <c r="AC62" s="16">
        <f>AA62/12</f>
        <v>16.666666666666668</v>
      </c>
      <c r="AD62" s="21">
        <f>VLOOKUP(A:A,[1]TDSheet!$A:$AD,30,0)</f>
        <v>0.3</v>
      </c>
      <c r="AE62" s="16">
        <f t="shared" si="17"/>
        <v>50.4</v>
      </c>
      <c r="AF62" s="16"/>
      <c r="AG62" s="16"/>
      <c r="AH62" s="16"/>
    </row>
    <row r="63" spans="1:34" s="1" customFormat="1" ht="11.1" customHeight="1" outlineLevel="1" x14ac:dyDescent="0.2">
      <c r="A63" s="6" t="s">
        <v>44</v>
      </c>
      <c r="B63" s="6" t="s">
        <v>9</v>
      </c>
      <c r="C63" s="7">
        <v>486</v>
      </c>
      <c r="D63" s="7">
        <v>868</v>
      </c>
      <c r="E63" s="7">
        <v>378</v>
      </c>
      <c r="F63" s="7">
        <v>970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372</v>
      </c>
      <c r="J63" s="16">
        <f t="shared" si="7"/>
        <v>6</v>
      </c>
      <c r="K63" s="16"/>
      <c r="L63" s="16"/>
      <c r="M63" s="16"/>
      <c r="N63" s="16"/>
      <c r="O63" s="16">
        <f t="shared" si="8"/>
        <v>94.5</v>
      </c>
      <c r="P63" s="18">
        <v>100</v>
      </c>
      <c r="Q63" s="19">
        <f t="shared" si="9"/>
        <v>11.322751322751323</v>
      </c>
      <c r="R63" s="16">
        <f t="shared" si="10"/>
        <v>10.264550264550264</v>
      </c>
      <c r="S63" s="16">
        <f>VLOOKUP(A:A,[1]TDSheet!$A:$T,20,0)</f>
        <v>98.4</v>
      </c>
      <c r="T63" s="16">
        <f>VLOOKUP(A:A,[1]TDSheet!$A:$O,15,0)</f>
        <v>117.2</v>
      </c>
      <c r="U63" s="16">
        <f>VLOOKUP(A:A,[3]TDSheet!$A:$D,4,0)</f>
        <v>108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16">
        <f t="shared" si="16"/>
        <v>14</v>
      </c>
      <c r="AA63" s="16">
        <f t="shared" si="11"/>
        <v>100</v>
      </c>
      <c r="AB63" s="16">
        <f>VLOOKUP(A:A,[1]TDSheet!$A:$AB,28,0)</f>
        <v>0</v>
      </c>
      <c r="AC63" s="16">
        <f>AA63/12</f>
        <v>8.3333333333333339</v>
      </c>
      <c r="AD63" s="21">
        <f>VLOOKUP(A:A,[1]TDSheet!$A:$AD,30,0)</f>
        <v>0.3</v>
      </c>
      <c r="AE63" s="16">
        <f t="shared" si="17"/>
        <v>50.4</v>
      </c>
      <c r="AF63" s="16"/>
      <c r="AG63" s="16"/>
      <c r="AH63" s="16"/>
    </row>
    <row r="64" spans="1:34" s="1" customFormat="1" ht="11.1" customHeight="1" outlineLevel="1" x14ac:dyDescent="0.2">
      <c r="A64" s="6" t="s">
        <v>71</v>
      </c>
      <c r="B64" s="6" t="s">
        <v>9</v>
      </c>
      <c r="C64" s="7">
        <v>4</v>
      </c>
      <c r="D64" s="7"/>
      <c r="E64" s="7">
        <v>0</v>
      </c>
      <c r="F64" s="7">
        <v>4</v>
      </c>
      <c r="G64" s="22" t="s">
        <v>96</v>
      </c>
      <c r="H64" s="1" t="e">
        <f>VLOOKUP(A:A,[1]TDSheet!$A:$H,8,0)</f>
        <v>#N/A</v>
      </c>
      <c r="I64" s="16">
        <f>VLOOKUP(A:A,[2]TDSheet!$A:$F,6,0)</f>
        <v>8</v>
      </c>
      <c r="J64" s="16">
        <f t="shared" si="7"/>
        <v>-8</v>
      </c>
      <c r="K64" s="16"/>
      <c r="L64" s="16"/>
      <c r="M64" s="16"/>
      <c r="N64" s="16"/>
      <c r="O64" s="16">
        <f t="shared" si="8"/>
        <v>0</v>
      </c>
      <c r="P64" s="18"/>
      <c r="Q64" s="19" t="e">
        <f t="shared" si="9"/>
        <v>#DIV/0!</v>
      </c>
      <c r="R64" s="16" t="e">
        <f t="shared" si="10"/>
        <v>#DIV/0!</v>
      </c>
      <c r="S64" s="16">
        <f>VLOOKUP(A:A,[1]TDSheet!$A:$T,20,0)</f>
        <v>0</v>
      </c>
      <c r="T64" s="16">
        <f>VLOOKUP(A:A,[1]TDSheet!$A:$O,15,0)</f>
        <v>0</v>
      </c>
      <c r="U64" s="16">
        <v>0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16">
        <f t="shared" si="16"/>
        <v>0</v>
      </c>
      <c r="AA64" s="16">
        <f t="shared" si="11"/>
        <v>0</v>
      </c>
      <c r="AB64" s="16">
        <f>VLOOKUP(A:A,[1]TDSheet!$A:$AB,28,0)</f>
        <v>0</v>
      </c>
      <c r="AC64" s="20">
        <v>0</v>
      </c>
      <c r="AD64" s="23">
        <v>0</v>
      </c>
      <c r="AE64" s="20">
        <v>0</v>
      </c>
      <c r="AF64" s="16"/>
      <c r="AG64" s="16"/>
      <c r="AH64" s="16"/>
    </row>
    <row r="65" spans="1:34" s="1" customFormat="1" ht="11.1" customHeight="1" outlineLevel="1" x14ac:dyDescent="0.2">
      <c r="A65" s="6" t="s">
        <v>45</v>
      </c>
      <c r="B65" s="6" t="s">
        <v>9</v>
      </c>
      <c r="C65" s="7">
        <v>296</v>
      </c>
      <c r="D65" s="7">
        <v>800</v>
      </c>
      <c r="E65" s="7">
        <v>305</v>
      </c>
      <c r="F65" s="7">
        <v>791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300</v>
      </c>
      <c r="J65" s="16">
        <f t="shared" si="7"/>
        <v>5</v>
      </c>
      <c r="K65" s="16"/>
      <c r="L65" s="16"/>
      <c r="M65" s="16"/>
      <c r="N65" s="16"/>
      <c r="O65" s="16">
        <f t="shared" si="8"/>
        <v>76.25</v>
      </c>
      <c r="P65" s="18"/>
      <c r="Q65" s="19">
        <f t="shared" si="9"/>
        <v>10.373770491803279</v>
      </c>
      <c r="R65" s="16">
        <f t="shared" si="10"/>
        <v>10.373770491803279</v>
      </c>
      <c r="S65" s="16">
        <f>VLOOKUP(A:A,[1]TDSheet!$A:$T,20,0)</f>
        <v>68</v>
      </c>
      <c r="T65" s="16">
        <f>VLOOKUP(A:A,[1]TDSheet!$A:$O,15,0)</f>
        <v>87.4</v>
      </c>
      <c r="U65" s="16">
        <f>VLOOKUP(A:A,[3]TDSheet!$A:$D,4,0)</f>
        <v>51</v>
      </c>
      <c r="V65" s="16">
        <v>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14</v>
      </c>
      <c r="Z65" s="16">
        <f t="shared" si="16"/>
        <v>0</v>
      </c>
      <c r="AA65" s="16">
        <f t="shared" si="11"/>
        <v>0</v>
      </c>
      <c r="AB65" s="16">
        <f>VLOOKUP(A:A,[1]TDSheet!$A:$AB,28,0)</f>
        <v>0</v>
      </c>
      <c r="AC65" s="16">
        <f>AA65/14</f>
        <v>0</v>
      </c>
      <c r="AD65" s="21">
        <f>VLOOKUP(A:A,[1]TDSheet!$A:$AD,30,0)</f>
        <v>0.3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6" t="s">
        <v>46</v>
      </c>
      <c r="B66" s="6" t="s">
        <v>9</v>
      </c>
      <c r="C66" s="7">
        <v>2109</v>
      </c>
      <c r="D66" s="7">
        <v>3382</v>
      </c>
      <c r="E66" s="7">
        <v>2364</v>
      </c>
      <c r="F66" s="7">
        <v>3088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2392</v>
      </c>
      <c r="J66" s="16">
        <f t="shared" si="7"/>
        <v>-28</v>
      </c>
      <c r="K66" s="16">
        <v>840</v>
      </c>
      <c r="L66" s="16"/>
      <c r="M66" s="16"/>
      <c r="N66" s="16">
        <v>1704</v>
      </c>
      <c r="O66" s="16">
        <f t="shared" si="8"/>
        <v>450</v>
      </c>
      <c r="P66" s="18">
        <v>600</v>
      </c>
      <c r="Q66" s="19">
        <f t="shared" si="9"/>
        <v>10.062222222222223</v>
      </c>
      <c r="R66" s="16">
        <f t="shared" si="10"/>
        <v>6.862222222222222</v>
      </c>
      <c r="S66" s="16">
        <f>VLOOKUP(A:A,[1]TDSheet!$A:$T,20,0)</f>
        <v>356.8</v>
      </c>
      <c r="T66" s="16">
        <f>VLOOKUP(A:A,[1]TDSheet!$A:$O,15,0)</f>
        <v>421.6</v>
      </c>
      <c r="U66" s="16">
        <f>VLOOKUP(A:A,[3]TDSheet!$A:$D,4,0)</f>
        <v>482</v>
      </c>
      <c r="V66" s="16">
        <f>VLOOKUP(A:A,[4]TDSheet!$A:$D,4,0)</f>
        <v>564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6"/>
        <v>56</v>
      </c>
      <c r="AA66" s="16">
        <f t="shared" si="11"/>
        <v>600</v>
      </c>
      <c r="AB66" s="16">
        <f>VLOOKUP(A:A,[1]TDSheet!$A:$AB,28,0)</f>
        <v>0</v>
      </c>
      <c r="AC66" s="16">
        <f>AA66/12</f>
        <v>50</v>
      </c>
      <c r="AD66" s="21">
        <f>VLOOKUP(A:A,[1]TDSheet!$A:$AD,30,0)</f>
        <v>0.25</v>
      </c>
      <c r="AE66" s="16">
        <f t="shared" si="17"/>
        <v>168</v>
      </c>
      <c r="AF66" s="16"/>
      <c r="AG66" s="16"/>
      <c r="AH66" s="16"/>
    </row>
    <row r="67" spans="1:34" s="1" customFormat="1" ht="11.1" customHeight="1" outlineLevel="1" x14ac:dyDescent="0.2">
      <c r="A67" s="6" t="s">
        <v>47</v>
      </c>
      <c r="B67" s="6" t="s">
        <v>9</v>
      </c>
      <c r="C67" s="7">
        <v>2301</v>
      </c>
      <c r="D67" s="7">
        <v>5813</v>
      </c>
      <c r="E67" s="7">
        <v>3643</v>
      </c>
      <c r="F67" s="7">
        <v>4416</v>
      </c>
      <c r="G67" s="1">
        <f>VLOOKUP(A:A,[1]TDSheet!$A:$G,7,0)</f>
        <v>1</v>
      </c>
      <c r="H67" s="1">
        <f>VLOOKUP(A:A,[1]TDSheet!$A:$H,8,0)</f>
        <v>180</v>
      </c>
      <c r="I67" s="16">
        <f>VLOOKUP(A:A,[2]TDSheet!$A:$F,6,0)</f>
        <v>3670</v>
      </c>
      <c r="J67" s="16">
        <f t="shared" si="7"/>
        <v>-27</v>
      </c>
      <c r="K67" s="16">
        <v>1800</v>
      </c>
      <c r="L67" s="16"/>
      <c r="M67" s="16"/>
      <c r="N67" s="16">
        <v>1668</v>
      </c>
      <c r="O67" s="16">
        <f t="shared" si="8"/>
        <v>709.75</v>
      </c>
      <c r="P67" s="18">
        <v>900</v>
      </c>
      <c r="Q67" s="19">
        <f t="shared" si="9"/>
        <v>10.026065516026771</v>
      </c>
      <c r="R67" s="16">
        <f t="shared" si="10"/>
        <v>6.2219091229306089</v>
      </c>
      <c r="S67" s="16">
        <f>VLOOKUP(A:A,[1]TDSheet!$A:$T,20,0)</f>
        <v>546</v>
      </c>
      <c r="T67" s="16">
        <f>VLOOKUP(A:A,[1]TDSheet!$A:$O,15,0)</f>
        <v>682</v>
      </c>
      <c r="U67" s="16">
        <f>VLOOKUP(A:A,[3]TDSheet!$A:$D,4,0)</f>
        <v>512</v>
      </c>
      <c r="V67" s="16">
        <f>VLOOKUP(A:A,[4]TDSheet!$A:$D,4,0)</f>
        <v>804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6"/>
        <v>70</v>
      </c>
      <c r="AA67" s="16">
        <f t="shared" si="11"/>
        <v>900</v>
      </c>
      <c r="AB67" s="16">
        <f>VLOOKUP(A:A,[1]TDSheet!$A:$AB,28,0)</f>
        <v>0</v>
      </c>
      <c r="AC67" s="16">
        <f>AA67/12</f>
        <v>75</v>
      </c>
      <c r="AD67" s="21">
        <f>VLOOKUP(A:A,[1]TDSheet!$A:$AD,30,0)</f>
        <v>0.25</v>
      </c>
      <c r="AE67" s="16">
        <f t="shared" si="17"/>
        <v>210</v>
      </c>
      <c r="AF67" s="16"/>
      <c r="AG67" s="16"/>
      <c r="AH67" s="16"/>
    </row>
    <row r="68" spans="1:34" s="1" customFormat="1" ht="11.1" customHeight="1" outlineLevel="1" x14ac:dyDescent="0.2">
      <c r="A68" s="6" t="s">
        <v>72</v>
      </c>
      <c r="B68" s="6" t="s">
        <v>8</v>
      </c>
      <c r="C68" s="7">
        <v>32.4</v>
      </c>
      <c r="D68" s="7"/>
      <c r="E68" s="7">
        <v>8.1</v>
      </c>
      <c r="F68" s="7">
        <v>24.3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8.1</v>
      </c>
      <c r="J68" s="16">
        <f t="shared" si="7"/>
        <v>0</v>
      </c>
      <c r="K68" s="16"/>
      <c r="L68" s="16"/>
      <c r="M68" s="16"/>
      <c r="N68" s="16"/>
      <c r="O68" s="16">
        <f t="shared" si="8"/>
        <v>2.0249999999999999</v>
      </c>
      <c r="P68" s="18"/>
      <c r="Q68" s="19">
        <f t="shared" si="9"/>
        <v>12</v>
      </c>
      <c r="R68" s="16">
        <f t="shared" si="10"/>
        <v>12</v>
      </c>
      <c r="S68" s="16">
        <f>VLOOKUP(A:A,[1]TDSheet!$A:$T,20,0)</f>
        <v>1.08</v>
      </c>
      <c r="T68" s="16">
        <f>VLOOKUP(A:A,[1]TDSheet!$A:$O,15,0)</f>
        <v>2.7</v>
      </c>
      <c r="U68" s="16">
        <v>0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16">
        <f t="shared" si="16"/>
        <v>0</v>
      </c>
      <c r="AA68" s="16">
        <f t="shared" si="11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  <c r="AH68" s="16"/>
    </row>
    <row r="69" spans="1:34" s="1" customFormat="1" ht="11.1" customHeight="1" outlineLevel="1" x14ac:dyDescent="0.2">
      <c r="A69" s="6" t="s">
        <v>48</v>
      </c>
      <c r="B69" s="6" t="s">
        <v>8</v>
      </c>
      <c r="C69" s="7">
        <v>430</v>
      </c>
      <c r="D69" s="7">
        <v>825</v>
      </c>
      <c r="E69" s="7">
        <v>471</v>
      </c>
      <c r="F69" s="7">
        <v>779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476</v>
      </c>
      <c r="J69" s="16">
        <f t="shared" si="7"/>
        <v>-5</v>
      </c>
      <c r="K69" s="16">
        <v>280</v>
      </c>
      <c r="L69" s="16"/>
      <c r="M69" s="16"/>
      <c r="N69" s="16"/>
      <c r="O69" s="16">
        <f t="shared" si="8"/>
        <v>117.75</v>
      </c>
      <c r="P69" s="18">
        <v>160</v>
      </c>
      <c r="Q69" s="19">
        <f t="shared" si="9"/>
        <v>10.352441613588111</v>
      </c>
      <c r="R69" s="16">
        <f t="shared" si="10"/>
        <v>6.6157112526539281</v>
      </c>
      <c r="S69" s="16">
        <f>VLOOKUP(A:A,[1]TDSheet!$A:$T,20,0)</f>
        <v>104</v>
      </c>
      <c r="T69" s="16">
        <f>VLOOKUP(A:A,[1]TDSheet!$A:$O,15,0)</f>
        <v>114</v>
      </c>
      <c r="U69" s="16">
        <f>VLOOKUP(A:A,[3]TDSheet!$A:$D,4,0)</f>
        <v>100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16">
        <f t="shared" si="16"/>
        <v>36</v>
      </c>
      <c r="AA69" s="16">
        <f t="shared" si="11"/>
        <v>160</v>
      </c>
      <c r="AB69" s="16" t="e">
        <f>VLOOKUP(A:A,[1]TDSheet!$A:$AB,28,0)</f>
        <v>#N/A</v>
      </c>
      <c r="AC69" s="16">
        <f>AA69/5</f>
        <v>32</v>
      </c>
      <c r="AD69" s="21">
        <f>VLOOKUP(A:A,[1]TDSheet!$A:$AD,30,0)</f>
        <v>1</v>
      </c>
      <c r="AE69" s="16">
        <f t="shared" si="17"/>
        <v>180</v>
      </c>
      <c r="AF69" s="16"/>
      <c r="AG69" s="16"/>
      <c r="AH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2025-05-15T09:43:31Z</dcterms:modified>
</cp:coreProperties>
</file>