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43407F2-4928-4F1D-AF3F-10C15928E09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M533" i="2"/>
  <c r="Y533" i="2"/>
  <c r="BP533" i="2" s="1"/>
  <c r="X531" i="2"/>
  <c r="X530" i="2"/>
  <c r="BO529" i="2"/>
  <c r="BM529" i="2"/>
  <c r="Y529" i="2"/>
  <c r="BP529" i="2" s="1"/>
  <c r="BO528" i="2"/>
  <c r="BM528" i="2"/>
  <c r="Y528" i="2"/>
  <c r="BP528" i="2" s="1"/>
  <c r="X526" i="2"/>
  <c r="X525" i="2"/>
  <c r="BO524" i="2"/>
  <c r="BM524" i="2"/>
  <c r="Y524" i="2"/>
  <c r="BO523" i="2"/>
  <c r="BM523" i="2"/>
  <c r="Y523" i="2"/>
  <c r="BP523" i="2" s="1"/>
  <c r="BO522" i="2"/>
  <c r="BM522" i="2"/>
  <c r="Y522" i="2"/>
  <c r="Z522" i="2" s="1"/>
  <c r="BO521" i="2"/>
  <c r="BM521" i="2"/>
  <c r="Y521" i="2"/>
  <c r="BN521" i="2" s="1"/>
  <c r="X519" i="2"/>
  <c r="X518" i="2"/>
  <c r="BO517" i="2"/>
  <c r="BM517" i="2"/>
  <c r="Y517" i="2"/>
  <c r="BN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O477" i="2"/>
  <c r="BM477" i="2"/>
  <c r="Y477" i="2"/>
  <c r="BN477" i="2" s="1"/>
  <c r="P477" i="2"/>
  <c r="BO476" i="2"/>
  <c r="BM476" i="2"/>
  <c r="Z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P449" i="2"/>
  <c r="X446" i="2"/>
  <c r="X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O437" i="2"/>
  <c r="BM437" i="2"/>
  <c r="Y437" i="2"/>
  <c r="BP437" i="2" s="1"/>
  <c r="P437" i="2"/>
  <c r="BO436" i="2"/>
  <c r="BM436" i="2"/>
  <c r="Y436" i="2"/>
  <c r="P436" i="2"/>
  <c r="X433" i="2"/>
  <c r="X432" i="2"/>
  <c r="BO431" i="2"/>
  <c r="BM431" i="2"/>
  <c r="Y431" i="2"/>
  <c r="BP431" i="2" s="1"/>
  <c r="P431" i="2"/>
  <c r="BO430" i="2"/>
  <c r="BM430" i="2"/>
  <c r="Y430" i="2"/>
  <c r="BP430" i="2" s="1"/>
  <c r="P430" i="2"/>
  <c r="X428" i="2"/>
  <c r="X427" i="2"/>
  <c r="BO426" i="2"/>
  <c r="BM426" i="2"/>
  <c r="Y426" i="2"/>
  <c r="BP426" i="2" s="1"/>
  <c r="P426" i="2"/>
  <c r="BO425" i="2"/>
  <c r="BM425" i="2"/>
  <c r="Y425" i="2"/>
  <c r="P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M419" i="2"/>
  <c r="Y419" i="2"/>
  <c r="BP419" i="2" s="1"/>
  <c r="P419" i="2"/>
  <c r="BO418" i="2"/>
  <c r="BM418" i="2"/>
  <c r="Y418" i="2"/>
  <c r="P418" i="2"/>
  <c r="BO417" i="2"/>
  <c r="BM417" i="2"/>
  <c r="Y417" i="2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P394" i="2" s="1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P348" i="2"/>
  <c r="X346" i="2"/>
  <c r="X345" i="2"/>
  <c r="BO344" i="2"/>
  <c r="BM344" i="2"/>
  <c r="Y344" i="2"/>
  <c r="BN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M341" i="2"/>
  <c r="Y341" i="2"/>
  <c r="BN341" i="2" s="1"/>
  <c r="X339" i="2"/>
  <c r="X338" i="2"/>
  <c r="BO337" i="2"/>
  <c r="BM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Y327" i="2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P320" i="2"/>
  <c r="X318" i="2"/>
  <c r="X317" i="2"/>
  <c r="BO316" i="2"/>
  <c r="BM316" i="2"/>
  <c r="Y316" i="2"/>
  <c r="BN316" i="2" s="1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M313" i="2"/>
  <c r="Y313" i="2"/>
  <c r="BN313" i="2" s="1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O301" i="2"/>
  <c r="BM301" i="2"/>
  <c r="Y301" i="2"/>
  <c r="BN301" i="2" s="1"/>
  <c r="P301" i="2"/>
  <c r="BO300" i="2"/>
  <c r="BM300" i="2"/>
  <c r="Y300" i="2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286" i="2"/>
  <c r="X283" i="2"/>
  <c r="X282" i="2"/>
  <c r="BO281" i="2"/>
  <c r="BM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Y278" i="2"/>
  <c r="P278" i="2"/>
  <c r="X275" i="2"/>
  <c r="X274" i="2"/>
  <c r="BO273" i="2"/>
  <c r="BM273" i="2"/>
  <c r="Y273" i="2"/>
  <c r="BP273" i="2" s="1"/>
  <c r="BO272" i="2"/>
  <c r="BM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P231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M221" i="2"/>
  <c r="Z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Y188" i="2" s="1"/>
  <c r="X185" i="2"/>
  <c r="X184" i="2"/>
  <c r="BO183" i="2"/>
  <c r="BM183" i="2"/>
  <c r="Y183" i="2"/>
  <c r="BN183" i="2" s="1"/>
  <c r="BO182" i="2"/>
  <c r="BM182" i="2"/>
  <c r="Y182" i="2"/>
  <c r="BN182" i="2" s="1"/>
  <c r="BO181" i="2"/>
  <c r="BM181" i="2"/>
  <c r="Y181" i="2"/>
  <c r="BP181" i="2" s="1"/>
  <c r="X179" i="2"/>
  <c r="X178" i="2"/>
  <c r="BO177" i="2"/>
  <c r="BM177" i="2"/>
  <c r="Y177" i="2"/>
  <c r="Z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M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M128" i="2"/>
  <c r="Y128" i="2"/>
  <c r="BP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P111" i="2"/>
  <c r="X109" i="2"/>
  <c r="X108" i="2"/>
  <c r="BO107" i="2"/>
  <c r="BM107" i="2"/>
  <c r="Y107" i="2"/>
  <c r="BN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P49" i="2"/>
  <c r="X46" i="2"/>
  <c r="X45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BN37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BN177" i="2" l="1"/>
  <c r="Y46" i="2"/>
  <c r="BN238" i="2"/>
  <c r="Y283" i="2"/>
  <c r="BN181" i="2"/>
  <c r="BN394" i="2"/>
  <c r="BP316" i="2"/>
  <c r="Y69" i="2"/>
  <c r="Z238" i="2"/>
  <c r="Y267" i="2"/>
  <c r="P567" i="2"/>
  <c r="BN128" i="2"/>
  <c r="BN419" i="2"/>
  <c r="BN486" i="2"/>
  <c r="BP177" i="2"/>
  <c r="Z95" i="2"/>
  <c r="BN533" i="2"/>
  <c r="BN95" i="2"/>
  <c r="Z181" i="2"/>
  <c r="BN480" i="2"/>
  <c r="BN80" i="2"/>
  <c r="BN372" i="2"/>
  <c r="BN476" i="2"/>
  <c r="BN119" i="2"/>
  <c r="BN112" i="2"/>
  <c r="BN503" i="2"/>
  <c r="Z316" i="2"/>
  <c r="Y352" i="2"/>
  <c r="Z341" i="2"/>
  <c r="Z128" i="2"/>
  <c r="R567" i="2"/>
  <c r="BP497" i="2"/>
  <c r="Y115" i="2"/>
  <c r="G567" i="2"/>
  <c r="Z424" i="2"/>
  <c r="BN424" i="2"/>
  <c r="BN96" i="2"/>
  <c r="Y178" i="2"/>
  <c r="Z369" i="2"/>
  <c r="AD567" i="2"/>
  <c r="Y211" i="2"/>
  <c r="BN369" i="2"/>
  <c r="Y275" i="2"/>
  <c r="BN207" i="2"/>
  <c r="BP301" i="2"/>
  <c r="Y439" i="2"/>
  <c r="Y228" i="2"/>
  <c r="BP44" i="2"/>
  <c r="BN106" i="2"/>
  <c r="BP113" i="2"/>
  <c r="BP193" i="2"/>
  <c r="BN426" i="2"/>
  <c r="BP182" i="2"/>
  <c r="BP477" i="2"/>
  <c r="BN336" i="2"/>
  <c r="BN437" i="2"/>
  <c r="BN139" i="2"/>
  <c r="BN221" i="2"/>
  <c r="Z272" i="2"/>
  <c r="BN423" i="2"/>
  <c r="Z330" i="2"/>
  <c r="Y451" i="2"/>
  <c r="BN493" i="2"/>
  <c r="Y78" i="2"/>
  <c r="BN359" i="2"/>
  <c r="BN529" i="2"/>
  <c r="H567" i="2"/>
  <c r="BN50" i="2"/>
  <c r="Z50" i="2"/>
  <c r="X561" i="2"/>
  <c r="Y324" i="2"/>
  <c r="Y29" i="2"/>
  <c r="X557" i="2"/>
  <c r="C567" i="2"/>
  <c r="Z59" i="2"/>
  <c r="Z107" i="2"/>
  <c r="BP107" i="2"/>
  <c r="Z149" i="2"/>
  <c r="Z150" i="2" s="1"/>
  <c r="J567" i="2"/>
  <c r="Z198" i="2"/>
  <c r="BP198" i="2"/>
  <c r="Z313" i="2"/>
  <c r="BP313" i="2"/>
  <c r="Z337" i="2"/>
  <c r="Z344" i="2"/>
  <c r="BP344" i="2"/>
  <c r="Z473" i="2"/>
  <c r="BP473" i="2"/>
  <c r="Z517" i="2"/>
  <c r="X558" i="2"/>
  <c r="Z37" i="2"/>
  <c r="BP37" i="2"/>
  <c r="Z73" i="2"/>
  <c r="Z80" i="2"/>
  <c r="E567" i="2"/>
  <c r="Z96" i="2"/>
  <c r="F567" i="2"/>
  <c r="Z112" i="2"/>
  <c r="Z183" i="2"/>
  <c r="Z204" i="2"/>
  <c r="K567" i="2"/>
  <c r="Z247" i="2"/>
  <c r="Z248" i="2" s="1"/>
  <c r="Z278" i="2"/>
  <c r="Z282" i="2" s="1"/>
  <c r="Y333" i="2"/>
  <c r="Y339" i="2"/>
  <c r="Z350" i="2"/>
  <c r="Z382" i="2"/>
  <c r="Z384" i="2" s="1"/>
  <c r="Y427" i="2"/>
  <c r="Z423" i="2"/>
  <c r="Z437" i="2"/>
  <c r="Z503" i="2"/>
  <c r="Z529" i="2"/>
  <c r="Z533" i="2"/>
  <c r="Z496" i="2"/>
  <c r="BP517" i="2"/>
  <c r="Z521" i="2"/>
  <c r="Z523" i="2"/>
  <c r="X559" i="2"/>
  <c r="Y45" i="2"/>
  <c r="Y56" i="2"/>
  <c r="Z76" i="2"/>
  <c r="Z106" i="2"/>
  <c r="Z119" i="2"/>
  <c r="Z139" i="2"/>
  <c r="Z140" i="2" s="1"/>
  <c r="Z170" i="2"/>
  <c r="Y185" i="2"/>
  <c r="Z207" i="2"/>
  <c r="Z235" i="2"/>
  <c r="Z281" i="2"/>
  <c r="Z327" i="2"/>
  <c r="Z336" i="2"/>
  <c r="Z359" i="2"/>
  <c r="Z372" i="2"/>
  <c r="BP373" i="2"/>
  <c r="Z394" i="2"/>
  <c r="Z419" i="2"/>
  <c r="BP420" i="2"/>
  <c r="Z426" i="2"/>
  <c r="Z480" i="2"/>
  <c r="Z486" i="2"/>
  <c r="Z493" i="2"/>
  <c r="BN496" i="2"/>
  <c r="BN523" i="2"/>
  <c r="J9" i="2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94" i="2"/>
  <c r="Z504" i="2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73" i="2"/>
  <c r="BP387" i="2"/>
  <c r="Z396" i="2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BN159" i="2"/>
  <c r="Z171" i="2"/>
  <c r="BN192" i="2"/>
  <c r="Z202" i="2"/>
  <c r="Y223" i="2"/>
  <c r="Z233" i="2"/>
  <c r="Z243" i="2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Y389" i="2"/>
  <c r="Z444" i="2"/>
  <c r="Z470" i="2"/>
  <c r="Z490" i="2"/>
  <c r="Z538" i="2"/>
  <c r="Z541" i="2"/>
  <c r="B567" i="2"/>
  <c r="Z22" i="2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4" i="2"/>
  <c r="Z108" i="2" s="1"/>
  <c r="Y129" i="2"/>
  <c r="Y151" i="2"/>
  <c r="BN174" i="2"/>
  <c r="Z182" i="2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BN538" i="2"/>
  <c r="BN541" i="2"/>
  <c r="Y548" i="2"/>
  <c r="D567" i="2"/>
  <c r="W567" i="2"/>
  <c r="Z52" i="2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Y412" i="2"/>
  <c r="BN421" i="2"/>
  <c r="BN431" i="2"/>
  <c r="Z442" i="2"/>
  <c r="Y457" i="2"/>
  <c r="Z468" i="2"/>
  <c r="BN478" i="2"/>
  <c r="Y481" i="2"/>
  <c r="BP490" i="2"/>
  <c r="BN498" i="2"/>
  <c r="Z508" i="2"/>
  <c r="Z515" i="2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117" i="2"/>
  <c r="Z127" i="2"/>
  <c r="Z129" i="2" s="1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I567" i="2"/>
  <c r="BP515" i="2"/>
  <c r="Z184" i="2" l="1"/>
  <c r="Z487" i="2"/>
  <c r="Z199" i="2"/>
  <c r="Z100" i="2"/>
  <c r="Z332" i="2"/>
  <c r="Z345" i="2"/>
  <c r="Z28" i="2"/>
  <c r="Z135" i="2"/>
  <c r="Z438" i="2"/>
  <c r="Z338" i="2"/>
  <c r="Z525" i="2"/>
  <c r="Z244" i="2"/>
  <c r="Z530" i="2"/>
  <c r="X560" i="2"/>
  <c r="Z62" i="2"/>
  <c r="Z518" i="2"/>
  <c r="Z408" i="2"/>
  <c r="Z362" i="2"/>
  <c r="Z505" i="2"/>
  <c r="Z124" i="2"/>
  <c r="Z535" i="2"/>
  <c r="Z510" i="2"/>
  <c r="Z55" i="2"/>
  <c r="Z397" i="2"/>
  <c r="Z451" i="2"/>
  <c r="Z481" i="2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<sst xmlns="http://schemas.openxmlformats.org/spreadsheetml/2006/main" count="4152" uniqueCount="878">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</sst>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86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814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964" t="s">
        <v>26</v>
      </c>
      <c r="E1" s="964"/>
      <c r="F1" s="964"/>
      <c r="G1" s="14" t="s">
        <v>66</v>
      </c>
      <c r="H1" s="964" t="s">
        <v>46</v>
      </c>
      <c r="I1" s="964"/>
      <c r="J1" s="964"/>
      <c r="K1" s="964"/>
      <c r="L1" s="964"/>
      <c r="M1" s="964"/>
      <c r="N1" s="964"/>
      <c r="O1" s="964"/>
      <c r="P1" s="964"/>
      <c r="Q1" s="964"/>
      <c r="R1" s="965" t="s">
        <v>67</v>
      </c>
      <c r="S1" s="966"/>
      <c r="T1" s="966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67"/>
      <c r="R2" s="967"/>
      <c r="S2" s="967"/>
      <c r="T2" s="967"/>
      <c r="U2" s="967"/>
      <c r="V2" s="967"/>
      <c r="W2" s="967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67"/>
      <c r="Q3" s="967"/>
      <c r="R3" s="967"/>
      <c r="S3" s="967"/>
      <c r="T3" s="967"/>
      <c r="U3" s="967"/>
      <c r="V3" s="967"/>
      <c r="W3" s="967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946" t="s">
        <v>8</v>
      </c>
      <c r="B5" s="946"/>
      <c r="C5" s="946"/>
      <c r="D5" s="968"/>
      <c r="E5" s="968"/>
      <c r="F5" s="969" t="s">
        <v>14</v>
      </c>
      <c r="G5" s="969"/>
      <c r="H5" s="968" t="s">
        <v>877</v>
      </c>
      <c r="I5" s="968"/>
      <c r="J5" s="968"/>
      <c r="K5" s="968"/>
      <c r="L5" s="968"/>
      <c r="M5" s="968"/>
      <c r="N5" s="69"/>
      <c r="P5" s="26" t="s">
        <v>4</v>
      </c>
      <c r="Q5" s="970">
        <v>45792</v>
      </c>
      <c r="R5" s="970"/>
      <c r="T5" s="971" t="s">
        <v>3</v>
      </c>
      <c r="U5" s="972"/>
      <c r="V5" s="973" t="s">
        <v>863</v>
      </c>
      <c r="W5" s="974"/>
      <c r="AB5" s="57"/>
      <c r="AC5" s="57"/>
      <c r="AD5" s="57"/>
      <c r="AE5" s="57"/>
    </row>
    <row r="6" spans="1:32" s="17" customFormat="1" ht="24" customHeight="1" x14ac:dyDescent="0.2">
      <c r="A6" s="946" t="s">
        <v>1</v>
      </c>
      <c r="B6" s="946"/>
      <c r="C6" s="946"/>
      <c r="D6" s="947" t="s">
        <v>75</v>
      </c>
      <c r="E6" s="947"/>
      <c r="F6" s="947"/>
      <c r="G6" s="947"/>
      <c r="H6" s="947"/>
      <c r="I6" s="947"/>
      <c r="J6" s="947"/>
      <c r="K6" s="947"/>
      <c r="L6" s="947"/>
      <c r="M6" s="947"/>
      <c r="N6" s="70"/>
      <c r="P6" s="26" t="s">
        <v>27</v>
      </c>
      <c r="Q6" s="948" t="str">
        <f>IF(Q5=0," ",CHOOSE(WEEKDAY(Q5,2),"Понедельник","Вторник","Среда","Четверг","Пятница","Суббота","Воскресенье"))</f>
        <v>Четверг</v>
      </c>
      <c r="R6" s="948"/>
      <c r="T6" s="949" t="s">
        <v>5</v>
      </c>
      <c r="U6" s="950"/>
      <c r="V6" s="951" t="s">
        <v>69</v>
      </c>
      <c r="W6" s="95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957" t="str">
        <f>IFERROR(VLOOKUP(DeliveryAddress,Table,3,0),1)</f>
        <v>1</v>
      </c>
      <c r="E7" s="958"/>
      <c r="F7" s="958"/>
      <c r="G7" s="958"/>
      <c r="H7" s="958"/>
      <c r="I7" s="958"/>
      <c r="J7" s="958"/>
      <c r="K7" s="958"/>
      <c r="L7" s="958"/>
      <c r="M7" s="959"/>
      <c r="N7" s="71"/>
      <c r="P7" s="26"/>
      <c r="Q7" s="46"/>
      <c r="R7" s="46"/>
      <c r="T7" s="949"/>
      <c r="U7" s="950"/>
      <c r="V7" s="953"/>
      <c r="W7" s="954"/>
      <c r="AB7" s="57"/>
      <c r="AC7" s="57"/>
      <c r="AD7" s="57"/>
      <c r="AE7" s="57"/>
    </row>
    <row r="8" spans="1:32" s="17" customFormat="1" ht="25.5" customHeight="1" x14ac:dyDescent="0.2">
      <c r="A8" s="960" t="s">
        <v>57</v>
      </c>
      <c r="B8" s="960"/>
      <c r="C8" s="960"/>
      <c r="D8" s="961" t="s">
        <v>76</v>
      </c>
      <c r="E8" s="961"/>
      <c r="F8" s="961"/>
      <c r="G8" s="961"/>
      <c r="H8" s="961"/>
      <c r="I8" s="961"/>
      <c r="J8" s="961"/>
      <c r="K8" s="961"/>
      <c r="L8" s="961"/>
      <c r="M8" s="961"/>
      <c r="N8" s="72"/>
      <c r="P8" s="26" t="s">
        <v>11</v>
      </c>
      <c r="Q8" s="944">
        <v>0.45833333333333331</v>
      </c>
      <c r="R8" s="944"/>
      <c r="T8" s="949"/>
      <c r="U8" s="950"/>
      <c r="V8" s="953"/>
      <c r="W8" s="954"/>
      <c r="AB8" s="57"/>
      <c r="AC8" s="57"/>
      <c r="AD8" s="57"/>
      <c r="AE8" s="57"/>
    </row>
    <row r="9" spans="1:32" s="17" customFormat="1" ht="39.950000000000003" customHeight="1" x14ac:dyDescent="0.2">
      <c r="A9" s="93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936"/>
      <c r="C9" s="936"/>
      <c r="D9" s="937" t="s">
        <v>45</v>
      </c>
      <c r="E9" s="938"/>
      <c r="F9" s="93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36"/>
      <c r="H9" s="962" t="str">
        <f>IF(AND($A$9="Тип доверенности/получателя при получении в адресе перегруза:",$D$9="Разовая доверенность"),"Введите ФИО","")</f>
        <v/>
      </c>
      <c r="I9" s="962"/>
      <c r="J9" s="9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62"/>
      <c r="L9" s="962"/>
      <c r="M9" s="962"/>
      <c r="N9" s="67"/>
      <c r="P9" s="29" t="s">
        <v>15</v>
      </c>
      <c r="Q9" s="963"/>
      <c r="R9" s="963"/>
      <c r="T9" s="949"/>
      <c r="U9" s="950"/>
      <c r="V9" s="955"/>
      <c r="W9" s="95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93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36"/>
      <c r="C10" s="936"/>
      <c r="D10" s="937"/>
      <c r="E10" s="938"/>
      <c r="F10" s="93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36"/>
      <c r="H10" s="939" t="str">
        <f>IFERROR(VLOOKUP($D$10,Proxy,2,FALSE),"")</f>
        <v/>
      </c>
      <c r="I10" s="939"/>
      <c r="J10" s="939"/>
      <c r="K10" s="939"/>
      <c r="L10" s="939"/>
      <c r="M10" s="939"/>
      <c r="N10" s="68"/>
      <c r="P10" s="29" t="s">
        <v>32</v>
      </c>
      <c r="Q10" s="940"/>
      <c r="R10" s="940"/>
      <c r="U10" s="26" t="s">
        <v>12</v>
      </c>
      <c r="V10" s="941" t="s">
        <v>70</v>
      </c>
      <c r="W10" s="94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943"/>
      <c r="R11" s="943"/>
      <c r="U11" s="26" t="s">
        <v>28</v>
      </c>
      <c r="V11" s="922" t="s">
        <v>54</v>
      </c>
      <c r="W11" s="92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921" t="s">
        <v>71</v>
      </c>
      <c r="B12" s="921"/>
      <c r="C12" s="921"/>
      <c r="D12" s="921"/>
      <c r="E12" s="921"/>
      <c r="F12" s="921"/>
      <c r="G12" s="921"/>
      <c r="H12" s="921"/>
      <c r="I12" s="921"/>
      <c r="J12" s="921"/>
      <c r="K12" s="921"/>
      <c r="L12" s="921"/>
      <c r="M12" s="921"/>
      <c r="N12" s="73"/>
      <c r="P12" s="26" t="s">
        <v>30</v>
      </c>
      <c r="Q12" s="944"/>
      <c r="R12" s="944"/>
      <c r="S12" s="27"/>
      <c r="T12"/>
      <c r="U12" s="26" t="s">
        <v>45</v>
      </c>
      <c r="V12" s="945"/>
      <c r="W12" s="945"/>
      <c r="X12"/>
      <c r="AB12" s="57"/>
      <c r="AC12" s="57"/>
      <c r="AD12" s="57"/>
      <c r="AE12" s="57"/>
    </row>
    <row r="13" spans="1:32" s="17" customFormat="1" ht="23.25" customHeight="1" x14ac:dyDescent="0.2">
      <c r="A13" s="921" t="s">
        <v>72</v>
      </c>
      <c r="B13" s="921"/>
      <c r="C13" s="921"/>
      <c r="D13" s="921"/>
      <c r="E13" s="921"/>
      <c r="F13" s="921"/>
      <c r="G13" s="921"/>
      <c r="H13" s="921"/>
      <c r="I13" s="921"/>
      <c r="J13" s="921"/>
      <c r="K13" s="921"/>
      <c r="L13" s="921"/>
      <c r="M13" s="921"/>
      <c r="N13" s="73"/>
      <c r="O13" s="29"/>
      <c r="P13" s="29" t="s">
        <v>31</v>
      </c>
      <c r="Q13" s="922"/>
      <c r="R13" s="922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921" t="s">
        <v>73</v>
      </c>
      <c r="B14" s="921"/>
      <c r="C14" s="921"/>
      <c r="D14" s="921"/>
      <c r="E14" s="921"/>
      <c r="F14" s="921"/>
      <c r="G14" s="921"/>
      <c r="H14" s="921"/>
      <c r="I14" s="921"/>
      <c r="J14" s="921"/>
      <c r="K14" s="921"/>
      <c r="L14" s="921"/>
      <c r="M14" s="921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923" t="s">
        <v>74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3"/>
      <c r="N15" s="74"/>
      <c r="O15"/>
      <c r="P15" s="924" t="s">
        <v>60</v>
      </c>
      <c r="Q15" s="924"/>
      <c r="R15" s="924"/>
      <c r="S15" s="924"/>
      <c r="T15" s="924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925"/>
      <c r="Q16" s="925"/>
      <c r="R16" s="925"/>
      <c r="S16" s="925"/>
      <c r="T16" s="92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907" t="s">
        <v>58</v>
      </c>
      <c r="B17" s="907" t="s">
        <v>48</v>
      </c>
      <c r="C17" s="928" t="s">
        <v>47</v>
      </c>
      <c r="D17" s="930" t="s">
        <v>49</v>
      </c>
      <c r="E17" s="931"/>
      <c r="F17" s="907" t="s">
        <v>21</v>
      </c>
      <c r="G17" s="907" t="s">
        <v>24</v>
      </c>
      <c r="H17" s="907" t="s">
        <v>22</v>
      </c>
      <c r="I17" s="907" t="s">
        <v>23</v>
      </c>
      <c r="J17" s="907" t="s">
        <v>16</v>
      </c>
      <c r="K17" s="907" t="s">
        <v>65</v>
      </c>
      <c r="L17" s="907" t="s">
        <v>63</v>
      </c>
      <c r="M17" s="907" t="s">
        <v>2</v>
      </c>
      <c r="N17" s="907" t="s">
        <v>62</v>
      </c>
      <c r="O17" s="907" t="s">
        <v>25</v>
      </c>
      <c r="P17" s="930" t="s">
        <v>17</v>
      </c>
      <c r="Q17" s="934"/>
      <c r="R17" s="934"/>
      <c r="S17" s="934"/>
      <c r="T17" s="931"/>
      <c r="U17" s="926" t="s">
        <v>55</v>
      </c>
      <c r="V17" s="927"/>
      <c r="W17" s="907" t="s">
        <v>6</v>
      </c>
      <c r="X17" s="907" t="s">
        <v>41</v>
      </c>
      <c r="Y17" s="909" t="s">
        <v>53</v>
      </c>
      <c r="Z17" s="911" t="s">
        <v>18</v>
      </c>
      <c r="AA17" s="913" t="s">
        <v>59</v>
      </c>
      <c r="AB17" s="913" t="s">
        <v>19</v>
      </c>
      <c r="AC17" s="913" t="s">
        <v>64</v>
      </c>
      <c r="AD17" s="915" t="s">
        <v>56</v>
      </c>
      <c r="AE17" s="916"/>
      <c r="AF17" s="917"/>
      <c r="AG17" s="77"/>
      <c r="BD17" s="76" t="s">
        <v>61</v>
      </c>
    </row>
    <row r="18" spans="1:68" ht="14.25" customHeight="1" x14ac:dyDescent="0.2">
      <c r="A18" s="908"/>
      <c r="B18" s="908"/>
      <c r="C18" s="929"/>
      <c r="D18" s="932"/>
      <c r="E18" s="933"/>
      <c r="F18" s="908"/>
      <c r="G18" s="908"/>
      <c r="H18" s="908"/>
      <c r="I18" s="908"/>
      <c r="J18" s="908"/>
      <c r="K18" s="908"/>
      <c r="L18" s="908"/>
      <c r="M18" s="908"/>
      <c r="N18" s="908"/>
      <c r="O18" s="908"/>
      <c r="P18" s="932"/>
      <c r="Q18" s="935"/>
      <c r="R18" s="935"/>
      <c r="S18" s="935"/>
      <c r="T18" s="933"/>
      <c r="U18" s="78" t="s">
        <v>44</v>
      </c>
      <c r="V18" s="78" t="s">
        <v>43</v>
      </c>
      <c r="W18" s="908"/>
      <c r="X18" s="908"/>
      <c r="Y18" s="910"/>
      <c r="Z18" s="912"/>
      <c r="AA18" s="914"/>
      <c r="AB18" s="914"/>
      <c r="AC18" s="914"/>
      <c r="AD18" s="918"/>
      <c r="AE18" s="919"/>
      <c r="AF18" s="920"/>
      <c r="AG18" s="77"/>
      <c r="BD18" s="76"/>
    </row>
    <row r="19" spans="1:68" ht="27.75" hidden="1" customHeight="1" x14ac:dyDescent="0.2">
      <c r="A19" s="655" t="s">
        <v>77</v>
      </c>
      <c r="B19" s="655"/>
      <c r="C19" s="655"/>
      <c r="D19" s="655"/>
      <c r="E19" s="655"/>
      <c r="F19" s="655"/>
      <c r="G19" s="655"/>
      <c r="H19" s="655"/>
      <c r="I19" s="655"/>
      <c r="J19" s="655"/>
      <c r="K19" s="655"/>
      <c r="L19" s="655"/>
      <c r="M19" s="655"/>
      <c r="N19" s="655"/>
      <c r="O19" s="655"/>
      <c r="P19" s="655"/>
      <c r="Q19" s="655"/>
      <c r="R19" s="655"/>
      <c r="S19" s="655"/>
      <c r="T19" s="655"/>
      <c r="U19" s="655"/>
      <c r="V19" s="655"/>
      <c r="W19" s="655"/>
      <c r="X19" s="655"/>
      <c r="Y19" s="655"/>
      <c r="Z19" s="655"/>
      <c r="AA19" s="52"/>
      <c r="AB19" s="52"/>
      <c r="AC19" s="52"/>
    </row>
    <row r="20" spans="1:68" ht="16.5" hidden="1" customHeight="1" x14ac:dyDescent="0.25">
      <c r="A20" s="637" t="s">
        <v>77</v>
      </c>
      <c r="B20" s="637"/>
      <c r="C20" s="637"/>
      <c r="D20" s="637"/>
      <c r="E20" s="637"/>
      <c r="F20" s="637"/>
      <c r="G20" s="637"/>
      <c r="H20" s="637"/>
      <c r="I20" s="637"/>
      <c r="J20" s="637"/>
      <c r="K20" s="637"/>
      <c r="L20" s="637"/>
      <c r="M20" s="637"/>
      <c r="N20" s="637"/>
      <c r="O20" s="637"/>
      <c r="P20" s="637"/>
      <c r="Q20" s="637"/>
      <c r="R20" s="637"/>
      <c r="S20" s="637"/>
      <c r="T20" s="637"/>
      <c r="U20" s="637"/>
      <c r="V20" s="637"/>
      <c r="W20" s="637"/>
      <c r="X20" s="637"/>
      <c r="Y20" s="637"/>
      <c r="Z20" s="637"/>
      <c r="AA20" s="62"/>
      <c r="AB20" s="62"/>
      <c r="AC20" s="62"/>
    </row>
    <row r="21" spans="1:68" ht="14.25" hidden="1" customHeight="1" x14ac:dyDescent="0.25">
      <c r="A21" s="627" t="s">
        <v>78</v>
      </c>
      <c r="B21" s="627"/>
      <c r="C21" s="627"/>
      <c r="D21" s="627"/>
      <c r="E21" s="627"/>
      <c r="F21" s="627"/>
      <c r="G21" s="627"/>
      <c r="H21" s="627"/>
      <c r="I21" s="627"/>
      <c r="J21" s="627"/>
      <c r="K21" s="627"/>
      <c r="L21" s="627"/>
      <c r="M21" s="627"/>
      <c r="N21" s="627"/>
      <c r="O21" s="627"/>
      <c r="P21" s="627"/>
      <c r="Q21" s="627"/>
      <c r="R21" s="627"/>
      <c r="S21" s="627"/>
      <c r="T21" s="627"/>
      <c r="U21" s="627"/>
      <c r="V21" s="627"/>
      <c r="W21" s="627"/>
      <c r="X21" s="627"/>
      <c r="Y21" s="627"/>
      <c r="Z21" s="627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628">
        <v>4680115885912</v>
      </c>
      <c r="E22" s="628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9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30"/>
      <c r="R22" s="630"/>
      <c r="S22" s="630"/>
      <c r="T22" s="631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628">
        <v>4607091388237</v>
      </c>
      <c r="E23" s="628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9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30"/>
      <c r="R23" s="630"/>
      <c r="S23" s="630"/>
      <c r="T23" s="631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4301051907</v>
      </c>
      <c r="D24" s="628">
        <v>4680115886230</v>
      </c>
      <c r="E24" s="628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9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30"/>
      <c r="R24" s="630"/>
      <c r="S24" s="630"/>
      <c r="T24" s="631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90</v>
      </c>
      <c r="B25" s="60" t="s">
        <v>91</v>
      </c>
      <c r="C25" s="34">
        <v>4301051909</v>
      </c>
      <c r="D25" s="628">
        <v>4680115886247</v>
      </c>
      <c r="E25" s="628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90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30"/>
      <c r="R25" s="630"/>
      <c r="S25" s="630"/>
      <c r="T25" s="631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93</v>
      </c>
      <c r="B26" s="60" t="s">
        <v>94</v>
      </c>
      <c r="C26" s="34">
        <v>4301051861</v>
      </c>
      <c r="D26" s="628">
        <v>4680115885905</v>
      </c>
      <c r="E26" s="62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90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30"/>
      <c r="R26" s="630"/>
      <c r="S26" s="630"/>
      <c r="T26" s="631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96</v>
      </c>
      <c r="B27" s="60" t="s">
        <v>97</v>
      </c>
      <c r="C27" s="34">
        <v>4301051592</v>
      </c>
      <c r="D27" s="628">
        <v>4607091388244</v>
      </c>
      <c r="E27" s="62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9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30"/>
      <c r="R27" s="630"/>
      <c r="S27" s="630"/>
      <c r="T27" s="631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5"/>
      <c r="B28" s="625"/>
      <c r="C28" s="625"/>
      <c r="D28" s="625"/>
      <c r="E28" s="625"/>
      <c r="F28" s="625"/>
      <c r="G28" s="625"/>
      <c r="H28" s="625"/>
      <c r="I28" s="625"/>
      <c r="J28" s="625"/>
      <c r="K28" s="625"/>
      <c r="L28" s="625"/>
      <c r="M28" s="625"/>
      <c r="N28" s="625"/>
      <c r="O28" s="626"/>
      <c r="P28" s="622" t="s">
        <v>40</v>
      </c>
      <c r="Q28" s="623"/>
      <c r="R28" s="623"/>
      <c r="S28" s="623"/>
      <c r="T28" s="623"/>
      <c r="U28" s="623"/>
      <c r="V28" s="624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5"/>
      <c r="B29" s="625"/>
      <c r="C29" s="625"/>
      <c r="D29" s="625"/>
      <c r="E29" s="625"/>
      <c r="F29" s="625"/>
      <c r="G29" s="625"/>
      <c r="H29" s="625"/>
      <c r="I29" s="625"/>
      <c r="J29" s="625"/>
      <c r="K29" s="625"/>
      <c r="L29" s="625"/>
      <c r="M29" s="625"/>
      <c r="N29" s="625"/>
      <c r="O29" s="626"/>
      <c r="P29" s="622" t="s">
        <v>40</v>
      </c>
      <c r="Q29" s="623"/>
      <c r="R29" s="623"/>
      <c r="S29" s="623"/>
      <c r="T29" s="623"/>
      <c r="U29" s="623"/>
      <c r="V29" s="624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27" t="s">
        <v>99</v>
      </c>
      <c r="B30" s="627"/>
      <c r="C30" s="627"/>
      <c r="D30" s="627"/>
      <c r="E30" s="627"/>
      <c r="F30" s="627"/>
      <c r="G30" s="627"/>
      <c r="H30" s="627"/>
      <c r="I30" s="627"/>
      <c r="J30" s="627"/>
      <c r="K30" s="627"/>
      <c r="L30" s="627"/>
      <c r="M30" s="627"/>
      <c r="N30" s="627"/>
      <c r="O30" s="627"/>
      <c r="P30" s="627"/>
      <c r="Q30" s="627"/>
      <c r="R30" s="627"/>
      <c r="S30" s="627"/>
      <c r="T30" s="627"/>
      <c r="U30" s="627"/>
      <c r="V30" s="627"/>
      <c r="W30" s="627"/>
      <c r="X30" s="627"/>
      <c r="Y30" s="627"/>
      <c r="Z30" s="627"/>
      <c r="AA30" s="63"/>
      <c r="AB30" s="63"/>
      <c r="AC30" s="63"/>
    </row>
    <row r="31" spans="1:68" ht="27" hidden="1" customHeight="1" x14ac:dyDescent="0.25">
      <c r="A31" s="60" t="s">
        <v>100</v>
      </c>
      <c r="B31" s="60" t="s">
        <v>101</v>
      </c>
      <c r="C31" s="34">
        <v>4301032013</v>
      </c>
      <c r="D31" s="628">
        <v>4607091388503</v>
      </c>
      <c r="E31" s="628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9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30"/>
      <c r="R31" s="630"/>
      <c r="S31" s="630"/>
      <c r="T31" s="631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5"/>
      <c r="B32" s="625"/>
      <c r="C32" s="625"/>
      <c r="D32" s="625"/>
      <c r="E32" s="625"/>
      <c r="F32" s="625"/>
      <c r="G32" s="625"/>
      <c r="H32" s="625"/>
      <c r="I32" s="625"/>
      <c r="J32" s="625"/>
      <c r="K32" s="625"/>
      <c r="L32" s="625"/>
      <c r="M32" s="625"/>
      <c r="N32" s="625"/>
      <c r="O32" s="626"/>
      <c r="P32" s="622" t="s">
        <v>40</v>
      </c>
      <c r="Q32" s="623"/>
      <c r="R32" s="623"/>
      <c r="S32" s="623"/>
      <c r="T32" s="623"/>
      <c r="U32" s="623"/>
      <c r="V32" s="624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5"/>
      <c r="B33" s="625"/>
      <c r="C33" s="625"/>
      <c r="D33" s="625"/>
      <c r="E33" s="625"/>
      <c r="F33" s="625"/>
      <c r="G33" s="625"/>
      <c r="H33" s="625"/>
      <c r="I33" s="625"/>
      <c r="J33" s="625"/>
      <c r="K33" s="625"/>
      <c r="L33" s="625"/>
      <c r="M33" s="625"/>
      <c r="N33" s="625"/>
      <c r="O33" s="626"/>
      <c r="P33" s="622" t="s">
        <v>40</v>
      </c>
      <c r="Q33" s="623"/>
      <c r="R33" s="623"/>
      <c r="S33" s="623"/>
      <c r="T33" s="623"/>
      <c r="U33" s="623"/>
      <c r="V33" s="624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55" t="s">
        <v>105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  <c r="L34" s="655"/>
      <c r="M34" s="655"/>
      <c r="N34" s="655"/>
      <c r="O34" s="655"/>
      <c r="P34" s="655"/>
      <c r="Q34" s="655"/>
      <c r="R34" s="655"/>
      <c r="S34" s="655"/>
      <c r="T34" s="655"/>
      <c r="U34" s="655"/>
      <c r="V34" s="655"/>
      <c r="W34" s="655"/>
      <c r="X34" s="655"/>
      <c r="Y34" s="655"/>
      <c r="Z34" s="655"/>
      <c r="AA34" s="52"/>
      <c r="AB34" s="52"/>
      <c r="AC34" s="52"/>
    </row>
    <row r="35" spans="1:68" ht="16.5" hidden="1" customHeight="1" x14ac:dyDescent="0.25">
      <c r="A35" s="637" t="s">
        <v>106</v>
      </c>
      <c r="B35" s="637"/>
      <c r="C35" s="637"/>
      <c r="D35" s="637"/>
      <c r="E35" s="637"/>
      <c r="F35" s="637"/>
      <c r="G35" s="637"/>
      <c r="H35" s="637"/>
      <c r="I35" s="637"/>
      <c r="J35" s="637"/>
      <c r="K35" s="637"/>
      <c r="L35" s="637"/>
      <c r="M35" s="637"/>
      <c r="N35" s="637"/>
      <c r="O35" s="637"/>
      <c r="P35" s="637"/>
      <c r="Q35" s="637"/>
      <c r="R35" s="637"/>
      <c r="S35" s="637"/>
      <c r="T35" s="637"/>
      <c r="U35" s="637"/>
      <c r="V35" s="637"/>
      <c r="W35" s="637"/>
      <c r="X35" s="637"/>
      <c r="Y35" s="637"/>
      <c r="Z35" s="637"/>
      <c r="AA35" s="62"/>
      <c r="AB35" s="62"/>
      <c r="AC35" s="62"/>
    </row>
    <row r="36" spans="1:68" ht="14.25" hidden="1" customHeight="1" x14ac:dyDescent="0.25">
      <c r="A36" s="627" t="s">
        <v>107</v>
      </c>
      <c r="B36" s="627"/>
      <c r="C36" s="627"/>
      <c r="D36" s="627"/>
      <c r="E36" s="627"/>
      <c r="F36" s="627"/>
      <c r="G36" s="627"/>
      <c r="H36" s="627"/>
      <c r="I36" s="627"/>
      <c r="J36" s="627"/>
      <c r="K36" s="627"/>
      <c r="L36" s="627"/>
      <c r="M36" s="627"/>
      <c r="N36" s="627"/>
      <c r="O36" s="627"/>
      <c r="P36" s="627"/>
      <c r="Q36" s="627"/>
      <c r="R36" s="627"/>
      <c r="S36" s="627"/>
      <c r="T36" s="627"/>
      <c r="U36" s="627"/>
      <c r="V36" s="627"/>
      <c r="W36" s="627"/>
      <c r="X36" s="627"/>
      <c r="Y36" s="627"/>
      <c r="Z36" s="627"/>
      <c r="AA36" s="63"/>
      <c r="AB36" s="63"/>
      <c r="AC36" s="63"/>
    </row>
    <row r="37" spans="1:68" ht="16.5" customHeight="1" x14ac:dyDescent="0.25">
      <c r="A37" s="60" t="s">
        <v>108</v>
      </c>
      <c r="B37" s="60" t="s">
        <v>109</v>
      </c>
      <c r="C37" s="34">
        <v>4301011380</v>
      </c>
      <c r="D37" s="628">
        <v>4607091385670</v>
      </c>
      <c r="E37" s="628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8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30"/>
      <c r="R37" s="630"/>
      <c r="S37" s="630"/>
      <c r="T37" s="631"/>
      <c r="U37" s="37" t="s">
        <v>45</v>
      </c>
      <c r="V37" s="37" t="s">
        <v>45</v>
      </c>
      <c r="W37" s="38" t="s">
        <v>0</v>
      </c>
      <c r="X37" s="56">
        <v>400</v>
      </c>
      <c r="Y37" s="53">
        <f>IFERROR(IF(X37="",0,CEILING((X37/$H37),1)*$H37),"")</f>
        <v>410.40000000000003</v>
      </c>
      <c r="Z37" s="39">
        <f>IFERROR(IF(Y37=0,"",ROUNDUP(Y37/H37,0)*0.01898),"")</f>
        <v>0.72123999999999999</v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416.11111111111109</v>
      </c>
      <c r="BN37" s="75">
        <f>IFERROR(Y37*I37/H37,"0")</f>
        <v>426.92999999999995</v>
      </c>
      <c r="BO37" s="75">
        <f>IFERROR(1/J37*(X37/H37),"0")</f>
        <v>0.57870370370370372</v>
      </c>
      <c r="BP37" s="75">
        <f>IFERROR(1/J37*(Y37/H37),"0")</f>
        <v>0.59375</v>
      </c>
    </row>
    <row r="38" spans="1:68" ht="27" customHeight="1" x14ac:dyDescent="0.25">
      <c r="A38" s="60" t="s">
        <v>113</v>
      </c>
      <c r="B38" s="60" t="s">
        <v>114</v>
      </c>
      <c r="C38" s="34">
        <v>4301011382</v>
      </c>
      <c r="D38" s="628">
        <v>4607091385687</v>
      </c>
      <c r="E38" s="628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8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30"/>
      <c r="R38" s="630"/>
      <c r="S38" s="630"/>
      <c r="T38" s="631"/>
      <c r="U38" s="37" t="s">
        <v>45</v>
      </c>
      <c r="V38" s="37" t="s">
        <v>45</v>
      </c>
      <c r="W38" s="38" t="s">
        <v>0</v>
      </c>
      <c r="X38" s="56">
        <v>96</v>
      </c>
      <c r="Y38" s="53">
        <f>IFERROR(IF(X38="",0,CEILING((X38/$H38),1)*$H38),"")</f>
        <v>96</v>
      </c>
      <c r="Z38" s="39">
        <f>IFERROR(IF(Y38=0,"",ROUNDUP(Y38/H38,0)*0.00902),"")</f>
        <v>0.21648000000000001</v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101.03999999999999</v>
      </c>
      <c r="BN38" s="75">
        <f>IFERROR(Y38*I38/H38,"0")</f>
        <v>101.03999999999999</v>
      </c>
      <c r="BO38" s="75">
        <f>IFERROR(1/J38*(X38/H38),"0")</f>
        <v>0.18181818181818182</v>
      </c>
      <c r="BP38" s="75">
        <f>IFERROR(1/J38*(Y38/H38),"0")</f>
        <v>0.18181818181818182</v>
      </c>
    </row>
    <row r="39" spans="1:68" ht="27" hidden="1" customHeight="1" x14ac:dyDescent="0.25">
      <c r="A39" s="60" t="s">
        <v>119</v>
      </c>
      <c r="B39" s="60" t="s">
        <v>120</v>
      </c>
      <c r="C39" s="34">
        <v>4301011565</v>
      </c>
      <c r="D39" s="628">
        <v>4680115882539</v>
      </c>
      <c r="E39" s="628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8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30"/>
      <c r="R39" s="630"/>
      <c r="S39" s="630"/>
      <c r="T39" s="631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628">
        <v>4680115883949</v>
      </c>
      <c r="E40" s="628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89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30"/>
      <c r="R40" s="630"/>
      <c r="S40" s="630"/>
      <c r="T40" s="631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x14ac:dyDescent="0.2">
      <c r="A41" s="625"/>
      <c r="B41" s="625"/>
      <c r="C41" s="625"/>
      <c r="D41" s="625"/>
      <c r="E41" s="625"/>
      <c r="F41" s="625"/>
      <c r="G41" s="625"/>
      <c r="H41" s="625"/>
      <c r="I41" s="625"/>
      <c r="J41" s="625"/>
      <c r="K41" s="625"/>
      <c r="L41" s="625"/>
      <c r="M41" s="625"/>
      <c r="N41" s="625"/>
      <c r="O41" s="626"/>
      <c r="P41" s="622" t="s">
        <v>40</v>
      </c>
      <c r="Q41" s="623"/>
      <c r="R41" s="623"/>
      <c r="S41" s="623"/>
      <c r="T41" s="623"/>
      <c r="U41" s="623"/>
      <c r="V41" s="624"/>
      <c r="W41" s="40" t="s">
        <v>39</v>
      </c>
      <c r="X41" s="41">
        <f>IFERROR(X37/H37,"0")+IFERROR(X38/H38,"0")+IFERROR(X39/H39,"0")+IFERROR(X40/H40,"0")</f>
        <v>61.037037037037038</v>
      </c>
      <c r="Y41" s="41">
        <f>IFERROR(Y37/H37,"0")+IFERROR(Y38/H38,"0")+IFERROR(Y39/H39,"0")+IFERROR(Y40/H40,"0")</f>
        <v>62</v>
      </c>
      <c r="Z41" s="41">
        <f>IFERROR(IF(Z37="",0,Z37),"0")+IFERROR(IF(Z38="",0,Z38),"0")+IFERROR(IF(Z39="",0,Z39),"0")+IFERROR(IF(Z40="",0,Z40),"0")</f>
        <v>0.93772</v>
      </c>
      <c r="AA41" s="64"/>
      <c r="AB41" s="64"/>
      <c r="AC41" s="64"/>
    </row>
    <row r="42" spans="1:68" x14ac:dyDescent="0.2">
      <c r="A42" s="625"/>
      <c r="B42" s="625"/>
      <c r="C42" s="625"/>
      <c r="D42" s="625"/>
      <c r="E42" s="625"/>
      <c r="F42" s="625"/>
      <c r="G42" s="625"/>
      <c r="H42" s="625"/>
      <c r="I42" s="625"/>
      <c r="J42" s="625"/>
      <c r="K42" s="625"/>
      <c r="L42" s="625"/>
      <c r="M42" s="625"/>
      <c r="N42" s="625"/>
      <c r="O42" s="626"/>
      <c r="P42" s="622" t="s">
        <v>40</v>
      </c>
      <c r="Q42" s="623"/>
      <c r="R42" s="623"/>
      <c r="S42" s="623"/>
      <c r="T42" s="623"/>
      <c r="U42" s="623"/>
      <c r="V42" s="624"/>
      <c r="W42" s="40" t="s">
        <v>0</v>
      </c>
      <c r="X42" s="41">
        <f>IFERROR(SUM(X37:X40),"0")</f>
        <v>496</v>
      </c>
      <c r="Y42" s="41">
        <f>IFERROR(SUM(Y37:Y40),"0")</f>
        <v>506.40000000000003</v>
      </c>
      <c r="Z42" s="40"/>
      <c r="AA42" s="64"/>
      <c r="AB42" s="64"/>
      <c r="AC42" s="64"/>
    </row>
    <row r="43" spans="1:68" ht="14.25" hidden="1" customHeight="1" x14ac:dyDescent="0.25">
      <c r="A43" s="627" t="s">
        <v>78</v>
      </c>
      <c r="B43" s="627"/>
      <c r="C43" s="627"/>
      <c r="D43" s="627"/>
      <c r="E43" s="627"/>
      <c r="F43" s="627"/>
      <c r="G43" s="627"/>
      <c r="H43" s="627"/>
      <c r="I43" s="627"/>
      <c r="J43" s="627"/>
      <c r="K43" s="627"/>
      <c r="L43" s="627"/>
      <c r="M43" s="627"/>
      <c r="N43" s="627"/>
      <c r="O43" s="627"/>
      <c r="P43" s="627"/>
      <c r="Q43" s="627"/>
      <c r="R43" s="627"/>
      <c r="S43" s="627"/>
      <c r="T43" s="627"/>
      <c r="U43" s="627"/>
      <c r="V43" s="627"/>
      <c r="W43" s="627"/>
      <c r="X43" s="627"/>
      <c r="Y43" s="627"/>
      <c r="Z43" s="627"/>
      <c r="AA43" s="63"/>
      <c r="AB43" s="63"/>
      <c r="AC43" s="63"/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628">
        <v>4680115884915</v>
      </c>
      <c r="E44" s="628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30"/>
      <c r="R44" s="630"/>
      <c r="S44" s="630"/>
      <c r="T44" s="631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5"/>
      <c r="B45" s="625"/>
      <c r="C45" s="625"/>
      <c r="D45" s="625"/>
      <c r="E45" s="625"/>
      <c r="F45" s="625"/>
      <c r="G45" s="625"/>
      <c r="H45" s="625"/>
      <c r="I45" s="625"/>
      <c r="J45" s="625"/>
      <c r="K45" s="625"/>
      <c r="L45" s="625"/>
      <c r="M45" s="625"/>
      <c r="N45" s="625"/>
      <c r="O45" s="626"/>
      <c r="P45" s="622" t="s">
        <v>40</v>
      </c>
      <c r="Q45" s="623"/>
      <c r="R45" s="623"/>
      <c r="S45" s="623"/>
      <c r="T45" s="623"/>
      <c r="U45" s="623"/>
      <c r="V45" s="624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5"/>
      <c r="B46" s="625"/>
      <c r="C46" s="625"/>
      <c r="D46" s="625"/>
      <c r="E46" s="625"/>
      <c r="F46" s="625"/>
      <c r="G46" s="625"/>
      <c r="H46" s="625"/>
      <c r="I46" s="625"/>
      <c r="J46" s="625"/>
      <c r="K46" s="625"/>
      <c r="L46" s="625"/>
      <c r="M46" s="625"/>
      <c r="N46" s="625"/>
      <c r="O46" s="626"/>
      <c r="P46" s="622" t="s">
        <v>40</v>
      </c>
      <c r="Q46" s="623"/>
      <c r="R46" s="623"/>
      <c r="S46" s="623"/>
      <c r="T46" s="623"/>
      <c r="U46" s="623"/>
      <c r="V46" s="624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7" t="s">
        <v>127</v>
      </c>
      <c r="B47" s="637"/>
      <c r="C47" s="637"/>
      <c r="D47" s="637"/>
      <c r="E47" s="637"/>
      <c r="F47" s="637"/>
      <c r="G47" s="637"/>
      <c r="H47" s="637"/>
      <c r="I47" s="637"/>
      <c r="J47" s="637"/>
      <c r="K47" s="637"/>
      <c r="L47" s="637"/>
      <c r="M47" s="637"/>
      <c r="N47" s="637"/>
      <c r="O47" s="637"/>
      <c r="P47" s="637"/>
      <c r="Q47" s="637"/>
      <c r="R47" s="637"/>
      <c r="S47" s="637"/>
      <c r="T47" s="637"/>
      <c r="U47" s="637"/>
      <c r="V47" s="637"/>
      <c r="W47" s="637"/>
      <c r="X47" s="637"/>
      <c r="Y47" s="637"/>
      <c r="Z47" s="637"/>
      <c r="AA47" s="62"/>
      <c r="AB47" s="62"/>
      <c r="AC47" s="62"/>
    </row>
    <row r="48" spans="1:68" ht="14.25" hidden="1" customHeight="1" x14ac:dyDescent="0.25">
      <c r="A48" s="627" t="s">
        <v>107</v>
      </c>
      <c r="B48" s="627"/>
      <c r="C48" s="627"/>
      <c r="D48" s="627"/>
      <c r="E48" s="627"/>
      <c r="F48" s="627"/>
      <c r="G48" s="627"/>
      <c r="H48" s="627"/>
      <c r="I48" s="627"/>
      <c r="J48" s="627"/>
      <c r="K48" s="627"/>
      <c r="L48" s="627"/>
      <c r="M48" s="627"/>
      <c r="N48" s="627"/>
      <c r="O48" s="627"/>
      <c r="P48" s="627"/>
      <c r="Q48" s="627"/>
      <c r="R48" s="627"/>
      <c r="S48" s="627"/>
      <c r="T48" s="627"/>
      <c r="U48" s="627"/>
      <c r="V48" s="627"/>
      <c r="W48" s="627"/>
      <c r="X48" s="627"/>
      <c r="Y48" s="627"/>
      <c r="Z48" s="627"/>
      <c r="AA48" s="63"/>
      <c r="AB48" s="63"/>
      <c r="AC48" s="63"/>
    </row>
    <row r="49" spans="1:68" ht="27" customHeight="1" x14ac:dyDescent="0.25">
      <c r="A49" s="60" t="s">
        <v>128</v>
      </c>
      <c r="B49" s="60" t="s">
        <v>129</v>
      </c>
      <c r="C49" s="34">
        <v>4301012030</v>
      </c>
      <c r="D49" s="628">
        <v>4680115885882</v>
      </c>
      <c r="E49" s="628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89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30"/>
      <c r="R49" s="630"/>
      <c r="S49" s="630"/>
      <c r="T49" s="631"/>
      <c r="U49" s="37" t="s">
        <v>45</v>
      </c>
      <c r="V49" s="37" t="s">
        <v>45</v>
      </c>
      <c r="W49" s="38" t="s">
        <v>0</v>
      </c>
      <c r="X49" s="56">
        <v>100</v>
      </c>
      <c r="Y49" s="53">
        <f t="shared" ref="Y49:Y54" si="6">IFERROR(IF(X49="",0,CEILING((X49/$H49),1)*$H49),"")</f>
        <v>100.8</v>
      </c>
      <c r="Z49" s="39">
        <f>IFERROR(IF(Y49=0,"",ROUNDUP(Y49/H49,0)*0.01898),"")</f>
        <v>0.17082</v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103.88392857142858</v>
      </c>
      <c r="BN49" s="75">
        <f t="shared" ref="BN49:BN54" si="8">IFERROR(Y49*I49/H49,"0")</f>
        <v>104.715</v>
      </c>
      <c r="BO49" s="75">
        <f t="shared" ref="BO49:BO54" si="9">IFERROR(1/J49*(X49/H49),"0")</f>
        <v>0.13950892857142858</v>
      </c>
      <c r="BP49" s="75">
        <f t="shared" ref="BP49:BP54" si="10">IFERROR(1/J49*(Y49/H49),"0")</f>
        <v>0.140625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28">
        <v>4680115881426</v>
      </c>
      <c r="E50" s="628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8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30"/>
      <c r="R50" s="630"/>
      <c r="S50" s="630"/>
      <c r="T50" s="631"/>
      <c r="U50" s="37" t="s">
        <v>45</v>
      </c>
      <c r="V50" s="37" t="s">
        <v>45</v>
      </c>
      <c r="W50" s="38" t="s">
        <v>0</v>
      </c>
      <c r="X50" s="56">
        <v>691.2</v>
      </c>
      <c r="Y50" s="53">
        <f t="shared" si="6"/>
        <v>691.2</v>
      </c>
      <c r="Z50" s="39">
        <f>IFERROR(IF(Y50=0,"",ROUNDUP(Y50/H50,0)*0.01898),"")</f>
        <v>1.21472</v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719.04</v>
      </c>
      <c r="BN50" s="75">
        <f t="shared" si="8"/>
        <v>719.04</v>
      </c>
      <c r="BO50" s="75">
        <f t="shared" si="9"/>
        <v>1</v>
      </c>
      <c r="BP50" s="75">
        <f t="shared" si="10"/>
        <v>1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628">
        <v>4680115880283</v>
      </c>
      <c r="E51" s="628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8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30"/>
      <c r="R51" s="630"/>
      <c r="S51" s="630"/>
      <c r="T51" s="631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139</v>
      </c>
      <c r="B52" s="60" t="s">
        <v>140</v>
      </c>
      <c r="C52" s="34">
        <v>4301011806</v>
      </c>
      <c r="D52" s="628">
        <v>4680115881525</v>
      </c>
      <c r="E52" s="628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8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30"/>
      <c r="R52" s="630"/>
      <c r="S52" s="630"/>
      <c r="T52" s="631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4301011589</v>
      </c>
      <c r="D53" s="628">
        <v>4680115885899</v>
      </c>
      <c r="E53" s="628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30"/>
      <c r="R53" s="630"/>
      <c r="S53" s="630"/>
      <c r="T53" s="631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145</v>
      </c>
      <c r="B54" s="60" t="s">
        <v>146</v>
      </c>
      <c r="C54" s="34">
        <v>4301011801</v>
      </c>
      <c r="D54" s="628">
        <v>4680115881419</v>
      </c>
      <c r="E54" s="628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8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30"/>
      <c r="R54" s="630"/>
      <c r="S54" s="630"/>
      <c r="T54" s="631"/>
      <c r="U54" s="37" t="s">
        <v>45</v>
      </c>
      <c r="V54" s="37" t="s">
        <v>45</v>
      </c>
      <c r="W54" s="38" t="s">
        <v>0</v>
      </c>
      <c r="X54" s="56">
        <v>1782</v>
      </c>
      <c r="Y54" s="53">
        <f t="shared" si="6"/>
        <v>1782</v>
      </c>
      <c r="Z54" s="39">
        <f>IFERROR(IF(Y54=0,"",ROUNDUP(Y54/H54,0)*0.00902),"")</f>
        <v>3.57192</v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1865.1599999999999</v>
      </c>
      <c r="BN54" s="75">
        <f t="shared" si="8"/>
        <v>1865.1599999999999</v>
      </c>
      <c r="BO54" s="75">
        <f t="shared" si="9"/>
        <v>3</v>
      </c>
      <c r="BP54" s="75">
        <f t="shared" si="10"/>
        <v>3</v>
      </c>
    </row>
    <row r="55" spans="1:68" x14ac:dyDescent="0.2">
      <c r="A55" s="625"/>
      <c r="B55" s="625"/>
      <c r="C55" s="625"/>
      <c r="D55" s="625"/>
      <c r="E55" s="625"/>
      <c r="F55" s="625"/>
      <c r="G55" s="625"/>
      <c r="H55" s="625"/>
      <c r="I55" s="625"/>
      <c r="J55" s="625"/>
      <c r="K55" s="625"/>
      <c r="L55" s="625"/>
      <c r="M55" s="625"/>
      <c r="N55" s="625"/>
      <c r="O55" s="626"/>
      <c r="P55" s="622" t="s">
        <v>40</v>
      </c>
      <c r="Q55" s="623"/>
      <c r="R55" s="623"/>
      <c r="S55" s="623"/>
      <c r="T55" s="623"/>
      <c r="U55" s="623"/>
      <c r="V55" s="624"/>
      <c r="W55" s="40" t="s">
        <v>39</v>
      </c>
      <c r="X55" s="41">
        <f>IFERROR(X49/H49,"0")+IFERROR(X50/H50,"0")+IFERROR(X51/H51,"0")+IFERROR(X52/H52,"0")+IFERROR(X53/H53,"0")+IFERROR(X54/H54,"0")</f>
        <v>468.92857142857144</v>
      </c>
      <c r="Y55" s="41">
        <f>IFERROR(Y49/H49,"0")+IFERROR(Y50/H50,"0")+IFERROR(Y51/H51,"0")+IFERROR(Y52/H52,"0")+IFERROR(Y53/H53,"0")+IFERROR(Y54/H54,"0")</f>
        <v>469</v>
      </c>
      <c r="Z55" s="41">
        <f>IFERROR(IF(Z49="",0,Z49),"0")+IFERROR(IF(Z50="",0,Z50),"0")+IFERROR(IF(Z51="",0,Z51),"0")+IFERROR(IF(Z52="",0,Z52),"0")+IFERROR(IF(Z53="",0,Z53),"0")+IFERROR(IF(Z54="",0,Z54),"0")</f>
        <v>4.9574600000000002</v>
      </c>
      <c r="AA55" s="64"/>
      <c r="AB55" s="64"/>
      <c r="AC55" s="64"/>
    </row>
    <row r="56" spans="1:68" x14ac:dyDescent="0.2">
      <c r="A56" s="625"/>
      <c r="B56" s="625"/>
      <c r="C56" s="625"/>
      <c r="D56" s="625"/>
      <c r="E56" s="625"/>
      <c r="F56" s="625"/>
      <c r="G56" s="625"/>
      <c r="H56" s="625"/>
      <c r="I56" s="625"/>
      <c r="J56" s="625"/>
      <c r="K56" s="625"/>
      <c r="L56" s="625"/>
      <c r="M56" s="625"/>
      <c r="N56" s="625"/>
      <c r="O56" s="626"/>
      <c r="P56" s="622" t="s">
        <v>40</v>
      </c>
      <c r="Q56" s="623"/>
      <c r="R56" s="623"/>
      <c r="S56" s="623"/>
      <c r="T56" s="623"/>
      <c r="U56" s="623"/>
      <c r="V56" s="624"/>
      <c r="W56" s="40" t="s">
        <v>0</v>
      </c>
      <c r="X56" s="41">
        <f>IFERROR(SUM(X49:X54),"0")</f>
        <v>2573.1999999999998</v>
      </c>
      <c r="Y56" s="41">
        <f>IFERROR(SUM(Y49:Y54),"0")</f>
        <v>2574</v>
      </c>
      <c r="Z56" s="40"/>
      <c r="AA56" s="64"/>
      <c r="AB56" s="64"/>
      <c r="AC56" s="64"/>
    </row>
    <row r="57" spans="1:68" ht="14.25" hidden="1" customHeight="1" x14ac:dyDescent="0.25">
      <c r="A57" s="627" t="s">
        <v>148</v>
      </c>
      <c r="B57" s="627"/>
      <c r="C57" s="627"/>
      <c r="D57" s="627"/>
      <c r="E57" s="627"/>
      <c r="F57" s="627"/>
      <c r="G57" s="627"/>
      <c r="H57" s="627"/>
      <c r="I57" s="627"/>
      <c r="J57" s="627"/>
      <c r="K57" s="627"/>
      <c r="L57" s="627"/>
      <c r="M57" s="627"/>
      <c r="N57" s="627"/>
      <c r="O57" s="627"/>
      <c r="P57" s="627"/>
      <c r="Q57" s="627"/>
      <c r="R57" s="627"/>
      <c r="S57" s="627"/>
      <c r="T57" s="627"/>
      <c r="U57" s="627"/>
      <c r="V57" s="627"/>
      <c r="W57" s="627"/>
      <c r="X57" s="627"/>
      <c r="Y57" s="627"/>
      <c r="Z57" s="627"/>
      <c r="AA57" s="63"/>
      <c r="AB57" s="63"/>
      <c r="AC57" s="63"/>
    </row>
    <row r="58" spans="1:68" ht="16.5" customHeight="1" x14ac:dyDescent="0.25">
      <c r="A58" s="60" t="s">
        <v>149</v>
      </c>
      <c r="B58" s="60" t="s">
        <v>150</v>
      </c>
      <c r="C58" s="34">
        <v>4301020298</v>
      </c>
      <c r="D58" s="628">
        <v>4680115881440</v>
      </c>
      <c r="E58" s="628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8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30"/>
      <c r="R58" s="630"/>
      <c r="S58" s="630"/>
      <c r="T58" s="631"/>
      <c r="U58" s="37" t="s">
        <v>45</v>
      </c>
      <c r="V58" s="37" t="s">
        <v>45</v>
      </c>
      <c r="W58" s="38" t="s">
        <v>0</v>
      </c>
      <c r="X58" s="56">
        <v>1180</v>
      </c>
      <c r="Y58" s="53">
        <f>IFERROR(IF(X58="",0,CEILING((X58/$H58),1)*$H58),"")</f>
        <v>1188</v>
      </c>
      <c r="Z58" s="39">
        <f>IFERROR(IF(Y58=0,"",ROUNDUP(Y58/H58,0)*0.01898),"")</f>
        <v>2.0878000000000001</v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1227.5277777777776</v>
      </c>
      <c r="BN58" s="75">
        <f>IFERROR(Y58*I58/H58,"0")</f>
        <v>1235.8499999999997</v>
      </c>
      <c r="BO58" s="75">
        <f>IFERROR(1/J58*(X58/H58),"0")</f>
        <v>1.7071759259259258</v>
      </c>
      <c r="BP58" s="75">
        <f>IFERROR(1/J58*(Y58/H58),"0")</f>
        <v>1.7187499999999998</v>
      </c>
    </row>
    <row r="59" spans="1:68" ht="27" hidden="1" customHeight="1" x14ac:dyDescent="0.25">
      <c r="A59" s="60" t="s">
        <v>152</v>
      </c>
      <c r="B59" s="60" t="s">
        <v>153</v>
      </c>
      <c r="C59" s="34">
        <v>4301020228</v>
      </c>
      <c r="D59" s="628">
        <v>4680115882751</v>
      </c>
      <c r="E59" s="628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8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30"/>
      <c r="R59" s="630"/>
      <c r="S59" s="630"/>
      <c r="T59" s="631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155</v>
      </c>
      <c r="B60" s="60" t="s">
        <v>156</v>
      </c>
      <c r="C60" s="34">
        <v>4301020358</v>
      </c>
      <c r="D60" s="628">
        <v>4680115885950</v>
      </c>
      <c r="E60" s="628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30"/>
      <c r="R60" s="630"/>
      <c r="S60" s="630"/>
      <c r="T60" s="631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157</v>
      </c>
      <c r="B61" s="60" t="s">
        <v>158</v>
      </c>
      <c r="C61" s="34">
        <v>4301020296</v>
      </c>
      <c r="D61" s="628">
        <v>4680115881433</v>
      </c>
      <c r="E61" s="628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30"/>
      <c r="R61" s="630"/>
      <c r="S61" s="630"/>
      <c r="T61" s="631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625"/>
      <c r="B62" s="625"/>
      <c r="C62" s="625"/>
      <c r="D62" s="625"/>
      <c r="E62" s="625"/>
      <c r="F62" s="625"/>
      <c r="G62" s="625"/>
      <c r="H62" s="625"/>
      <c r="I62" s="625"/>
      <c r="J62" s="625"/>
      <c r="K62" s="625"/>
      <c r="L62" s="625"/>
      <c r="M62" s="625"/>
      <c r="N62" s="625"/>
      <c r="O62" s="626"/>
      <c r="P62" s="622" t="s">
        <v>40</v>
      </c>
      <c r="Q62" s="623"/>
      <c r="R62" s="623"/>
      <c r="S62" s="623"/>
      <c r="T62" s="623"/>
      <c r="U62" s="623"/>
      <c r="V62" s="624"/>
      <c r="W62" s="40" t="s">
        <v>39</v>
      </c>
      <c r="X62" s="41">
        <f>IFERROR(X58/H58,"0")+IFERROR(X59/H59,"0")+IFERROR(X60/H60,"0")+IFERROR(X61/H61,"0")</f>
        <v>109.25925925925925</v>
      </c>
      <c r="Y62" s="41">
        <f>IFERROR(Y58/H58,"0")+IFERROR(Y59/H59,"0")+IFERROR(Y60/H60,"0")+IFERROR(Y61/H61,"0")</f>
        <v>109.99999999999999</v>
      </c>
      <c r="Z62" s="41">
        <f>IFERROR(IF(Z58="",0,Z58),"0")+IFERROR(IF(Z59="",0,Z59),"0")+IFERROR(IF(Z60="",0,Z60),"0")+IFERROR(IF(Z61="",0,Z61),"0")</f>
        <v>2.0878000000000001</v>
      </c>
      <c r="AA62" s="64"/>
      <c r="AB62" s="64"/>
      <c r="AC62" s="64"/>
    </row>
    <row r="63" spans="1:68" x14ac:dyDescent="0.2">
      <c r="A63" s="625"/>
      <c r="B63" s="625"/>
      <c r="C63" s="625"/>
      <c r="D63" s="625"/>
      <c r="E63" s="625"/>
      <c r="F63" s="625"/>
      <c r="G63" s="625"/>
      <c r="H63" s="625"/>
      <c r="I63" s="625"/>
      <c r="J63" s="625"/>
      <c r="K63" s="625"/>
      <c r="L63" s="625"/>
      <c r="M63" s="625"/>
      <c r="N63" s="625"/>
      <c r="O63" s="626"/>
      <c r="P63" s="622" t="s">
        <v>40</v>
      </c>
      <c r="Q63" s="623"/>
      <c r="R63" s="623"/>
      <c r="S63" s="623"/>
      <c r="T63" s="623"/>
      <c r="U63" s="623"/>
      <c r="V63" s="624"/>
      <c r="W63" s="40" t="s">
        <v>0</v>
      </c>
      <c r="X63" s="41">
        <f>IFERROR(SUM(X58:X61),"0")</f>
        <v>1180</v>
      </c>
      <c r="Y63" s="41">
        <f>IFERROR(SUM(Y58:Y61),"0")</f>
        <v>1188</v>
      </c>
      <c r="Z63" s="40"/>
      <c r="AA63" s="64"/>
      <c r="AB63" s="64"/>
      <c r="AC63" s="64"/>
    </row>
    <row r="64" spans="1:68" ht="14.25" hidden="1" customHeight="1" x14ac:dyDescent="0.25">
      <c r="A64" s="627" t="s">
        <v>159</v>
      </c>
      <c r="B64" s="627"/>
      <c r="C64" s="627"/>
      <c r="D64" s="627"/>
      <c r="E64" s="627"/>
      <c r="F64" s="627"/>
      <c r="G64" s="627"/>
      <c r="H64" s="627"/>
      <c r="I64" s="627"/>
      <c r="J64" s="627"/>
      <c r="K64" s="627"/>
      <c r="L64" s="627"/>
      <c r="M64" s="627"/>
      <c r="N64" s="627"/>
      <c r="O64" s="627"/>
      <c r="P64" s="627"/>
      <c r="Q64" s="627"/>
      <c r="R64" s="627"/>
      <c r="S64" s="627"/>
      <c r="T64" s="627"/>
      <c r="U64" s="627"/>
      <c r="V64" s="627"/>
      <c r="W64" s="627"/>
      <c r="X64" s="627"/>
      <c r="Y64" s="627"/>
      <c r="Z64" s="627"/>
      <c r="AA64" s="63"/>
      <c r="AB64" s="63"/>
      <c r="AC64" s="63"/>
    </row>
    <row r="65" spans="1:68" ht="27" hidden="1" customHeight="1" x14ac:dyDescent="0.25">
      <c r="A65" s="60" t="s">
        <v>160</v>
      </c>
      <c r="B65" s="60" t="s">
        <v>161</v>
      </c>
      <c r="C65" s="34">
        <v>4301031243</v>
      </c>
      <c r="D65" s="628">
        <v>4680115885073</v>
      </c>
      <c r="E65" s="628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88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30"/>
      <c r="R65" s="630"/>
      <c r="S65" s="630"/>
      <c r="T65" s="631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164</v>
      </c>
      <c r="B66" s="60" t="s">
        <v>165</v>
      </c>
      <c r="C66" s="34">
        <v>4301031241</v>
      </c>
      <c r="D66" s="628">
        <v>4680115885059</v>
      </c>
      <c r="E66" s="628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8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30"/>
      <c r="R66" s="630"/>
      <c r="S66" s="630"/>
      <c r="T66" s="631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167</v>
      </c>
      <c r="B67" s="60" t="s">
        <v>168</v>
      </c>
      <c r="C67" s="34">
        <v>4301031316</v>
      </c>
      <c r="D67" s="628">
        <v>4680115885097</v>
      </c>
      <c r="E67" s="628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8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30"/>
      <c r="R67" s="630"/>
      <c r="S67" s="630"/>
      <c r="T67" s="631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5"/>
      <c r="B68" s="625"/>
      <c r="C68" s="625"/>
      <c r="D68" s="625"/>
      <c r="E68" s="625"/>
      <c r="F68" s="625"/>
      <c r="G68" s="625"/>
      <c r="H68" s="625"/>
      <c r="I68" s="625"/>
      <c r="J68" s="625"/>
      <c r="K68" s="625"/>
      <c r="L68" s="625"/>
      <c r="M68" s="625"/>
      <c r="N68" s="625"/>
      <c r="O68" s="626"/>
      <c r="P68" s="622" t="s">
        <v>40</v>
      </c>
      <c r="Q68" s="623"/>
      <c r="R68" s="623"/>
      <c r="S68" s="623"/>
      <c r="T68" s="623"/>
      <c r="U68" s="623"/>
      <c r="V68" s="624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5"/>
      <c r="B69" s="625"/>
      <c r="C69" s="625"/>
      <c r="D69" s="625"/>
      <c r="E69" s="625"/>
      <c r="F69" s="625"/>
      <c r="G69" s="625"/>
      <c r="H69" s="625"/>
      <c r="I69" s="625"/>
      <c r="J69" s="625"/>
      <c r="K69" s="625"/>
      <c r="L69" s="625"/>
      <c r="M69" s="625"/>
      <c r="N69" s="625"/>
      <c r="O69" s="626"/>
      <c r="P69" s="622" t="s">
        <v>40</v>
      </c>
      <c r="Q69" s="623"/>
      <c r="R69" s="623"/>
      <c r="S69" s="623"/>
      <c r="T69" s="623"/>
      <c r="U69" s="623"/>
      <c r="V69" s="624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27" t="s">
        <v>78</v>
      </c>
      <c r="B70" s="627"/>
      <c r="C70" s="627"/>
      <c r="D70" s="627"/>
      <c r="E70" s="627"/>
      <c r="F70" s="627"/>
      <c r="G70" s="627"/>
      <c r="H70" s="627"/>
      <c r="I70" s="627"/>
      <c r="J70" s="627"/>
      <c r="K70" s="627"/>
      <c r="L70" s="627"/>
      <c r="M70" s="627"/>
      <c r="N70" s="627"/>
      <c r="O70" s="627"/>
      <c r="P70" s="627"/>
      <c r="Q70" s="627"/>
      <c r="R70" s="627"/>
      <c r="S70" s="627"/>
      <c r="T70" s="627"/>
      <c r="U70" s="627"/>
      <c r="V70" s="627"/>
      <c r="W70" s="627"/>
      <c r="X70" s="627"/>
      <c r="Y70" s="627"/>
      <c r="Z70" s="627"/>
      <c r="AA70" s="63"/>
      <c r="AB70" s="63"/>
      <c r="AC70" s="63"/>
    </row>
    <row r="71" spans="1:68" ht="16.5" hidden="1" customHeight="1" x14ac:dyDescent="0.25">
      <c r="A71" s="60" t="s">
        <v>170</v>
      </c>
      <c r="B71" s="60" t="s">
        <v>171</v>
      </c>
      <c r="C71" s="34">
        <v>4301051838</v>
      </c>
      <c r="D71" s="628">
        <v>4680115881891</v>
      </c>
      <c r="E71" s="628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8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30"/>
      <c r="R71" s="630"/>
      <c r="S71" s="630"/>
      <c r="T71" s="631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173</v>
      </c>
      <c r="B72" s="60" t="s">
        <v>174</v>
      </c>
      <c r="C72" s="34">
        <v>4301051846</v>
      </c>
      <c r="D72" s="628">
        <v>4680115885769</v>
      </c>
      <c r="E72" s="628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8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30"/>
      <c r="R72" s="630"/>
      <c r="S72" s="630"/>
      <c r="T72" s="631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customHeight="1" x14ac:dyDescent="0.25">
      <c r="A73" s="60" t="s">
        <v>176</v>
      </c>
      <c r="B73" s="60" t="s">
        <v>177</v>
      </c>
      <c r="C73" s="34">
        <v>4301051927</v>
      </c>
      <c r="D73" s="628">
        <v>4680115884410</v>
      </c>
      <c r="E73" s="628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8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30"/>
      <c r="R73" s="630"/>
      <c r="S73" s="630"/>
      <c r="T73" s="631"/>
      <c r="U73" s="37" t="s">
        <v>45</v>
      </c>
      <c r="V73" s="37" t="s">
        <v>45</v>
      </c>
      <c r="W73" s="38" t="s">
        <v>0</v>
      </c>
      <c r="X73" s="56">
        <v>240</v>
      </c>
      <c r="Y73" s="53">
        <f t="shared" si="11"/>
        <v>243.60000000000002</v>
      </c>
      <c r="Z73" s="39">
        <f>IFERROR(IF(Y73=0,"",ROUNDUP(Y73/H73,0)*0.01898),"")</f>
        <v>0.55042000000000002</v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254.48571428571427</v>
      </c>
      <c r="BN73" s="75">
        <f t="shared" si="13"/>
        <v>258.303</v>
      </c>
      <c r="BO73" s="75">
        <f t="shared" si="14"/>
        <v>0.4464285714285714</v>
      </c>
      <c r="BP73" s="75">
        <f t="shared" si="15"/>
        <v>0.453125</v>
      </c>
    </row>
    <row r="74" spans="1:68" ht="16.5" hidden="1" customHeight="1" x14ac:dyDescent="0.25">
      <c r="A74" s="60" t="s">
        <v>179</v>
      </c>
      <c r="B74" s="60" t="s">
        <v>180</v>
      </c>
      <c r="C74" s="34">
        <v>4301051837</v>
      </c>
      <c r="D74" s="628">
        <v>4680115884311</v>
      </c>
      <c r="E74" s="628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8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30"/>
      <c r="R74" s="630"/>
      <c r="S74" s="630"/>
      <c r="T74" s="631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181</v>
      </c>
      <c r="B75" s="60" t="s">
        <v>182</v>
      </c>
      <c r="C75" s="34">
        <v>4301051844</v>
      </c>
      <c r="D75" s="628">
        <v>4680115885929</v>
      </c>
      <c r="E75" s="628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8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30"/>
      <c r="R75" s="630"/>
      <c r="S75" s="630"/>
      <c r="T75" s="631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4301051929</v>
      </c>
      <c r="D76" s="628">
        <v>4680115884403</v>
      </c>
      <c r="E76" s="628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87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30"/>
      <c r="R76" s="630"/>
      <c r="S76" s="630"/>
      <c r="T76" s="631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x14ac:dyDescent="0.2">
      <c r="A77" s="625"/>
      <c r="B77" s="625"/>
      <c r="C77" s="625"/>
      <c r="D77" s="625"/>
      <c r="E77" s="625"/>
      <c r="F77" s="625"/>
      <c r="G77" s="625"/>
      <c r="H77" s="625"/>
      <c r="I77" s="625"/>
      <c r="J77" s="625"/>
      <c r="K77" s="625"/>
      <c r="L77" s="625"/>
      <c r="M77" s="625"/>
      <c r="N77" s="625"/>
      <c r="O77" s="626"/>
      <c r="P77" s="622" t="s">
        <v>40</v>
      </c>
      <c r="Q77" s="623"/>
      <c r="R77" s="623"/>
      <c r="S77" s="623"/>
      <c r="T77" s="623"/>
      <c r="U77" s="623"/>
      <c r="V77" s="624"/>
      <c r="W77" s="40" t="s">
        <v>39</v>
      </c>
      <c r="X77" s="41">
        <f>IFERROR(X71/H71,"0")+IFERROR(X72/H72,"0")+IFERROR(X73/H73,"0")+IFERROR(X74/H74,"0")+IFERROR(X75/H75,"0")+IFERROR(X76/H76,"0")</f>
        <v>28.571428571428569</v>
      </c>
      <c r="Y77" s="41">
        <f>IFERROR(Y71/H71,"0")+IFERROR(Y72/H72,"0")+IFERROR(Y73/H73,"0")+IFERROR(Y74/H74,"0")+IFERROR(Y75/H75,"0")+IFERROR(Y76/H76,"0")</f>
        <v>29</v>
      </c>
      <c r="Z77" s="41">
        <f>IFERROR(IF(Z71="",0,Z71),"0")+IFERROR(IF(Z72="",0,Z72),"0")+IFERROR(IF(Z73="",0,Z73),"0")+IFERROR(IF(Z74="",0,Z74),"0")+IFERROR(IF(Z75="",0,Z75),"0")+IFERROR(IF(Z76="",0,Z76),"0")</f>
        <v>0.55042000000000002</v>
      </c>
      <c r="AA77" s="64"/>
      <c r="AB77" s="64"/>
      <c r="AC77" s="64"/>
    </row>
    <row r="78" spans="1:68" x14ac:dyDescent="0.2">
      <c r="A78" s="625"/>
      <c r="B78" s="625"/>
      <c r="C78" s="625"/>
      <c r="D78" s="625"/>
      <c r="E78" s="625"/>
      <c r="F78" s="625"/>
      <c r="G78" s="625"/>
      <c r="H78" s="625"/>
      <c r="I78" s="625"/>
      <c r="J78" s="625"/>
      <c r="K78" s="625"/>
      <c r="L78" s="625"/>
      <c r="M78" s="625"/>
      <c r="N78" s="625"/>
      <c r="O78" s="626"/>
      <c r="P78" s="622" t="s">
        <v>40</v>
      </c>
      <c r="Q78" s="623"/>
      <c r="R78" s="623"/>
      <c r="S78" s="623"/>
      <c r="T78" s="623"/>
      <c r="U78" s="623"/>
      <c r="V78" s="624"/>
      <c r="W78" s="40" t="s">
        <v>0</v>
      </c>
      <c r="X78" s="41">
        <f>IFERROR(SUM(X71:X76),"0")</f>
        <v>240</v>
      </c>
      <c r="Y78" s="41">
        <f>IFERROR(SUM(Y71:Y76),"0")</f>
        <v>243.60000000000002</v>
      </c>
      <c r="Z78" s="40"/>
      <c r="AA78" s="64"/>
      <c r="AB78" s="64"/>
      <c r="AC78" s="64"/>
    </row>
    <row r="79" spans="1:68" ht="14.25" hidden="1" customHeight="1" x14ac:dyDescent="0.25">
      <c r="A79" s="627" t="s">
        <v>185</v>
      </c>
      <c r="B79" s="627"/>
      <c r="C79" s="627"/>
      <c r="D79" s="627"/>
      <c r="E79" s="627"/>
      <c r="F79" s="627"/>
      <c r="G79" s="627"/>
      <c r="H79" s="627"/>
      <c r="I79" s="627"/>
      <c r="J79" s="627"/>
      <c r="K79" s="627"/>
      <c r="L79" s="627"/>
      <c r="M79" s="627"/>
      <c r="N79" s="627"/>
      <c r="O79" s="627"/>
      <c r="P79" s="627"/>
      <c r="Q79" s="627"/>
      <c r="R79" s="627"/>
      <c r="S79" s="627"/>
      <c r="T79" s="627"/>
      <c r="U79" s="627"/>
      <c r="V79" s="627"/>
      <c r="W79" s="627"/>
      <c r="X79" s="627"/>
      <c r="Y79" s="627"/>
      <c r="Z79" s="627"/>
      <c r="AA79" s="63"/>
      <c r="AB79" s="63"/>
      <c r="AC79" s="63"/>
    </row>
    <row r="80" spans="1:68" ht="27" hidden="1" customHeight="1" x14ac:dyDescent="0.25">
      <c r="A80" s="60" t="s">
        <v>186</v>
      </c>
      <c r="B80" s="60" t="s">
        <v>187</v>
      </c>
      <c r="C80" s="34">
        <v>4301060455</v>
      </c>
      <c r="D80" s="628">
        <v>4680115881532</v>
      </c>
      <c r="E80" s="628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8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30"/>
      <c r="R80" s="630"/>
      <c r="S80" s="630"/>
      <c r="T80" s="631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189</v>
      </c>
      <c r="B81" s="60" t="s">
        <v>190</v>
      </c>
      <c r="C81" s="34">
        <v>4301060351</v>
      </c>
      <c r="D81" s="628">
        <v>4680115881464</v>
      </c>
      <c r="E81" s="628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87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30"/>
      <c r="R81" s="630"/>
      <c r="S81" s="630"/>
      <c r="T81" s="631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5"/>
      <c r="B82" s="625"/>
      <c r="C82" s="625"/>
      <c r="D82" s="625"/>
      <c r="E82" s="625"/>
      <c r="F82" s="625"/>
      <c r="G82" s="625"/>
      <c r="H82" s="625"/>
      <c r="I82" s="625"/>
      <c r="J82" s="625"/>
      <c r="K82" s="625"/>
      <c r="L82" s="625"/>
      <c r="M82" s="625"/>
      <c r="N82" s="625"/>
      <c r="O82" s="626"/>
      <c r="P82" s="622" t="s">
        <v>40</v>
      </c>
      <c r="Q82" s="623"/>
      <c r="R82" s="623"/>
      <c r="S82" s="623"/>
      <c r="T82" s="623"/>
      <c r="U82" s="623"/>
      <c r="V82" s="624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5"/>
      <c r="B83" s="625"/>
      <c r="C83" s="625"/>
      <c r="D83" s="625"/>
      <c r="E83" s="625"/>
      <c r="F83" s="625"/>
      <c r="G83" s="625"/>
      <c r="H83" s="625"/>
      <c r="I83" s="625"/>
      <c r="J83" s="625"/>
      <c r="K83" s="625"/>
      <c r="L83" s="625"/>
      <c r="M83" s="625"/>
      <c r="N83" s="625"/>
      <c r="O83" s="626"/>
      <c r="P83" s="622" t="s">
        <v>40</v>
      </c>
      <c r="Q83" s="623"/>
      <c r="R83" s="623"/>
      <c r="S83" s="623"/>
      <c r="T83" s="623"/>
      <c r="U83" s="623"/>
      <c r="V83" s="624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7" t="s">
        <v>192</v>
      </c>
      <c r="B84" s="637"/>
      <c r="C84" s="637"/>
      <c r="D84" s="637"/>
      <c r="E84" s="637"/>
      <c r="F84" s="637"/>
      <c r="G84" s="637"/>
      <c r="H84" s="637"/>
      <c r="I84" s="637"/>
      <c r="J84" s="637"/>
      <c r="K84" s="637"/>
      <c r="L84" s="637"/>
      <c r="M84" s="637"/>
      <c r="N84" s="637"/>
      <c r="O84" s="637"/>
      <c r="P84" s="637"/>
      <c r="Q84" s="637"/>
      <c r="R84" s="637"/>
      <c r="S84" s="637"/>
      <c r="T84" s="637"/>
      <c r="U84" s="637"/>
      <c r="V84" s="637"/>
      <c r="W84" s="637"/>
      <c r="X84" s="637"/>
      <c r="Y84" s="637"/>
      <c r="Z84" s="637"/>
      <c r="AA84" s="62"/>
      <c r="AB84" s="62"/>
      <c r="AC84" s="62"/>
    </row>
    <row r="85" spans="1:68" ht="14.25" hidden="1" customHeight="1" x14ac:dyDescent="0.25">
      <c r="A85" s="627" t="s">
        <v>107</v>
      </c>
      <c r="B85" s="627"/>
      <c r="C85" s="627"/>
      <c r="D85" s="627"/>
      <c r="E85" s="627"/>
      <c r="F85" s="627"/>
      <c r="G85" s="627"/>
      <c r="H85" s="627"/>
      <c r="I85" s="627"/>
      <c r="J85" s="627"/>
      <c r="K85" s="627"/>
      <c r="L85" s="627"/>
      <c r="M85" s="627"/>
      <c r="N85" s="627"/>
      <c r="O85" s="627"/>
      <c r="P85" s="627"/>
      <c r="Q85" s="627"/>
      <c r="R85" s="627"/>
      <c r="S85" s="627"/>
      <c r="T85" s="627"/>
      <c r="U85" s="627"/>
      <c r="V85" s="627"/>
      <c r="W85" s="627"/>
      <c r="X85" s="627"/>
      <c r="Y85" s="627"/>
      <c r="Z85" s="627"/>
      <c r="AA85" s="63"/>
      <c r="AB85" s="63"/>
      <c r="AC85" s="63"/>
    </row>
    <row r="86" spans="1:68" ht="27" customHeight="1" x14ac:dyDescent="0.25">
      <c r="A86" s="60" t="s">
        <v>193</v>
      </c>
      <c r="B86" s="60" t="s">
        <v>194</v>
      </c>
      <c r="C86" s="34">
        <v>4301011468</v>
      </c>
      <c r="D86" s="628">
        <v>4680115881327</v>
      </c>
      <c r="E86" s="628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8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30"/>
      <c r="R86" s="630"/>
      <c r="S86" s="630"/>
      <c r="T86" s="631"/>
      <c r="U86" s="37" t="s">
        <v>45</v>
      </c>
      <c r="V86" s="37" t="s">
        <v>45</v>
      </c>
      <c r="W86" s="38" t="s">
        <v>0</v>
      </c>
      <c r="X86" s="56">
        <v>400</v>
      </c>
      <c r="Y86" s="53">
        <f>IFERROR(IF(X86="",0,CEILING((X86/$H86),1)*$H86),"")</f>
        <v>410.40000000000003</v>
      </c>
      <c r="Z86" s="39">
        <f>IFERROR(IF(Y86=0,"",ROUNDUP(Y86/H86,0)*0.01898),"")</f>
        <v>0.72123999999999999</v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416.11111111111109</v>
      </c>
      <c r="BN86" s="75">
        <f>IFERROR(Y86*I86/H86,"0")</f>
        <v>426.92999999999995</v>
      </c>
      <c r="BO86" s="75">
        <f>IFERROR(1/J86*(X86/H86),"0")</f>
        <v>0.57870370370370372</v>
      </c>
      <c r="BP86" s="75">
        <f>IFERROR(1/J86*(Y86/H86),"0")</f>
        <v>0.59375</v>
      </c>
    </row>
    <row r="87" spans="1:68" ht="16.5" hidden="1" customHeight="1" x14ac:dyDescent="0.25">
      <c r="A87" s="60" t="s">
        <v>196</v>
      </c>
      <c r="B87" s="60" t="s">
        <v>197</v>
      </c>
      <c r="C87" s="34">
        <v>4301011476</v>
      </c>
      <c r="D87" s="628">
        <v>4680115881518</v>
      </c>
      <c r="E87" s="628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87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30"/>
      <c r="R87" s="630"/>
      <c r="S87" s="630"/>
      <c r="T87" s="631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customHeight="1" x14ac:dyDescent="0.25">
      <c r="A88" s="60" t="s">
        <v>198</v>
      </c>
      <c r="B88" s="60" t="s">
        <v>199</v>
      </c>
      <c r="C88" s="34">
        <v>4301011443</v>
      </c>
      <c r="D88" s="628">
        <v>4680115881303</v>
      </c>
      <c r="E88" s="628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30"/>
      <c r="R88" s="630"/>
      <c r="S88" s="630"/>
      <c r="T88" s="631"/>
      <c r="U88" s="37" t="s">
        <v>45</v>
      </c>
      <c r="V88" s="37" t="s">
        <v>45</v>
      </c>
      <c r="W88" s="38" t="s">
        <v>0</v>
      </c>
      <c r="X88" s="56">
        <v>162</v>
      </c>
      <c r="Y88" s="53">
        <f>IFERROR(IF(X88="",0,CEILING((X88/$H88),1)*$H88),"")</f>
        <v>162</v>
      </c>
      <c r="Z88" s="39">
        <f>IFERROR(IF(Y88=0,"",ROUNDUP(Y88/H88,0)*0.00902),"")</f>
        <v>0.32472000000000001</v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169.56</v>
      </c>
      <c r="BN88" s="75">
        <f>IFERROR(Y88*I88/H88,"0")</f>
        <v>169.56</v>
      </c>
      <c r="BO88" s="75">
        <f>IFERROR(1/J88*(X88/H88),"0")</f>
        <v>0.27272727272727271</v>
      </c>
      <c r="BP88" s="75">
        <f>IFERROR(1/J88*(Y88/H88),"0")</f>
        <v>0.27272727272727271</v>
      </c>
    </row>
    <row r="89" spans="1:68" x14ac:dyDescent="0.2">
      <c r="A89" s="625"/>
      <c r="B89" s="625"/>
      <c r="C89" s="625"/>
      <c r="D89" s="625"/>
      <c r="E89" s="625"/>
      <c r="F89" s="625"/>
      <c r="G89" s="625"/>
      <c r="H89" s="625"/>
      <c r="I89" s="625"/>
      <c r="J89" s="625"/>
      <c r="K89" s="625"/>
      <c r="L89" s="625"/>
      <c r="M89" s="625"/>
      <c r="N89" s="625"/>
      <c r="O89" s="626"/>
      <c r="P89" s="622" t="s">
        <v>40</v>
      </c>
      <c r="Q89" s="623"/>
      <c r="R89" s="623"/>
      <c r="S89" s="623"/>
      <c r="T89" s="623"/>
      <c r="U89" s="623"/>
      <c r="V89" s="624"/>
      <c r="W89" s="40" t="s">
        <v>39</v>
      </c>
      <c r="X89" s="41">
        <f>IFERROR(X86/H86,"0")+IFERROR(X87/H87,"0")+IFERROR(X88/H88,"0")</f>
        <v>73.037037037037038</v>
      </c>
      <c r="Y89" s="41">
        <f>IFERROR(Y86/H86,"0")+IFERROR(Y87/H87,"0")+IFERROR(Y88/H88,"0")</f>
        <v>74</v>
      </c>
      <c r="Z89" s="41">
        <f>IFERROR(IF(Z86="",0,Z86),"0")+IFERROR(IF(Z87="",0,Z87),"0")+IFERROR(IF(Z88="",0,Z88),"0")</f>
        <v>1.04596</v>
      </c>
      <c r="AA89" s="64"/>
      <c r="AB89" s="64"/>
      <c r="AC89" s="64"/>
    </row>
    <row r="90" spans="1:68" x14ac:dyDescent="0.2">
      <c r="A90" s="625"/>
      <c r="B90" s="625"/>
      <c r="C90" s="625"/>
      <c r="D90" s="625"/>
      <c r="E90" s="625"/>
      <c r="F90" s="625"/>
      <c r="G90" s="625"/>
      <c r="H90" s="625"/>
      <c r="I90" s="625"/>
      <c r="J90" s="625"/>
      <c r="K90" s="625"/>
      <c r="L90" s="625"/>
      <c r="M90" s="625"/>
      <c r="N90" s="625"/>
      <c r="O90" s="626"/>
      <c r="P90" s="622" t="s">
        <v>40</v>
      </c>
      <c r="Q90" s="623"/>
      <c r="R90" s="623"/>
      <c r="S90" s="623"/>
      <c r="T90" s="623"/>
      <c r="U90" s="623"/>
      <c r="V90" s="624"/>
      <c r="W90" s="40" t="s">
        <v>0</v>
      </c>
      <c r="X90" s="41">
        <f>IFERROR(SUM(X86:X88),"0")</f>
        <v>562</v>
      </c>
      <c r="Y90" s="41">
        <f>IFERROR(SUM(Y86:Y88),"0")</f>
        <v>572.40000000000009</v>
      </c>
      <c r="Z90" s="40"/>
      <c r="AA90" s="64"/>
      <c r="AB90" s="64"/>
      <c r="AC90" s="64"/>
    </row>
    <row r="91" spans="1:68" ht="14.25" hidden="1" customHeight="1" x14ac:dyDescent="0.25">
      <c r="A91" s="627" t="s">
        <v>78</v>
      </c>
      <c r="B91" s="627"/>
      <c r="C91" s="627"/>
      <c r="D91" s="627"/>
      <c r="E91" s="627"/>
      <c r="F91" s="627"/>
      <c r="G91" s="627"/>
      <c r="H91" s="627"/>
      <c r="I91" s="627"/>
      <c r="J91" s="627"/>
      <c r="K91" s="627"/>
      <c r="L91" s="627"/>
      <c r="M91" s="627"/>
      <c r="N91" s="627"/>
      <c r="O91" s="627"/>
      <c r="P91" s="627"/>
      <c r="Q91" s="627"/>
      <c r="R91" s="627"/>
      <c r="S91" s="627"/>
      <c r="T91" s="627"/>
      <c r="U91" s="627"/>
      <c r="V91" s="627"/>
      <c r="W91" s="627"/>
      <c r="X91" s="627"/>
      <c r="Y91" s="627"/>
      <c r="Z91" s="627"/>
      <c r="AA91" s="63"/>
      <c r="AB91" s="63"/>
      <c r="AC91" s="63"/>
    </row>
    <row r="92" spans="1:68" ht="16.5" hidden="1" customHeight="1" x14ac:dyDescent="0.25">
      <c r="A92" s="60" t="s">
        <v>201</v>
      </c>
      <c r="B92" s="60" t="s">
        <v>202</v>
      </c>
      <c r="C92" s="34">
        <v>4301051546</v>
      </c>
      <c r="D92" s="628">
        <v>4607091386967</v>
      </c>
      <c r="E92" s="628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86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30"/>
      <c r="R92" s="630"/>
      <c r="S92" s="630"/>
      <c r="T92" s="631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201</v>
      </c>
      <c r="B93" s="60" t="s">
        <v>204</v>
      </c>
      <c r="C93" s="34">
        <v>4301051712</v>
      </c>
      <c r="D93" s="628">
        <v>4607091386967</v>
      </c>
      <c r="E93" s="628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868" t="s">
        <v>205</v>
      </c>
      <c r="Q93" s="630"/>
      <c r="R93" s="630"/>
      <c r="S93" s="630"/>
      <c r="T93" s="631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201</v>
      </c>
      <c r="B94" s="60" t="s">
        <v>206</v>
      </c>
      <c r="C94" s="34">
        <v>4301051437</v>
      </c>
      <c r="D94" s="628">
        <v>4607091386967</v>
      </c>
      <c r="E94" s="628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86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30"/>
      <c r="R94" s="630"/>
      <c r="S94" s="630"/>
      <c r="T94" s="631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207</v>
      </c>
      <c r="B95" s="60" t="s">
        <v>208</v>
      </c>
      <c r="C95" s="34">
        <v>4301051788</v>
      </c>
      <c r="D95" s="628">
        <v>4680115884953</v>
      </c>
      <c r="E95" s="628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8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30"/>
      <c r="R95" s="630"/>
      <c r="S95" s="630"/>
      <c r="T95" s="631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210</v>
      </c>
      <c r="B96" s="60" t="s">
        <v>211</v>
      </c>
      <c r="C96" s="34">
        <v>4301052039</v>
      </c>
      <c r="D96" s="628">
        <v>4607091385731</v>
      </c>
      <c r="E96" s="628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86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30"/>
      <c r="R96" s="630"/>
      <c r="S96" s="630"/>
      <c r="T96" s="631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210</v>
      </c>
      <c r="B97" s="60" t="s">
        <v>213</v>
      </c>
      <c r="C97" s="34">
        <v>4301051718</v>
      </c>
      <c r="D97" s="628">
        <v>4607091385731</v>
      </c>
      <c r="E97" s="628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8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0"/>
      <c r="R97" s="630"/>
      <c r="S97" s="630"/>
      <c r="T97" s="631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214</v>
      </c>
      <c r="B98" s="60" t="s">
        <v>215</v>
      </c>
      <c r="C98" s="34">
        <v>4301051438</v>
      </c>
      <c r="D98" s="628">
        <v>4680115880894</v>
      </c>
      <c r="E98" s="628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8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30"/>
      <c r="R98" s="630"/>
      <c r="S98" s="630"/>
      <c r="T98" s="631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217</v>
      </c>
      <c r="B99" s="60" t="s">
        <v>218</v>
      </c>
      <c r="C99" s="34">
        <v>4301051687</v>
      </c>
      <c r="D99" s="628">
        <v>4680115880214</v>
      </c>
      <c r="E99" s="628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86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30"/>
      <c r="R99" s="630"/>
      <c r="S99" s="630"/>
      <c r="T99" s="631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25"/>
      <c r="B100" s="625"/>
      <c r="C100" s="625"/>
      <c r="D100" s="625"/>
      <c r="E100" s="625"/>
      <c r="F100" s="625"/>
      <c r="G100" s="625"/>
      <c r="H100" s="625"/>
      <c r="I100" s="625"/>
      <c r="J100" s="625"/>
      <c r="K100" s="625"/>
      <c r="L100" s="625"/>
      <c r="M100" s="625"/>
      <c r="N100" s="625"/>
      <c r="O100" s="626"/>
      <c r="P100" s="622" t="s">
        <v>40</v>
      </c>
      <c r="Q100" s="623"/>
      <c r="R100" s="623"/>
      <c r="S100" s="623"/>
      <c r="T100" s="623"/>
      <c r="U100" s="623"/>
      <c r="V100" s="624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5"/>
      <c r="B101" s="625"/>
      <c r="C101" s="625"/>
      <c r="D101" s="625"/>
      <c r="E101" s="625"/>
      <c r="F101" s="625"/>
      <c r="G101" s="625"/>
      <c r="H101" s="625"/>
      <c r="I101" s="625"/>
      <c r="J101" s="625"/>
      <c r="K101" s="625"/>
      <c r="L101" s="625"/>
      <c r="M101" s="625"/>
      <c r="N101" s="625"/>
      <c r="O101" s="626"/>
      <c r="P101" s="622" t="s">
        <v>40</v>
      </c>
      <c r="Q101" s="623"/>
      <c r="R101" s="623"/>
      <c r="S101" s="623"/>
      <c r="T101" s="623"/>
      <c r="U101" s="623"/>
      <c r="V101" s="624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7" t="s">
        <v>219</v>
      </c>
      <c r="B102" s="637"/>
      <c r="C102" s="637"/>
      <c r="D102" s="637"/>
      <c r="E102" s="637"/>
      <c r="F102" s="637"/>
      <c r="G102" s="637"/>
      <c r="H102" s="637"/>
      <c r="I102" s="637"/>
      <c r="J102" s="637"/>
      <c r="K102" s="637"/>
      <c r="L102" s="637"/>
      <c r="M102" s="637"/>
      <c r="N102" s="637"/>
      <c r="O102" s="637"/>
      <c r="P102" s="637"/>
      <c r="Q102" s="637"/>
      <c r="R102" s="637"/>
      <c r="S102" s="637"/>
      <c r="T102" s="637"/>
      <c r="U102" s="637"/>
      <c r="V102" s="637"/>
      <c r="W102" s="637"/>
      <c r="X102" s="637"/>
      <c r="Y102" s="637"/>
      <c r="Z102" s="637"/>
      <c r="AA102" s="62"/>
      <c r="AB102" s="62"/>
      <c r="AC102" s="62"/>
    </row>
    <row r="103" spans="1:68" ht="14.25" hidden="1" customHeight="1" x14ac:dyDescent="0.25">
      <c r="A103" s="627" t="s">
        <v>107</v>
      </c>
      <c r="B103" s="627"/>
      <c r="C103" s="627"/>
      <c r="D103" s="627"/>
      <c r="E103" s="627"/>
      <c r="F103" s="627"/>
      <c r="G103" s="627"/>
      <c r="H103" s="627"/>
      <c r="I103" s="627"/>
      <c r="J103" s="627"/>
      <c r="K103" s="627"/>
      <c r="L103" s="627"/>
      <c r="M103" s="627"/>
      <c r="N103" s="627"/>
      <c r="O103" s="627"/>
      <c r="P103" s="627"/>
      <c r="Q103" s="627"/>
      <c r="R103" s="627"/>
      <c r="S103" s="627"/>
      <c r="T103" s="627"/>
      <c r="U103" s="627"/>
      <c r="V103" s="627"/>
      <c r="W103" s="627"/>
      <c r="X103" s="627"/>
      <c r="Y103" s="627"/>
      <c r="Z103" s="627"/>
      <c r="AA103" s="63"/>
      <c r="AB103" s="63"/>
      <c r="AC103" s="63"/>
    </row>
    <row r="104" spans="1:68" ht="16.5" hidden="1" customHeight="1" x14ac:dyDescent="0.25">
      <c r="A104" s="60" t="s">
        <v>220</v>
      </c>
      <c r="B104" s="60" t="s">
        <v>221</v>
      </c>
      <c r="C104" s="34">
        <v>4301011514</v>
      </c>
      <c r="D104" s="628">
        <v>4680115882133</v>
      </c>
      <c r="E104" s="628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0"/>
      <c r="R104" s="630"/>
      <c r="S104" s="630"/>
      <c r="T104" s="631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223</v>
      </c>
      <c r="B105" s="60" t="s">
        <v>224</v>
      </c>
      <c r="C105" s="34">
        <v>4301011417</v>
      </c>
      <c r="D105" s="628">
        <v>4680115880269</v>
      </c>
      <c r="E105" s="628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86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0"/>
      <c r="R105" s="630"/>
      <c r="S105" s="630"/>
      <c r="T105" s="631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225</v>
      </c>
      <c r="B106" s="60" t="s">
        <v>226</v>
      </c>
      <c r="C106" s="34">
        <v>4301011415</v>
      </c>
      <c r="D106" s="628">
        <v>4680115880429</v>
      </c>
      <c r="E106" s="628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86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0"/>
      <c r="R106" s="630"/>
      <c r="S106" s="630"/>
      <c r="T106" s="631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227</v>
      </c>
      <c r="B107" s="60" t="s">
        <v>228</v>
      </c>
      <c r="C107" s="34">
        <v>4301011462</v>
      </c>
      <c r="D107" s="628">
        <v>4680115881457</v>
      </c>
      <c r="E107" s="628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86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0"/>
      <c r="R107" s="630"/>
      <c r="S107" s="630"/>
      <c r="T107" s="631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625"/>
      <c r="B108" s="625"/>
      <c r="C108" s="625"/>
      <c r="D108" s="625"/>
      <c r="E108" s="625"/>
      <c r="F108" s="625"/>
      <c r="G108" s="625"/>
      <c r="H108" s="625"/>
      <c r="I108" s="625"/>
      <c r="J108" s="625"/>
      <c r="K108" s="625"/>
      <c r="L108" s="625"/>
      <c r="M108" s="625"/>
      <c r="N108" s="625"/>
      <c r="O108" s="626"/>
      <c r="P108" s="622" t="s">
        <v>40</v>
      </c>
      <c r="Q108" s="623"/>
      <c r="R108" s="623"/>
      <c r="S108" s="623"/>
      <c r="T108" s="623"/>
      <c r="U108" s="623"/>
      <c r="V108" s="624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625"/>
      <c r="B109" s="625"/>
      <c r="C109" s="625"/>
      <c r="D109" s="625"/>
      <c r="E109" s="625"/>
      <c r="F109" s="625"/>
      <c r="G109" s="625"/>
      <c r="H109" s="625"/>
      <c r="I109" s="625"/>
      <c r="J109" s="625"/>
      <c r="K109" s="625"/>
      <c r="L109" s="625"/>
      <c r="M109" s="625"/>
      <c r="N109" s="625"/>
      <c r="O109" s="626"/>
      <c r="P109" s="622" t="s">
        <v>40</v>
      </c>
      <c r="Q109" s="623"/>
      <c r="R109" s="623"/>
      <c r="S109" s="623"/>
      <c r="T109" s="623"/>
      <c r="U109" s="623"/>
      <c r="V109" s="624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27" t="s">
        <v>148</v>
      </c>
      <c r="B110" s="627"/>
      <c r="C110" s="627"/>
      <c r="D110" s="627"/>
      <c r="E110" s="627"/>
      <c r="F110" s="627"/>
      <c r="G110" s="627"/>
      <c r="H110" s="627"/>
      <c r="I110" s="627"/>
      <c r="J110" s="627"/>
      <c r="K110" s="627"/>
      <c r="L110" s="627"/>
      <c r="M110" s="627"/>
      <c r="N110" s="627"/>
      <c r="O110" s="627"/>
      <c r="P110" s="627"/>
      <c r="Q110" s="627"/>
      <c r="R110" s="627"/>
      <c r="S110" s="627"/>
      <c r="T110" s="627"/>
      <c r="U110" s="627"/>
      <c r="V110" s="627"/>
      <c r="W110" s="627"/>
      <c r="X110" s="627"/>
      <c r="Y110" s="627"/>
      <c r="Z110" s="627"/>
      <c r="AA110" s="63"/>
      <c r="AB110" s="63"/>
      <c r="AC110" s="63"/>
    </row>
    <row r="111" spans="1:68" ht="16.5" hidden="1" customHeight="1" x14ac:dyDescent="0.25">
      <c r="A111" s="60" t="s">
        <v>229</v>
      </c>
      <c r="B111" s="60" t="s">
        <v>230</v>
      </c>
      <c r="C111" s="34">
        <v>4301020345</v>
      </c>
      <c r="D111" s="628">
        <v>4680115881488</v>
      </c>
      <c r="E111" s="628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85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0"/>
      <c r="R111" s="630"/>
      <c r="S111" s="630"/>
      <c r="T111" s="631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232</v>
      </c>
      <c r="B112" s="60" t="s">
        <v>233</v>
      </c>
      <c r="C112" s="34">
        <v>4301020346</v>
      </c>
      <c r="D112" s="628">
        <v>4680115882775</v>
      </c>
      <c r="E112" s="628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85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0"/>
      <c r="R112" s="630"/>
      <c r="S112" s="630"/>
      <c r="T112" s="631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234</v>
      </c>
      <c r="B113" s="60" t="s">
        <v>235</v>
      </c>
      <c r="C113" s="34">
        <v>4301020344</v>
      </c>
      <c r="D113" s="628">
        <v>4680115880658</v>
      </c>
      <c r="E113" s="628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0"/>
      <c r="R113" s="630"/>
      <c r="S113" s="630"/>
      <c r="T113" s="631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5"/>
      <c r="B114" s="625"/>
      <c r="C114" s="625"/>
      <c r="D114" s="625"/>
      <c r="E114" s="625"/>
      <c r="F114" s="625"/>
      <c r="G114" s="625"/>
      <c r="H114" s="625"/>
      <c r="I114" s="625"/>
      <c r="J114" s="625"/>
      <c r="K114" s="625"/>
      <c r="L114" s="625"/>
      <c r="M114" s="625"/>
      <c r="N114" s="625"/>
      <c r="O114" s="626"/>
      <c r="P114" s="622" t="s">
        <v>40</v>
      </c>
      <c r="Q114" s="623"/>
      <c r="R114" s="623"/>
      <c r="S114" s="623"/>
      <c r="T114" s="623"/>
      <c r="U114" s="623"/>
      <c r="V114" s="624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5"/>
      <c r="B115" s="625"/>
      <c r="C115" s="625"/>
      <c r="D115" s="625"/>
      <c r="E115" s="625"/>
      <c r="F115" s="625"/>
      <c r="G115" s="625"/>
      <c r="H115" s="625"/>
      <c r="I115" s="625"/>
      <c r="J115" s="625"/>
      <c r="K115" s="625"/>
      <c r="L115" s="625"/>
      <c r="M115" s="625"/>
      <c r="N115" s="625"/>
      <c r="O115" s="626"/>
      <c r="P115" s="622" t="s">
        <v>40</v>
      </c>
      <c r="Q115" s="623"/>
      <c r="R115" s="623"/>
      <c r="S115" s="623"/>
      <c r="T115" s="623"/>
      <c r="U115" s="623"/>
      <c r="V115" s="624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27" t="s">
        <v>78</v>
      </c>
      <c r="B116" s="627"/>
      <c r="C116" s="627"/>
      <c r="D116" s="627"/>
      <c r="E116" s="627"/>
      <c r="F116" s="627"/>
      <c r="G116" s="627"/>
      <c r="H116" s="627"/>
      <c r="I116" s="627"/>
      <c r="J116" s="627"/>
      <c r="K116" s="627"/>
      <c r="L116" s="627"/>
      <c r="M116" s="627"/>
      <c r="N116" s="627"/>
      <c r="O116" s="627"/>
      <c r="P116" s="627"/>
      <c r="Q116" s="627"/>
      <c r="R116" s="627"/>
      <c r="S116" s="627"/>
      <c r="T116" s="627"/>
      <c r="U116" s="627"/>
      <c r="V116" s="627"/>
      <c r="W116" s="627"/>
      <c r="X116" s="627"/>
      <c r="Y116" s="627"/>
      <c r="Z116" s="627"/>
      <c r="AA116" s="63"/>
      <c r="AB116" s="63"/>
      <c r="AC116" s="63"/>
    </row>
    <row r="117" spans="1:68" ht="27" customHeight="1" x14ac:dyDescent="0.25">
      <c r="A117" s="60" t="s">
        <v>236</v>
      </c>
      <c r="B117" s="60" t="s">
        <v>237</v>
      </c>
      <c r="C117" s="34">
        <v>4301051360</v>
      </c>
      <c r="D117" s="628">
        <v>4607091385168</v>
      </c>
      <c r="E117" s="628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8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30"/>
      <c r="R117" s="630"/>
      <c r="S117" s="630"/>
      <c r="T117" s="631"/>
      <c r="U117" s="37" t="s">
        <v>45</v>
      </c>
      <c r="V117" s="37" t="s">
        <v>45</v>
      </c>
      <c r="W117" s="38" t="s">
        <v>0</v>
      </c>
      <c r="X117" s="56">
        <v>550</v>
      </c>
      <c r="Y117" s="53">
        <f t="shared" ref="Y117:Y123" si="21">IFERROR(IF(X117="",0,CEILING((X117/$H117),1)*$H117),"")</f>
        <v>550.79999999999995</v>
      </c>
      <c r="Z117" s="39">
        <f>IFERROR(IF(Y117=0,"",ROUNDUP(Y117/H117,0)*0.01898),"")</f>
        <v>1.29064</v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584.83333333333326</v>
      </c>
      <c r="BN117" s="75">
        <f t="shared" ref="BN117:BN123" si="23">IFERROR(Y117*I117/H117,"0")</f>
        <v>585.68399999999986</v>
      </c>
      <c r="BO117" s="75">
        <f t="shared" ref="BO117:BO123" si="24">IFERROR(1/J117*(X117/H117),"0")</f>
        <v>1.0609567901234569</v>
      </c>
      <c r="BP117" s="75">
        <f t="shared" ref="BP117:BP123" si="25">IFERROR(1/J117*(Y117/H117),"0")</f>
        <v>1.0625</v>
      </c>
    </row>
    <row r="118" spans="1:68" ht="16.5" hidden="1" customHeight="1" x14ac:dyDescent="0.25">
      <c r="A118" s="60" t="s">
        <v>236</v>
      </c>
      <c r="B118" s="60" t="s">
        <v>239</v>
      </c>
      <c r="C118" s="34">
        <v>4301051724</v>
      </c>
      <c r="D118" s="628">
        <v>4607091385168</v>
      </c>
      <c r="E118" s="62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85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30"/>
      <c r="R118" s="630"/>
      <c r="S118" s="630"/>
      <c r="T118" s="631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236</v>
      </c>
      <c r="B119" s="60" t="s">
        <v>241</v>
      </c>
      <c r="C119" s="34">
        <v>4301051625</v>
      </c>
      <c r="D119" s="628">
        <v>4607091385168</v>
      </c>
      <c r="E119" s="628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85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30"/>
      <c r="R119" s="630"/>
      <c r="S119" s="630"/>
      <c r="T119" s="631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242</v>
      </c>
      <c r="B120" s="60" t="s">
        <v>243</v>
      </c>
      <c r="C120" s="34">
        <v>4301051730</v>
      </c>
      <c r="D120" s="628">
        <v>4607091383256</v>
      </c>
      <c r="E120" s="62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84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30"/>
      <c r="R120" s="630"/>
      <c r="S120" s="630"/>
      <c r="T120" s="631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244</v>
      </c>
      <c r="B121" s="60" t="s">
        <v>245</v>
      </c>
      <c r="C121" s="34">
        <v>4301051721</v>
      </c>
      <c r="D121" s="628">
        <v>4607091385748</v>
      </c>
      <c r="E121" s="62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85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30"/>
      <c r="R121" s="630"/>
      <c r="S121" s="630"/>
      <c r="T121" s="631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246</v>
      </c>
      <c r="B122" s="60" t="s">
        <v>247</v>
      </c>
      <c r="C122" s="34">
        <v>4301051740</v>
      </c>
      <c r="D122" s="628">
        <v>4680115884533</v>
      </c>
      <c r="E122" s="62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85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30"/>
      <c r="R122" s="630"/>
      <c r="S122" s="630"/>
      <c r="T122" s="631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249</v>
      </c>
      <c r="B123" s="60" t="s">
        <v>250</v>
      </c>
      <c r="C123" s="34">
        <v>4301051486</v>
      </c>
      <c r="D123" s="628">
        <v>4680115882645</v>
      </c>
      <c r="E123" s="628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85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30"/>
      <c r="R123" s="630"/>
      <c r="S123" s="630"/>
      <c r="T123" s="631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5"/>
      <c r="B124" s="625"/>
      <c r="C124" s="625"/>
      <c r="D124" s="625"/>
      <c r="E124" s="625"/>
      <c r="F124" s="625"/>
      <c r="G124" s="625"/>
      <c r="H124" s="625"/>
      <c r="I124" s="625"/>
      <c r="J124" s="625"/>
      <c r="K124" s="625"/>
      <c r="L124" s="625"/>
      <c r="M124" s="625"/>
      <c r="N124" s="625"/>
      <c r="O124" s="626"/>
      <c r="P124" s="622" t="s">
        <v>40</v>
      </c>
      <c r="Q124" s="623"/>
      <c r="R124" s="623"/>
      <c r="S124" s="623"/>
      <c r="T124" s="623"/>
      <c r="U124" s="623"/>
      <c r="V124" s="624"/>
      <c r="W124" s="40" t="s">
        <v>39</v>
      </c>
      <c r="X124" s="41">
        <f>IFERROR(X117/H117,"0")+IFERROR(X118/H118,"0")+IFERROR(X119/H119,"0")+IFERROR(X120/H120,"0")+IFERROR(X121/H121,"0")+IFERROR(X122/H122,"0")+IFERROR(X123/H123,"0")</f>
        <v>67.901234567901241</v>
      </c>
      <c r="Y124" s="41">
        <f>IFERROR(Y117/H117,"0")+IFERROR(Y118/H118,"0")+IFERROR(Y119/H119,"0")+IFERROR(Y120/H120,"0")+IFERROR(Y121/H121,"0")+IFERROR(Y122/H122,"0")+IFERROR(Y123/H123,"0")</f>
        <v>68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1.29064</v>
      </c>
      <c r="AA124" s="64"/>
      <c r="AB124" s="64"/>
      <c r="AC124" s="64"/>
    </row>
    <row r="125" spans="1:68" x14ac:dyDescent="0.2">
      <c r="A125" s="625"/>
      <c r="B125" s="625"/>
      <c r="C125" s="625"/>
      <c r="D125" s="625"/>
      <c r="E125" s="625"/>
      <c r="F125" s="625"/>
      <c r="G125" s="625"/>
      <c r="H125" s="625"/>
      <c r="I125" s="625"/>
      <c r="J125" s="625"/>
      <c r="K125" s="625"/>
      <c r="L125" s="625"/>
      <c r="M125" s="625"/>
      <c r="N125" s="625"/>
      <c r="O125" s="626"/>
      <c r="P125" s="622" t="s">
        <v>40</v>
      </c>
      <c r="Q125" s="623"/>
      <c r="R125" s="623"/>
      <c r="S125" s="623"/>
      <c r="T125" s="623"/>
      <c r="U125" s="623"/>
      <c r="V125" s="624"/>
      <c r="W125" s="40" t="s">
        <v>0</v>
      </c>
      <c r="X125" s="41">
        <f>IFERROR(SUM(X117:X123),"0")</f>
        <v>550</v>
      </c>
      <c r="Y125" s="41">
        <f>IFERROR(SUM(Y117:Y123),"0")</f>
        <v>550.79999999999995</v>
      </c>
      <c r="Z125" s="40"/>
      <c r="AA125" s="64"/>
      <c r="AB125" s="64"/>
      <c r="AC125" s="64"/>
    </row>
    <row r="126" spans="1:68" ht="14.25" hidden="1" customHeight="1" x14ac:dyDescent="0.25">
      <c r="A126" s="627" t="s">
        <v>185</v>
      </c>
      <c r="B126" s="627"/>
      <c r="C126" s="627"/>
      <c r="D126" s="627"/>
      <c r="E126" s="627"/>
      <c r="F126" s="627"/>
      <c r="G126" s="627"/>
      <c r="H126" s="627"/>
      <c r="I126" s="627"/>
      <c r="J126" s="627"/>
      <c r="K126" s="627"/>
      <c r="L126" s="627"/>
      <c r="M126" s="627"/>
      <c r="N126" s="627"/>
      <c r="O126" s="627"/>
      <c r="P126" s="627"/>
      <c r="Q126" s="627"/>
      <c r="R126" s="627"/>
      <c r="S126" s="627"/>
      <c r="T126" s="627"/>
      <c r="U126" s="627"/>
      <c r="V126" s="627"/>
      <c r="W126" s="627"/>
      <c r="X126" s="627"/>
      <c r="Y126" s="627"/>
      <c r="Z126" s="627"/>
      <c r="AA126" s="63"/>
      <c r="AB126" s="63"/>
      <c r="AC126" s="63"/>
    </row>
    <row r="127" spans="1:68" ht="27" hidden="1" customHeight="1" x14ac:dyDescent="0.25">
      <c r="A127" s="60" t="s">
        <v>252</v>
      </c>
      <c r="B127" s="60" t="s">
        <v>253</v>
      </c>
      <c r="C127" s="34">
        <v>4301060357</v>
      </c>
      <c r="D127" s="628">
        <v>4680115882652</v>
      </c>
      <c r="E127" s="628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30"/>
      <c r="R127" s="630"/>
      <c r="S127" s="630"/>
      <c r="T127" s="631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255</v>
      </c>
      <c r="B128" s="60" t="s">
        <v>256</v>
      </c>
      <c r="C128" s="34">
        <v>4301060317</v>
      </c>
      <c r="D128" s="628">
        <v>4680115880238</v>
      </c>
      <c r="E128" s="628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84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30"/>
      <c r="R128" s="630"/>
      <c r="S128" s="630"/>
      <c r="T128" s="631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5"/>
      <c r="B129" s="625"/>
      <c r="C129" s="625"/>
      <c r="D129" s="625"/>
      <c r="E129" s="625"/>
      <c r="F129" s="625"/>
      <c r="G129" s="625"/>
      <c r="H129" s="625"/>
      <c r="I129" s="625"/>
      <c r="J129" s="625"/>
      <c r="K129" s="625"/>
      <c r="L129" s="625"/>
      <c r="M129" s="625"/>
      <c r="N129" s="625"/>
      <c r="O129" s="626"/>
      <c r="P129" s="622" t="s">
        <v>40</v>
      </c>
      <c r="Q129" s="623"/>
      <c r="R129" s="623"/>
      <c r="S129" s="623"/>
      <c r="T129" s="623"/>
      <c r="U129" s="623"/>
      <c r="V129" s="624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5"/>
      <c r="B130" s="625"/>
      <c r="C130" s="625"/>
      <c r="D130" s="625"/>
      <c r="E130" s="625"/>
      <c r="F130" s="625"/>
      <c r="G130" s="625"/>
      <c r="H130" s="625"/>
      <c r="I130" s="625"/>
      <c r="J130" s="625"/>
      <c r="K130" s="625"/>
      <c r="L130" s="625"/>
      <c r="M130" s="625"/>
      <c r="N130" s="625"/>
      <c r="O130" s="626"/>
      <c r="P130" s="622" t="s">
        <v>40</v>
      </c>
      <c r="Q130" s="623"/>
      <c r="R130" s="623"/>
      <c r="S130" s="623"/>
      <c r="T130" s="623"/>
      <c r="U130" s="623"/>
      <c r="V130" s="624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7" t="s">
        <v>258</v>
      </c>
      <c r="B131" s="637"/>
      <c r="C131" s="637"/>
      <c r="D131" s="637"/>
      <c r="E131" s="637"/>
      <c r="F131" s="637"/>
      <c r="G131" s="637"/>
      <c r="H131" s="637"/>
      <c r="I131" s="637"/>
      <c r="J131" s="637"/>
      <c r="K131" s="637"/>
      <c r="L131" s="637"/>
      <c r="M131" s="637"/>
      <c r="N131" s="637"/>
      <c r="O131" s="637"/>
      <c r="P131" s="637"/>
      <c r="Q131" s="637"/>
      <c r="R131" s="637"/>
      <c r="S131" s="637"/>
      <c r="T131" s="637"/>
      <c r="U131" s="637"/>
      <c r="V131" s="637"/>
      <c r="W131" s="637"/>
      <c r="X131" s="637"/>
      <c r="Y131" s="637"/>
      <c r="Z131" s="637"/>
      <c r="AA131" s="62"/>
      <c r="AB131" s="62"/>
      <c r="AC131" s="62"/>
    </row>
    <row r="132" spans="1:68" ht="14.25" hidden="1" customHeight="1" x14ac:dyDescent="0.25">
      <c r="A132" s="627" t="s">
        <v>107</v>
      </c>
      <c r="B132" s="627"/>
      <c r="C132" s="627"/>
      <c r="D132" s="627"/>
      <c r="E132" s="627"/>
      <c r="F132" s="627"/>
      <c r="G132" s="627"/>
      <c r="H132" s="627"/>
      <c r="I132" s="627"/>
      <c r="J132" s="627"/>
      <c r="K132" s="627"/>
      <c r="L132" s="627"/>
      <c r="M132" s="627"/>
      <c r="N132" s="627"/>
      <c r="O132" s="627"/>
      <c r="P132" s="627"/>
      <c r="Q132" s="627"/>
      <c r="R132" s="627"/>
      <c r="S132" s="627"/>
      <c r="T132" s="627"/>
      <c r="U132" s="627"/>
      <c r="V132" s="627"/>
      <c r="W132" s="627"/>
      <c r="X132" s="627"/>
      <c r="Y132" s="627"/>
      <c r="Z132" s="627"/>
      <c r="AA132" s="63"/>
      <c r="AB132" s="63"/>
      <c r="AC132" s="63"/>
    </row>
    <row r="133" spans="1:68" ht="27" hidden="1" customHeight="1" x14ac:dyDescent="0.25">
      <c r="A133" s="60" t="s">
        <v>259</v>
      </c>
      <c r="B133" s="60" t="s">
        <v>260</v>
      </c>
      <c r="C133" s="34">
        <v>4301011564</v>
      </c>
      <c r="D133" s="628">
        <v>4680115882577</v>
      </c>
      <c r="E133" s="62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84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30"/>
      <c r="R133" s="630"/>
      <c r="S133" s="630"/>
      <c r="T133" s="631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259</v>
      </c>
      <c r="B134" s="60" t="s">
        <v>262</v>
      </c>
      <c r="C134" s="34">
        <v>4301011562</v>
      </c>
      <c r="D134" s="628">
        <v>4680115882577</v>
      </c>
      <c r="E134" s="628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8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30"/>
      <c r="R134" s="630"/>
      <c r="S134" s="630"/>
      <c r="T134" s="631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5"/>
      <c r="B135" s="625"/>
      <c r="C135" s="625"/>
      <c r="D135" s="625"/>
      <c r="E135" s="625"/>
      <c r="F135" s="625"/>
      <c r="G135" s="625"/>
      <c r="H135" s="625"/>
      <c r="I135" s="625"/>
      <c r="J135" s="625"/>
      <c r="K135" s="625"/>
      <c r="L135" s="625"/>
      <c r="M135" s="625"/>
      <c r="N135" s="625"/>
      <c r="O135" s="626"/>
      <c r="P135" s="622" t="s">
        <v>40</v>
      </c>
      <c r="Q135" s="623"/>
      <c r="R135" s="623"/>
      <c r="S135" s="623"/>
      <c r="T135" s="623"/>
      <c r="U135" s="623"/>
      <c r="V135" s="624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5"/>
      <c r="B136" s="625"/>
      <c r="C136" s="625"/>
      <c r="D136" s="625"/>
      <c r="E136" s="625"/>
      <c r="F136" s="625"/>
      <c r="G136" s="625"/>
      <c r="H136" s="625"/>
      <c r="I136" s="625"/>
      <c r="J136" s="625"/>
      <c r="K136" s="625"/>
      <c r="L136" s="625"/>
      <c r="M136" s="625"/>
      <c r="N136" s="625"/>
      <c r="O136" s="626"/>
      <c r="P136" s="622" t="s">
        <v>40</v>
      </c>
      <c r="Q136" s="623"/>
      <c r="R136" s="623"/>
      <c r="S136" s="623"/>
      <c r="T136" s="623"/>
      <c r="U136" s="623"/>
      <c r="V136" s="624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27" t="s">
        <v>159</v>
      </c>
      <c r="B137" s="627"/>
      <c r="C137" s="627"/>
      <c r="D137" s="627"/>
      <c r="E137" s="627"/>
      <c r="F137" s="627"/>
      <c r="G137" s="627"/>
      <c r="H137" s="627"/>
      <c r="I137" s="627"/>
      <c r="J137" s="627"/>
      <c r="K137" s="627"/>
      <c r="L137" s="627"/>
      <c r="M137" s="627"/>
      <c r="N137" s="627"/>
      <c r="O137" s="627"/>
      <c r="P137" s="627"/>
      <c r="Q137" s="627"/>
      <c r="R137" s="627"/>
      <c r="S137" s="627"/>
      <c r="T137" s="627"/>
      <c r="U137" s="627"/>
      <c r="V137" s="627"/>
      <c r="W137" s="627"/>
      <c r="X137" s="627"/>
      <c r="Y137" s="627"/>
      <c r="Z137" s="627"/>
      <c r="AA137" s="63"/>
      <c r="AB137" s="63"/>
      <c r="AC137" s="63"/>
    </row>
    <row r="138" spans="1:68" ht="27" hidden="1" customHeight="1" x14ac:dyDescent="0.25">
      <c r="A138" s="60" t="s">
        <v>263</v>
      </c>
      <c r="B138" s="60" t="s">
        <v>264</v>
      </c>
      <c r="C138" s="34">
        <v>4301031235</v>
      </c>
      <c r="D138" s="628">
        <v>4680115883444</v>
      </c>
      <c r="E138" s="62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8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30"/>
      <c r="R138" s="630"/>
      <c r="S138" s="630"/>
      <c r="T138" s="631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263</v>
      </c>
      <c r="B139" s="60" t="s">
        <v>266</v>
      </c>
      <c r="C139" s="34">
        <v>4301031234</v>
      </c>
      <c r="D139" s="628">
        <v>4680115883444</v>
      </c>
      <c r="E139" s="628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8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30"/>
      <c r="R139" s="630"/>
      <c r="S139" s="630"/>
      <c r="T139" s="631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5"/>
      <c r="B140" s="625"/>
      <c r="C140" s="625"/>
      <c r="D140" s="625"/>
      <c r="E140" s="625"/>
      <c r="F140" s="625"/>
      <c r="G140" s="625"/>
      <c r="H140" s="625"/>
      <c r="I140" s="625"/>
      <c r="J140" s="625"/>
      <c r="K140" s="625"/>
      <c r="L140" s="625"/>
      <c r="M140" s="625"/>
      <c r="N140" s="625"/>
      <c r="O140" s="626"/>
      <c r="P140" s="622" t="s">
        <v>40</v>
      </c>
      <c r="Q140" s="623"/>
      <c r="R140" s="623"/>
      <c r="S140" s="623"/>
      <c r="T140" s="623"/>
      <c r="U140" s="623"/>
      <c r="V140" s="624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5"/>
      <c r="B141" s="625"/>
      <c r="C141" s="625"/>
      <c r="D141" s="625"/>
      <c r="E141" s="625"/>
      <c r="F141" s="625"/>
      <c r="G141" s="625"/>
      <c r="H141" s="625"/>
      <c r="I141" s="625"/>
      <c r="J141" s="625"/>
      <c r="K141" s="625"/>
      <c r="L141" s="625"/>
      <c r="M141" s="625"/>
      <c r="N141" s="625"/>
      <c r="O141" s="626"/>
      <c r="P141" s="622" t="s">
        <v>40</v>
      </c>
      <c r="Q141" s="623"/>
      <c r="R141" s="623"/>
      <c r="S141" s="623"/>
      <c r="T141" s="623"/>
      <c r="U141" s="623"/>
      <c r="V141" s="624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27" t="s">
        <v>78</v>
      </c>
      <c r="B142" s="627"/>
      <c r="C142" s="627"/>
      <c r="D142" s="627"/>
      <c r="E142" s="627"/>
      <c r="F142" s="627"/>
      <c r="G142" s="627"/>
      <c r="H142" s="627"/>
      <c r="I142" s="627"/>
      <c r="J142" s="627"/>
      <c r="K142" s="627"/>
      <c r="L142" s="627"/>
      <c r="M142" s="627"/>
      <c r="N142" s="627"/>
      <c r="O142" s="627"/>
      <c r="P142" s="627"/>
      <c r="Q142" s="627"/>
      <c r="R142" s="627"/>
      <c r="S142" s="627"/>
      <c r="T142" s="627"/>
      <c r="U142" s="627"/>
      <c r="V142" s="627"/>
      <c r="W142" s="627"/>
      <c r="X142" s="627"/>
      <c r="Y142" s="627"/>
      <c r="Z142" s="627"/>
      <c r="AA142" s="63"/>
      <c r="AB142" s="63"/>
      <c r="AC142" s="63"/>
    </row>
    <row r="143" spans="1:68" ht="16.5" hidden="1" customHeight="1" x14ac:dyDescent="0.25">
      <c r="A143" s="60" t="s">
        <v>267</v>
      </c>
      <c r="B143" s="60" t="s">
        <v>268</v>
      </c>
      <c r="C143" s="34">
        <v>4301051477</v>
      </c>
      <c r="D143" s="628">
        <v>4680115882584</v>
      </c>
      <c r="E143" s="62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8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30"/>
      <c r="R143" s="630"/>
      <c r="S143" s="630"/>
      <c r="T143" s="631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267</v>
      </c>
      <c r="B144" s="60" t="s">
        <v>269</v>
      </c>
      <c r="C144" s="34">
        <v>4301051476</v>
      </c>
      <c r="D144" s="628">
        <v>4680115882584</v>
      </c>
      <c r="E144" s="628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84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30"/>
      <c r="R144" s="630"/>
      <c r="S144" s="630"/>
      <c r="T144" s="631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5"/>
      <c r="B145" s="625"/>
      <c r="C145" s="625"/>
      <c r="D145" s="625"/>
      <c r="E145" s="625"/>
      <c r="F145" s="625"/>
      <c r="G145" s="625"/>
      <c r="H145" s="625"/>
      <c r="I145" s="625"/>
      <c r="J145" s="625"/>
      <c r="K145" s="625"/>
      <c r="L145" s="625"/>
      <c r="M145" s="625"/>
      <c r="N145" s="625"/>
      <c r="O145" s="626"/>
      <c r="P145" s="622" t="s">
        <v>40</v>
      </c>
      <c r="Q145" s="623"/>
      <c r="R145" s="623"/>
      <c r="S145" s="623"/>
      <c r="T145" s="623"/>
      <c r="U145" s="623"/>
      <c r="V145" s="624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5"/>
      <c r="B146" s="625"/>
      <c r="C146" s="625"/>
      <c r="D146" s="625"/>
      <c r="E146" s="625"/>
      <c r="F146" s="625"/>
      <c r="G146" s="625"/>
      <c r="H146" s="625"/>
      <c r="I146" s="625"/>
      <c r="J146" s="625"/>
      <c r="K146" s="625"/>
      <c r="L146" s="625"/>
      <c r="M146" s="625"/>
      <c r="N146" s="625"/>
      <c r="O146" s="626"/>
      <c r="P146" s="622" t="s">
        <v>40</v>
      </c>
      <c r="Q146" s="623"/>
      <c r="R146" s="623"/>
      <c r="S146" s="623"/>
      <c r="T146" s="623"/>
      <c r="U146" s="623"/>
      <c r="V146" s="624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7" t="s">
        <v>105</v>
      </c>
      <c r="B147" s="637"/>
      <c r="C147" s="637"/>
      <c r="D147" s="637"/>
      <c r="E147" s="637"/>
      <c r="F147" s="637"/>
      <c r="G147" s="637"/>
      <c r="H147" s="637"/>
      <c r="I147" s="637"/>
      <c r="J147" s="637"/>
      <c r="K147" s="637"/>
      <c r="L147" s="637"/>
      <c r="M147" s="637"/>
      <c r="N147" s="637"/>
      <c r="O147" s="637"/>
      <c r="P147" s="637"/>
      <c r="Q147" s="637"/>
      <c r="R147" s="637"/>
      <c r="S147" s="637"/>
      <c r="T147" s="637"/>
      <c r="U147" s="637"/>
      <c r="V147" s="637"/>
      <c r="W147" s="637"/>
      <c r="X147" s="637"/>
      <c r="Y147" s="637"/>
      <c r="Z147" s="637"/>
      <c r="AA147" s="62"/>
      <c r="AB147" s="62"/>
      <c r="AC147" s="62"/>
    </row>
    <row r="148" spans="1:68" ht="14.25" hidden="1" customHeight="1" x14ac:dyDescent="0.25">
      <c r="A148" s="627" t="s">
        <v>107</v>
      </c>
      <c r="B148" s="627"/>
      <c r="C148" s="627"/>
      <c r="D148" s="627"/>
      <c r="E148" s="627"/>
      <c r="F148" s="627"/>
      <c r="G148" s="627"/>
      <c r="H148" s="627"/>
      <c r="I148" s="627"/>
      <c r="J148" s="627"/>
      <c r="K148" s="627"/>
      <c r="L148" s="627"/>
      <c r="M148" s="627"/>
      <c r="N148" s="627"/>
      <c r="O148" s="627"/>
      <c r="P148" s="627"/>
      <c r="Q148" s="627"/>
      <c r="R148" s="627"/>
      <c r="S148" s="627"/>
      <c r="T148" s="627"/>
      <c r="U148" s="627"/>
      <c r="V148" s="627"/>
      <c r="W148" s="627"/>
      <c r="X148" s="627"/>
      <c r="Y148" s="627"/>
      <c r="Z148" s="627"/>
      <c r="AA148" s="63"/>
      <c r="AB148" s="63"/>
      <c r="AC148" s="63"/>
    </row>
    <row r="149" spans="1:68" ht="27" hidden="1" customHeight="1" x14ac:dyDescent="0.25">
      <c r="A149" s="60" t="s">
        <v>270</v>
      </c>
      <c r="B149" s="60" t="s">
        <v>271</v>
      </c>
      <c r="C149" s="34">
        <v>4301011705</v>
      </c>
      <c r="D149" s="628">
        <v>4607091384604</v>
      </c>
      <c r="E149" s="628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8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30"/>
      <c r="R149" s="630"/>
      <c r="S149" s="630"/>
      <c r="T149" s="631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5"/>
      <c r="B150" s="625"/>
      <c r="C150" s="625"/>
      <c r="D150" s="625"/>
      <c r="E150" s="625"/>
      <c r="F150" s="625"/>
      <c r="G150" s="625"/>
      <c r="H150" s="625"/>
      <c r="I150" s="625"/>
      <c r="J150" s="625"/>
      <c r="K150" s="625"/>
      <c r="L150" s="625"/>
      <c r="M150" s="625"/>
      <c r="N150" s="625"/>
      <c r="O150" s="626"/>
      <c r="P150" s="622" t="s">
        <v>40</v>
      </c>
      <c r="Q150" s="623"/>
      <c r="R150" s="623"/>
      <c r="S150" s="623"/>
      <c r="T150" s="623"/>
      <c r="U150" s="623"/>
      <c r="V150" s="624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5"/>
      <c r="B151" s="625"/>
      <c r="C151" s="625"/>
      <c r="D151" s="625"/>
      <c r="E151" s="625"/>
      <c r="F151" s="625"/>
      <c r="G151" s="625"/>
      <c r="H151" s="625"/>
      <c r="I151" s="625"/>
      <c r="J151" s="625"/>
      <c r="K151" s="625"/>
      <c r="L151" s="625"/>
      <c r="M151" s="625"/>
      <c r="N151" s="625"/>
      <c r="O151" s="626"/>
      <c r="P151" s="622" t="s">
        <v>40</v>
      </c>
      <c r="Q151" s="623"/>
      <c r="R151" s="623"/>
      <c r="S151" s="623"/>
      <c r="T151" s="623"/>
      <c r="U151" s="623"/>
      <c r="V151" s="624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27" t="s">
        <v>159</v>
      </c>
      <c r="B152" s="627"/>
      <c r="C152" s="627"/>
      <c r="D152" s="627"/>
      <c r="E152" s="627"/>
      <c r="F152" s="627"/>
      <c r="G152" s="627"/>
      <c r="H152" s="627"/>
      <c r="I152" s="627"/>
      <c r="J152" s="627"/>
      <c r="K152" s="627"/>
      <c r="L152" s="627"/>
      <c r="M152" s="627"/>
      <c r="N152" s="627"/>
      <c r="O152" s="627"/>
      <c r="P152" s="627"/>
      <c r="Q152" s="627"/>
      <c r="R152" s="627"/>
      <c r="S152" s="627"/>
      <c r="T152" s="627"/>
      <c r="U152" s="627"/>
      <c r="V152" s="627"/>
      <c r="W152" s="627"/>
      <c r="X152" s="627"/>
      <c r="Y152" s="627"/>
      <c r="Z152" s="627"/>
      <c r="AA152" s="63"/>
      <c r="AB152" s="63"/>
      <c r="AC152" s="63"/>
    </row>
    <row r="153" spans="1:68" ht="16.5" hidden="1" customHeight="1" x14ac:dyDescent="0.25">
      <c r="A153" s="60" t="s">
        <v>273</v>
      </c>
      <c r="B153" s="60" t="s">
        <v>274</v>
      </c>
      <c r="C153" s="34">
        <v>4301030895</v>
      </c>
      <c r="D153" s="628">
        <v>4607091387667</v>
      </c>
      <c r="E153" s="628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30"/>
      <c r="R153" s="630"/>
      <c r="S153" s="630"/>
      <c r="T153" s="631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customHeight="1" x14ac:dyDescent="0.25">
      <c r="A154" s="60" t="s">
        <v>276</v>
      </c>
      <c r="B154" s="60" t="s">
        <v>277</v>
      </c>
      <c r="C154" s="34">
        <v>4301030961</v>
      </c>
      <c r="D154" s="628">
        <v>4607091387636</v>
      </c>
      <c r="E154" s="628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8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30"/>
      <c r="R154" s="630"/>
      <c r="S154" s="630"/>
      <c r="T154" s="631"/>
      <c r="U154" s="37" t="s">
        <v>45</v>
      </c>
      <c r="V154" s="37" t="s">
        <v>45</v>
      </c>
      <c r="W154" s="38" t="s">
        <v>0</v>
      </c>
      <c r="X154" s="56">
        <v>25</v>
      </c>
      <c r="Y154" s="53">
        <f>IFERROR(IF(X154="",0,CEILING((X154/$H154),1)*$H154),"")</f>
        <v>25.200000000000003</v>
      </c>
      <c r="Z154" s="39">
        <f>IFERROR(IF(Y154=0,"",ROUNDUP(Y154/H154,0)*0.00651),"")</f>
        <v>3.9059999999999997E-2</v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26.607142857142858</v>
      </c>
      <c r="BN154" s="75">
        <f>IFERROR(Y154*I154/H154,"0")</f>
        <v>26.82</v>
      </c>
      <c r="BO154" s="75">
        <f>IFERROR(1/J154*(X154/H154),"0")</f>
        <v>3.2705389848246995E-2</v>
      </c>
      <c r="BP154" s="75">
        <f>IFERROR(1/J154*(Y154/H154),"0")</f>
        <v>3.2967032967032968E-2</v>
      </c>
    </row>
    <row r="155" spans="1:68" ht="27" customHeight="1" x14ac:dyDescent="0.25">
      <c r="A155" s="60" t="s">
        <v>279</v>
      </c>
      <c r="B155" s="60" t="s">
        <v>280</v>
      </c>
      <c r="C155" s="34">
        <v>4301030963</v>
      </c>
      <c r="D155" s="628">
        <v>4607091382426</v>
      </c>
      <c r="E155" s="628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8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30"/>
      <c r="R155" s="630"/>
      <c r="S155" s="630"/>
      <c r="T155" s="631"/>
      <c r="U155" s="37" t="s">
        <v>45</v>
      </c>
      <c r="V155" s="37" t="s">
        <v>45</v>
      </c>
      <c r="W155" s="38" t="s">
        <v>0</v>
      </c>
      <c r="X155" s="56">
        <v>160</v>
      </c>
      <c r="Y155" s="53">
        <f>IFERROR(IF(X155="",0,CEILING((X155/$H155),1)*$H155),"")</f>
        <v>162</v>
      </c>
      <c r="Z155" s="39">
        <f>IFERROR(IF(Y155=0,"",ROUNDUP(Y155/H155,0)*0.01898),"")</f>
        <v>0.34164</v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170.4</v>
      </c>
      <c r="BN155" s="75">
        <f>IFERROR(Y155*I155/H155,"0")</f>
        <v>172.53000000000003</v>
      </c>
      <c r="BO155" s="75">
        <f>IFERROR(1/J155*(X155/H155),"0")</f>
        <v>0.27777777777777779</v>
      </c>
      <c r="BP155" s="75">
        <f>IFERROR(1/J155*(Y155/H155),"0")</f>
        <v>0.28125</v>
      </c>
    </row>
    <row r="156" spans="1:68" x14ac:dyDescent="0.2">
      <c r="A156" s="625"/>
      <c r="B156" s="625"/>
      <c r="C156" s="625"/>
      <c r="D156" s="625"/>
      <c r="E156" s="625"/>
      <c r="F156" s="625"/>
      <c r="G156" s="625"/>
      <c r="H156" s="625"/>
      <c r="I156" s="625"/>
      <c r="J156" s="625"/>
      <c r="K156" s="625"/>
      <c r="L156" s="625"/>
      <c r="M156" s="625"/>
      <c r="N156" s="625"/>
      <c r="O156" s="626"/>
      <c r="P156" s="622" t="s">
        <v>40</v>
      </c>
      <c r="Q156" s="623"/>
      <c r="R156" s="623"/>
      <c r="S156" s="623"/>
      <c r="T156" s="623"/>
      <c r="U156" s="623"/>
      <c r="V156" s="624"/>
      <c r="W156" s="40" t="s">
        <v>39</v>
      </c>
      <c r="X156" s="41">
        <f>IFERROR(X153/H153,"0")+IFERROR(X154/H154,"0")+IFERROR(X155/H155,"0")</f>
        <v>23.730158730158731</v>
      </c>
      <c r="Y156" s="41">
        <f>IFERROR(Y153/H153,"0")+IFERROR(Y154/H154,"0")+IFERROR(Y155/H155,"0")</f>
        <v>24</v>
      </c>
      <c r="Z156" s="41">
        <f>IFERROR(IF(Z153="",0,Z153),"0")+IFERROR(IF(Z154="",0,Z154),"0")+IFERROR(IF(Z155="",0,Z155),"0")</f>
        <v>0.38069999999999998</v>
      </c>
      <c r="AA156" s="64"/>
      <c r="AB156" s="64"/>
      <c r="AC156" s="64"/>
    </row>
    <row r="157" spans="1:68" x14ac:dyDescent="0.2">
      <c r="A157" s="625"/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6"/>
      <c r="P157" s="622" t="s">
        <v>40</v>
      </c>
      <c r="Q157" s="623"/>
      <c r="R157" s="623"/>
      <c r="S157" s="623"/>
      <c r="T157" s="623"/>
      <c r="U157" s="623"/>
      <c r="V157" s="624"/>
      <c r="W157" s="40" t="s">
        <v>0</v>
      </c>
      <c r="X157" s="41">
        <f>IFERROR(SUM(X153:X155),"0")</f>
        <v>185</v>
      </c>
      <c r="Y157" s="41">
        <f>IFERROR(SUM(Y153:Y155),"0")</f>
        <v>187.2</v>
      </c>
      <c r="Z157" s="40"/>
      <c r="AA157" s="64"/>
      <c r="AB157" s="64"/>
      <c r="AC157" s="64"/>
    </row>
    <row r="158" spans="1:68" ht="14.25" hidden="1" customHeight="1" x14ac:dyDescent="0.25">
      <c r="A158" s="627" t="s">
        <v>78</v>
      </c>
      <c r="B158" s="627"/>
      <c r="C158" s="627"/>
      <c r="D158" s="627"/>
      <c r="E158" s="627"/>
      <c r="F158" s="627"/>
      <c r="G158" s="627"/>
      <c r="H158" s="627"/>
      <c r="I158" s="627"/>
      <c r="J158" s="627"/>
      <c r="K158" s="627"/>
      <c r="L158" s="627"/>
      <c r="M158" s="627"/>
      <c r="N158" s="627"/>
      <c r="O158" s="627"/>
      <c r="P158" s="627"/>
      <c r="Q158" s="627"/>
      <c r="R158" s="627"/>
      <c r="S158" s="627"/>
      <c r="T158" s="627"/>
      <c r="U158" s="627"/>
      <c r="V158" s="627"/>
      <c r="W158" s="627"/>
      <c r="X158" s="627"/>
      <c r="Y158" s="627"/>
      <c r="Z158" s="627"/>
      <c r="AA158" s="63"/>
      <c r="AB158" s="63"/>
      <c r="AC158" s="63"/>
    </row>
    <row r="159" spans="1:68" ht="16.5" hidden="1" customHeight="1" x14ac:dyDescent="0.25">
      <c r="A159" s="60" t="s">
        <v>282</v>
      </c>
      <c r="B159" s="60" t="s">
        <v>283</v>
      </c>
      <c r="C159" s="34">
        <v>4301051653</v>
      </c>
      <c r="D159" s="628">
        <v>4607091386264</v>
      </c>
      <c r="E159" s="628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8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30"/>
      <c r="R159" s="630"/>
      <c r="S159" s="630"/>
      <c r="T159" s="631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5"/>
      <c r="B160" s="625"/>
      <c r="C160" s="625"/>
      <c r="D160" s="625"/>
      <c r="E160" s="625"/>
      <c r="F160" s="625"/>
      <c r="G160" s="625"/>
      <c r="H160" s="625"/>
      <c r="I160" s="625"/>
      <c r="J160" s="625"/>
      <c r="K160" s="625"/>
      <c r="L160" s="625"/>
      <c r="M160" s="625"/>
      <c r="N160" s="625"/>
      <c r="O160" s="626"/>
      <c r="P160" s="622" t="s">
        <v>40</v>
      </c>
      <c r="Q160" s="623"/>
      <c r="R160" s="623"/>
      <c r="S160" s="623"/>
      <c r="T160" s="623"/>
      <c r="U160" s="623"/>
      <c r="V160" s="624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5"/>
      <c r="B161" s="625"/>
      <c r="C161" s="625"/>
      <c r="D161" s="625"/>
      <c r="E161" s="625"/>
      <c r="F161" s="625"/>
      <c r="G161" s="625"/>
      <c r="H161" s="625"/>
      <c r="I161" s="625"/>
      <c r="J161" s="625"/>
      <c r="K161" s="625"/>
      <c r="L161" s="625"/>
      <c r="M161" s="625"/>
      <c r="N161" s="625"/>
      <c r="O161" s="626"/>
      <c r="P161" s="622" t="s">
        <v>40</v>
      </c>
      <c r="Q161" s="623"/>
      <c r="R161" s="623"/>
      <c r="S161" s="623"/>
      <c r="T161" s="623"/>
      <c r="U161" s="623"/>
      <c r="V161" s="624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55" t="s">
        <v>285</v>
      </c>
      <c r="B162" s="655"/>
      <c r="C162" s="655"/>
      <c r="D162" s="655"/>
      <c r="E162" s="655"/>
      <c r="F162" s="655"/>
      <c r="G162" s="655"/>
      <c r="H162" s="655"/>
      <c r="I162" s="655"/>
      <c r="J162" s="655"/>
      <c r="K162" s="655"/>
      <c r="L162" s="655"/>
      <c r="M162" s="655"/>
      <c r="N162" s="655"/>
      <c r="O162" s="655"/>
      <c r="P162" s="655"/>
      <c r="Q162" s="655"/>
      <c r="R162" s="655"/>
      <c r="S162" s="655"/>
      <c r="T162" s="655"/>
      <c r="U162" s="655"/>
      <c r="V162" s="655"/>
      <c r="W162" s="655"/>
      <c r="X162" s="655"/>
      <c r="Y162" s="655"/>
      <c r="Z162" s="655"/>
      <c r="AA162" s="52"/>
      <c r="AB162" s="52"/>
      <c r="AC162" s="52"/>
    </row>
    <row r="163" spans="1:68" ht="16.5" hidden="1" customHeight="1" x14ac:dyDescent="0.25">
      <c r="A163" s="637" t="s">
        <v>286</v>
      </c>
      <c r="B163" s="637"/>
      <c r="C163" s="637"/>
      <c r="D163" s="637"/>
      <c r="E163" s="637"/>
      <c r="F163" s="637"/>
      <c r="G163" s="637"/>
      <c r="H163" s="637"/>
      <c r="I163" s="637"/>
      <c r="J163" s="637"/>
      <c r="K163" s="637"/>
      <c r="L163" s="637"/>
      <c r="M163" s="637"/>
      <c r="N163" s="637"/>
      <c r="O163" s="637"/>
      <c r="P163" s="637"/>
      <c r="Q163" s="637"/>
      <c r="R163" s="637"/>
      <c r="S163" s="637"/>
      <c r="T163" s="637"/>
      <c r="U163" s="637"/>
      <c r="V163" s="637"/>
      <c r="W163" s="637"/>
      <c r="X163" s="637"/>
      <c r="Y163" s="637"/>
      <c r="Z163" s="637"/>
      <c r="AA163" s="62"/>
      <c r="AB163" s="62"/>
      <c r="AC163" s="62"/>
    </row>
    <row r="164" spans="1:68" ht="14.25" hidden="1" customHeight="1" x14ac:dyDescent="0.25">
      <c r="A164" s="627" t="s">
        <v>148</v>
      </c>
      <c r="B164" s="627"/>
      <c r="C164" s="627"/>
      <c r="D164" s="627"/>
      <c r="E164" s="627"/>
      <c r="F164" s="627"/>
      <c r="G164" s="627"/>
      <c r="H164" s="627"/>
      <c r="I164" s="627"/>
      <c r="J164" s="627"/>
      <c r="K164" s="627"/>
      <c r="L164" s="627"/>
      <c r="M164" s="627"/>
      <c r="N164" s="627"/>
      <c r="O164" s="627"/>
      <c r="P164" s="627"/>
      <c r="Q164" s="627"/>
      <c r="R164" s="627"/>
      <c r="S164" s="627"/>
      <c r="T164" s="627"/>
      <c r="U164" s="627"/>
      <c r="V164" s="627"/>
      <c r="W164" s="627"/>
      <c r="X164" s="627"/>
      <c r="Y164" s="627"/>
      <c r="Z164" s="627"/>
      <c r="AA164" s="63"/>
      <c r="AB164" s="63"/>
      <c r="AC164" s="63"/>
    </row>
    <row r="165" spans="1:68" ht="27" hidden="1" customHeight="1" x14ac:dyDescent="0.25">
      <c r="A165" s="60" t="s">
        <v>287</v>
      </c>
      <c r="B165" s="60" t="s">
        <v>288</v>
      </c>
      <c r="C165" s="34">
        <v>4301020323</v>
      </c>
      <c r="D165" s="628">
        <v>4680115886223</v>
      </c>
      <c r="E165" s="628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8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30"/>
      <c r="R165" s="630"/>
      <c r="S165" s="630"/>
      <c r="T165" s="631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5"/>
      <c r="B166" s="625"/>
      <c r="C166" s="625"/>
      <c r="D166" s="625"/>
      <c r="E166" s="625"/>
      <c r="F166" s="625"/>
      <c r="G166" s="625"/>
      <c r="H166" s="625"/>
      <c r="I166" s="625"/>
      <c r="J166" s="625"/>
      <c r="K166" s="625"/>
      <c r="L166" s="625"/>
      <c r="M166" s="625"/>
      <c r="N166" s="625"/>
      <c r="O166" s="626"/>
      <c r="P166" s="622" t="s">
        <v>40</v>
      </c>
      <c r="Q166" s="623"/>
      <c r="R166" s="623"/>
      <c r="S166" s="623"/>
      <c r="T166" s="623"/>
      <c r="U166" s="623"/>
      <c r="V166" s="624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5"/>
      <c r="B167" s="625"/>
      <c r="C167" s="625"/>
      <c r="D167" s="625"/>
      <c r="E167" s="625"/>
      <c r="F167" s="625"/>
      <c r="G167" s="625"/>
      <c r="H167" s="625"/>
      <c r="I167" s="625"/>
      <c r="J167" s="625"/>
      <c r="K167" s="625"/>
      <c r="L167" s="625"/>
      <c r="M167" s="625"/>
      <c r="N167" s="625"/>
      <c r="O167" s="626"/>
      <c r="P167" s="622" t="s">
        <v>40</v>
      </c>
      <c r="Q167" s="623"/>
      <c r="R167" s="623"/>
      <c r="S167" s="623"/>
      <c r="T167" s="623"/>
      <c r="U167" s="623"/>
      <c r="V167" s="624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27" t="s">
        <v>159</v>
      </c>
      <c r="B168" s="627"/>
      <c r="C168" s="627"/>
      <c r="D168" s="627"/>
      <c r="E168" s="627"/>
      <c r="F168" s="627"/>
      <c r="G168" s="627"/>
      <c r="H168" s="627"/>
      <c r="I168" s="627"/>
      <c r="J168" s="627"/>
      <c r="K168" s="627"/>
      <c r="L168" s="627"/>
      <c r="M168" s="627"/>
      <c r="N168" s="627"/>
      <c r="O168" s="627"/>
      <c r="P168" s="627"/>
      <c r="Q168" s="627"/>
      <c r="R168" s="627"/>
      <c r="S168" s="627"/>
      <c r="T168" s="627"/>
      <c r="U168" s="627"/>
      <c r="V168" s="627"/>
      <c r="W168" s="627"/>
      <c r="X168" s="627"/>
      <c r="Y168" s="627"/>
      <c r="Z168" s="627"/>
      <c r="AA168" s="63"/>
      <c r="AB168" s="63"/>
      <c r="AC168" s="63"/>
    </row>
    <row r="169" spans="1:68" ht="27" hidden="1" customHeight="1" x14ac:dyDescent="0.25">
      <c r="A169" s="60" t="s">
        <v>290</v>
      </c>
      <c r="B169" s="60" t="s">
        <v>291</v>
      </c>
      <c r="C169" s="34">
        <v>4301031191</v>
      </c>
      <c r="D169" s="628">
        <v>4680115880993</v>
      </c>
      <c r="E169" s="628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30"/>
      <c r="R169" s="630"/>
      <c r="S169" s="630"/>
      <c r="T169" s="631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293</v>
      </c>
      <c r="B170" s="60" t="s">
        <v>294</v>
      </c>
      <c r="C170" s="34">
        <v>4301031204</v>
      </c>
      <c r="D170" s="628">
        <v>4680115881761</v>
      </c>
      <c r="E170" s="628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30"/>
      <c r="R170" s="630"/>
      <c r="S170" s="630"/>
      <c r="T170" s="631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customHeight="1" x14ac:dyDescent="0.25">
      <c r="A171" s="60" t="s">
        <v>296</v>
      </c>
      <c r="B171" s="60" t="s">
        <v>297</v>
      </c>
      <c r="C171" s="34">
        <v>4301031201</v>
      </c>
      <c r="D171" s="628">
        <v>4680115881563</v>
      </c>
      <c r="E171" s="628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30"/>
      <c r="R171" s="630"/>
      <c r="S171" s="630"/>
      <c r="T171" s="631"/>
      <c r="U171" s="37" t="s">
        <v>45</v>
      </c>
      <c r="V171" s="37" t="s">
        <v>45</v>
      </c>
      <c r="W171" s="38" t="s">
        <v>0</v>
      </c>
      <c r="X171" s="56">
        <v>50</v>
      </c>
      <c r="Y171" s="53">
        <f t="shared" si="26"/>
        <v>50.400000000000006</v>
      </c>
      <c r="Z171" s="39">
        <f>IFERROR(IF(Y171=0,"",ROUNDUP(Y171/H171,0)*0.00902),"")</f>
        <v>0.10824</v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52.5</v>
      </c>
      <c r="BN171" s="75">
        <f t="shared" si="28"/>
        <v>52.920000000000009</v>
      </c>
      <c r="BO171" s="75">
        <f t="shared" si="29"/>
        <v>9.0187590187590191E-2</v>
      </c>
      <c r="BP171" s="75">
        <f t="shared" si="30"/>
        <v>9.0909090909090912E-2</v>
      </c>
    </row>
    <row r="172" spans="1:68" ht="27" hidden="1" customHeight="1" x14ac:dyDescent="0.25">
      <c r="A172" s="60" t="s">
        <v>299</v>
      </c>
      <c r="B172" s="60" t="s">
        <v>300</v>
      </c>
      <c r="C172" s="34">
        <v>4301031199</v>
      </c>
      <c r="D172" s="628">
        <v>4680115880986</v>
      </c>
      <c r="E172" s="628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30"/>
      <c r="R172" s="630"/>
      <c r="S172" s="630"/>
      <c r="T172" s="631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301</v>
      </c>
      <c r="B173" s="60" t="s">
        <v>302</v>
      </c>
      <c r="C173" s="34">
        <v>4301031205</v>
      </c>
      <c r="D173" s="628">
        <v>4680115881785</v>
      </c>
      <c r="E173" s="628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30"/>
      <c r="R173" s="630"/>
      <c r="S173" s="630"/>
      <c r="T173" s="631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303</v>
      </c>
      <c r="B174" s="60" t="s">
        <v>304</v>
      </c>
      <c r="C174" s="34">
        <v>4301031399</v>
      </c>
      <c r="D174" s="628">
        <v>4680115886537</v>
      </c>
      <c r="E174" s="628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82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30"/>
      <c r="R174" s="630"/>
      <c r="S174" s="630"/>
      <c r="T174" s="631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306</v>
      </c>
      <c r="B175" s="60" t="s">
        <v>307</v>
      </c>
      <c r="C175" s="34">
        <v>4301031202</v>
      </c>
      <c r="D175" s="628">
        <v>4680115881679</v>
      </c>
      <c r="E175" s="628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30"/>
      <c r="R175" s="630"/>
      <c r="S175" s="630"/>
      <c r="T175" s="631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308</v>
      </c>
      <c r="B176" s="60" t="s">
        <v>309</v>
      </c>
      <c r="C176" s="34">
        <v>4301031158</v>
      </c>
      <c r="D176" s="628">
        <v>4680115880191</v>
      </c>
      <c r="E176" s="628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8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30"/>
      <c r="R176" s="630"/>
      <c r="S176" s="630"/>
      <c r="T176" s="631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310</v>
      </c>
      <c r="B177" s="60" t="s">
        <v>311</v>
      </c>
      <c r="C177" s="34">
        <v>4301031245</v>
      </c>
      <c r="D177" s="628">
        <v>4680115883963</v>
      </c>
      <c r="E177" s="628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8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30"/>
      <c r="R177" s="630"/>
      <c r="S177" s="630"/>
      <c r="T177" s="631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x14ac:dyDescent="0.2">
      <c r="A178" s="625"/>
      <c r="B178" s="625"/>
      <c r="C178" s="625"/>
      <c r="D178" s="625"/>
      <c r="E178" s="625"/>
      <c r="F178" s="625"/>
      <c r="G178" s="625"/>
      <c r="H178" s="625"/>
      <c r="I178" s="625"/>
      <c r="J178" s="625"/>
      <c r="K178" s="625"/>
      <c r="L178" s="625"/>
      <c r="M178" s="625"/>
      <c r="N178" s="625"/>
      <c r="O178" s="626"/>
      <c r="P178" s="622" t="s">
        <v>40</v>
      </c>
      <c r="Q178" s="623"/>
      <c r="R178" s="623"/>
      <c r="S178" s="623"/>
      <c r="T178" s="623"/>
      <c r="U178" s="623"/>
      <c r="V178" s="624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11.904761904761905</v>
      </c>
      <c r="Y178" s="41">
        <f>IFERROR(Y169/H169,"0")+IFERROR(Y170/H170,"0")+IFERROR(Y171/H171,"0")+IFERROR(Y172/H172,"0")+IFERROR(Y173/H173,"0")+IFERROR(Y174/H174,"0")+IFERROR(Y175/H175,"0")+IFERROR(Y176/H176,"0")+IFERROR(Y177/H177,"0")</f>
        <v>12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0.10824</v>
      </c>
      <c r="AA178" s="64"/>
      <c r="AB178" s="64"/>
      <c r="AC178" s="64"/>
    </row>
    <row r="179" spans="1:68" x14ac:dyDescent="0.2">
      <c r="A179" s="625"/>
      <c r="B179" s="625"/>
      <c r="C179" s="625"/>
      <c r="D179" s="625"/>
      <c r="E179" s="625"/>
      <c r="F179" s="625"/>
      <c r="G179" s="625"/>
      <c r="H179" s="625"/>
      <c r="I179" s="625"/>
      <c r="J179" s="625"/>
      <c r="K179" s="625"/>
      <c r="L179" s="625"/>
      <c r="M179" s="625"/>
      <c r="N179" s="625"/>
      <c r="O179" s="626"/>
      <c r="P179" s="622" t="s">
        <v>40</v>
      </c>
      <c r="Q179" s="623"/>
      <c r="R179" s="623"/>
      <c r="S179" s="623"/>
      <c r="T179" s="623"/>
      <c r="U179" s="623"/>
      <c r="V179" s="624"/>
      <c r="W179" s="40" t="s">
        <v>0</v>
      </c>
      <c r="X179" s="41">
        <f>IFERROR(SUM(X169:X177),"0")</f>
        <v>50</v>
      </c>
      <c r="Y179" s="41">
        <f>IFERROR(SUM(Y169:Y177),"0")</f>
        <v>50.400000000000006</v>
      </c>
      <c r="Z179" s="40"/>
      <c r="AA179" s="64"/>
      <c r="AB179" s="64"/>
      <c r="AC179" s="64"/>
    </row>
    <row r="180" spans="1:68" ht="14.25" hidden="1" customHeight="1" x14ac:dyDescent="0.25">
      <c r="A180" s="627" t="s">
        <v>99</v>
      </c>
      <c r="B180" s="627"/>
      <c r="C180" s="627"/>
      <c r="D180" s="627"/>
      <c r="E180" s="627"/>
      <c r="F180" s="627"/>
      <c r="G180" s="627"/>
      <c r="H180" s="627"/>
      <c r="I180" s="627"/>
      <c r="J180" s="627"/>
      <c r="K180" s="627"/>
      <c r="L180" s="627"/>
      <c r="M180" s="627"/>
      <c r="N180" s="627"/>
      <c r="O180" s="627"/>
      <c r="P180" s="627"/>
      <c r="Q180" s="627"/>
      <c r="R180" s="627"/>
      <c r="S180" s="627"/>
      <c r="T180" s="627"/>
      <c r="U180" s="627"/>
      <c r="V180" s="627"/>
      <c r="W180" s="627"/>
      <c r="X180" s="627"/>
      <c r="Y180" s="627"/>
      <c r="Z180" s="627"/>
      <c r="AA180" s="63"/>
      <c r="AB180" s="63"/>
      <c r="AC180" s="63"/>
    </row>
    <row r="181" spans="1:68" ht="27" hidden="1" customHeight="1" x14ac:dyDescent="0.25">
      <c r="A181" s="60" t="s">
        <v>313</v>
      </c>
      <c r="B181" s="60" t="s">
        <v>314</v>
      </c>
      <c r="C181" s="34">
        <v>4301032053</v>
      </c>
      <c r="D181" s="628">
        <v>4680115886780</v>
      </c>
      <c r="E181" s="628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318</v>
      </c>
      <c r="L181" s="35" t="s">
        <v>45</v>
      </c>
      <c r="M181" s="36" t="s">
        <v>317</v>
      </c>
      <c r="N181" s="36"/>
      <c r="O181" s="35">
        <v>60</v>
      </c>
      <c r="P181" s="823" t="s">
        <v>315</v>
      </c>
      <c r="Q181" s="630"/>
      <c r="R181" s="630"/>
      <c r="S181" s="630"/>
      <c r="T181" s="631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319</v>
      </c>
      <c r="B182" s="60" t="s">
        <v>320</v>
      </c>
      <c r="C182" s="34">
        <v>4301032051</v>
      </c>
      <c r="D182" s="628">
        <v>4680115886742</v>
      </c>
      <c r="E182" s="62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318</v>
      </c>
      <c r="L182" s="35" t="s">
        <v>45</v>
      </c>
      <c r="M182" s="36" t="s">
        <v>317</v>
      </c>
      <c r="N182" s="36"/>
      <c r="O182" s="35">
        <v>90</v>
      </c>
      <c r="P182" s="824" t="s">
        <v>321</v>
      </c>
      <c r="Q182" s="630"/>
      <c r="R182" s="630"/>
      <c r="S182" s="630"/>
      <c r="T182" s="631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45</v>
      </c>
      <c r="AC182" s="245" t="s">
        <v>322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323</v>
      </c>
      <c r="B183" s="60" t="s">
        <v>324</v>
      </c>
      <c r="C183" s="34">
        <v>4301032052</v>
      </c>
      <c r="D183" s="628">
        <v>4680115886766</v>
      </c>
      <c r="E183" s="628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318</v>
      </c>
      <c r="L183" s="35" t="s">
        <v>45</v>
      </c>
      <c r="M183" s="36" t="s">
        <v>317</v>
      </c>
      <c r="N183" s="36"/>
      <c r="O183" s="35">
        <v>90</v>
      </c>
      <c r="P183" s="825" t="s">
        <v>325</v>
      </c>
      <c r="Q183" s="630"/>
      <c r="R183" s="630"/>
      <c r="S183" s="630"/>
      <c r="T183" s="631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5"/>
      <c r="B184" s="625"/>
      <c r="C184" s="625"/>
      <c r="D184" s="625"/>
      <c r="E184" s="625"/>
      <c r="F184" s="625"/>
      <c r="G184" s="625"/>
      <c r="H184" s="625"/>
      <c r="I184" s="625"/>
      <c r="J184" s="625"/>
      <c r="K184" s="625"/>
      <c r="L184" s="625"/>
      <c r="M184" s="625"/>
      <c r="N184" s="625"/>
      <c r="O184" s="626"/>
      <c r="P184" s="622" t="s">
        <v>40</v>
      </c>
      <c r="Q184" s="623"/>
      <c r="R184" s="623"/>
      <c r="S184" s="623"/>
      <c r="T184" s="623"/>
      <c r="U184" s="623"/>
      <c r="V184" s="624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5"/>
      <c r="B185" s="625"/>
      <c r="C185" s="625"/>
      <c r="D185" s="625"/>
      <c r="E185" s="625"/>
      <c r="F185" s="625"/>
      <c r="G185" s="625"/>
      <c r="H185" s="625"/>
      <c r="I185" s="625"/>
      <c r="J185" s="625"/>
      <c r="K185" s="625"/>
      <c r="L185" s="625"/>
      <c r="M185" s="625"/>
      <c r="N185" s="625"/>
      <c r="O185" s="626"/>
      <c r="P185" s="622" t="s">
        <v>40</v>
      </c>
      <c r="Q185" s="623"/>
      <c r="R185" s="623"/>
      <c r="S185" s="623"/>
      <c r="T185" s="623"/>
      <c r="U185" s="623"/>
      <c r="V185" s="624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27" t="s">
        <v>326</v>
      </c>
      <c r="B186" s="627"/>
      <c r="C186" s="627"/>
      <c r="D186" s="627"/>
      <c r="E186" s="627"/>
      <c r="F186" s="627"/>
      <c r="G186" s="627"/>
      <c r="H186" s="627"/>
      <c r="I186" s="627"/>
      <c r="J186" s="627"/>
      <c r="K186" s="627"/>
      <c r="L186" s="627"/>
      <c r="M186" s="627"/>
      <c r="N186" s="627"/>
      <c r="O186" s="627"/>
      <c r="P186" s="627"/>
      <c r="Q186" s="627"/>
      <c r="R186" s="627"/>
      <c r="S186" s="627"/>
      <c r="T186" s="627"/>
      <c r="U186" s="627"/>
      <c r="V186" s="627"/>
      <c r="W186" s="627"/>
      <c r="X186" s="627"/>
      <c r="Y186" s="627"/>
      <c r="Z186" s="627"/>
      <c r="AA186" s="63"/>
      <c r="AB186" s="63"/>
      <c r="AC186" s="63"/>
    </row>
    <row r="187" spans="1:68" ht="27" hidden="1" customHeight="1" x14ac:dyDescent="0.25">
      <c r="A187" s="60" t="s">
        <v>327</v>
      </c>
      <c r="B187" s="60" t="s">
        <v>328</v>
      </c>
      <c r="C187" s="34">
        <v>4301170013</v>
      </c>
      <c r="D187" s="628">
        <v>4680115886797</v>
      </c>
      <c r="E187" s="628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318</v>
      </c>
      <c r="L187" s="35" t="s">
        <v>45</v>
      </c>
      <c r="M187" s="36" t="s">
        <v>317</v>
      </c>
      <c r="N187" s="36"/>
      <c r="O187" s="35">
        <v>90</v>
      </c>
      <c r="P187" s="821" t="s">
        <v>329</v>
      </c>
      <c r="Q187" s="630"/>
      <c r="R187" s="630"/>
      <c r="S187" s="630"/>
      <c r="T187" s="631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45</v>
      </c>
      <c r="AC187" s="249" t="s">
        <v>322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5"/>
      <c r="B188" s="625"/>
      <c r="C188" s="625"/>
      <c r="D188" s="625"/>
      <c r="E188" s="625"/>
      <c r="F188" s="625"/>
      <c r="G188" s="625"/>
      <c r="H188" s="625"/>
      <c r="I188" s="625"/>
      <c r="J188" s="625"/>
      <c r="K188" s="625"/>
      <c r="L188" s="625"/>
      <c r="M188" s="625"/>
      <c r="N188" s="625"/>
      <c r="O188" s="626"/>
      <c r="P188" s="622" t="s">
        <v>40</v>
      </c>
      <c r="Q188" s="623"/>
      <c r="R188" s="623"/>
      <c r="S188" s="623"/>
      <c r="T188" s="623"/>
      <c r="U188" s="623"/>
      <c r="V188" s="624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5"/>
      <c r="B189" s="625"/>
      <c r="C189" s="625"/>
      <c r="D189" s="625"/>
      <c r="E189" s="625"/>
      <c r="F189" s="625"/>
      <c r="G189" s="625"/>
      <c r="H189" s="625"/>
      <c r="I189" s="625"/>
      <c r="J189" s="625"/>
      <c r="K189" s="625"/>
      <c r="L189" s="625"/>
      <c r="M189" s="625"/>
      <c r="N189" s="625"/>
      <c r="O189" s="626"/>
      <c r="P189" s="622" t="s">
        <v>40</v>
      </c>
      <c r="Q189" s="623"/>
      <c r="R189" s="623"/>
      <c r="S189" s="623"/>
      <c r="T189" s="623"/>
      <c r="U189" s="623"/>
      <c r="V189" s="624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7" t="s">
        <v>330</v>
      </c>
      <c r="B190" s="637"/>
      <c r="C190" s="637"/>
      <c r="D190" s="637"/>
      <c r="E190" s="637"/>
      <c r="F190" s="637"/>
      <c r="G190" s="637"/>
      <c r="H190" s="637"/>
      <c r="I190" s="637"/>
      <c r="J190" s="637"/>
      <c r="K190" s="637"/>
      <c r="L190" s="637"/>
      <c r="M190" s="637"/>
      <c r="N190" s="637"/>
      <c r="O190" s="637"/>
      <c r="P190" s="637"/>
      <c r="Q190" s="637"/>
      <c r="R190" s="637"/>
      <c r="S190" s="637"/>
      <c r="T190" s="637"/>
      <c r="U190" s="637"/>
      <c r="V190" s="637"/>
      <c r="W190" s="637"/>
      <c r="X190" s="637"/>
      <c r="Y190" s="637"/>
      <c r="Z190" s="637"/>
      <c r="AA190" s="62"/>
      <c r="AB190" s="62"/>
      <c r="AC190" s="62"/>
    </row>
    <row r="191" spans="1:68" ht="14.25" hidden="1" customHeight="1" x14ac:dyDescent="0.25">
      <c r="A191" s="627" t="s">
        <v>107</v>
      </c>
      <c r="B191" s="627"/>
      <c r="C191" s="627"/>
      <c r="D191" s="627"/>
      <c r="E191" s="627"/>
      <c r="F191" s="627"/>
      <c r="G191" s="627"/>
      <c r="H191" s="627"/>
      <c r="I191" s="627"/>
      <c r="J191" s="627"/>
      <c r="K191" s="627"/>
      <c r="L191" s="627"/>
      <c r="M191" s="627"/>
      <c r="N191" s="627"/>
      <c r="O191" s="627"/>
      <c r="P191" s="627"/>
      <c r="Q191" s="627"/>
      <c r="R191" s="627"/>
      <c r="S191" s="627"/>
      <c r="T191" s="627"/>
      <c r="U191" s="627"/>
      <c r="V191" s="627"/>
      <c r="W191" s="627"/>
      <c r="X191" s="627"/>
      <c r="Y191" s="627"/>
      <c r="Z191" s="627"/>
      <c r="AA191" s="63"/>
      <c r="AB191" s="63"/>
      <c r="AC191" s="63"/>
    </row>
    <row r="192" spans="1:68" ht="16.5" hidden="1" customHeight="1" x14ac:dyDescent="0.25">
      <c r="A192" s="60" t="s">
        <v>331</v>
      </c>
      <c r="B192" s="60" t="s">
        <v>332</v>
      </c>
      <c r="C192" s="34">
        <v>4301011450</v>
      </c>
      <c r="D192" s="628">
        <v>4680115881402</v>
      </c>
      <c r="E192" s="62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30"/>
      <c r="R192" s="630"/>
      <c r="S192" s="630"/>
      <c r="T192" s="631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333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334</v>
      </c>
      <c r="B193" s="60" t="s">
        <v>335</v>
      </c>
      <c r="C193" s="34">
        <v>4301011768</v>
      </c>
      <c r="D193" s="628">
        <v>4680115881396</v>
      </c>
      <c r="E193" s="628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8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30"/>
      <c r="R193" s="630"/>
      <c r="S193" s="630"/>
      <c r="T193" s="631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333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5"/>
      <c r="B194" s="625"/>
      <c r="C194" s="625"/>
      <c r="D194" s="625"/>
      <c r="E194" s="625"/>
      <c r="F194" s="625"/>
      <c r="G194" s="625"/>
      <c r="H194" s="625"/>
      <c r="I194" s="625"/>
      <c r="J194" s="625"/>
      <c r="K194" s="625"/>
      <c r="L194" s="625"/>
      <c r="M194" s="625"/>
      <c r="N194" s="625"/>
      <c r="O194" s="626"/>
      <c r="P194" s="622" t="s">
        <v>40</v>
      </c>
      <c r="Q194" s="623"/>
      <c r="R194" s="623"/>
      <c r="S194" s="623"/>
      <c r="T194" s="623"/>
      <c r="U194" s="623"/>
      <c r="V194" s="624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5"/>
      <c r="B195" s="625"/>
      <c r="C195" s="625"/>
      <c r="D195" s="625"/>
      <c r="E195" s="625"/>
      <c r="F195" s="625"/>
      <c r="G195" s="625"/>
      <c r="H195" s="625"/>
      <c r="I195" s="625"/>
      <c r="J195" s="625"/>
      <c r="K195" s="625"/>
      <c r="L195" s="625"/>
      <c r="M195" s="625"/>
      <c r="N195" s="625"/>
      <c r="O195" s="626"/>
      <c r="P195" s="622" t="s">
        <v>40</v>
      </c>
      <c r="Q195" s="623"/>
      <c r="R195" s="623"/>
      <c r="S195" s="623"/>
      <c r="T195" s="623"/>
      <c r="U195" s="623"/>
      <c r="V195" s="624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27" t="s">
        <v>148</v>
      </c>
      <c r="B196" s="627"/>
      <c r="C196" s="627"/>
      <c r="D196" s="627"/>
      <c r="E196" s="627"/>
      <c r="F196" s="627"/>
      <c r="G196" s="627"/>
      <c r="H196" s="627"/>
      <c r="I196" s="627"/>
      <c r="J196" s="627"/>
      <c r="K196" s="627"/>
      <c r="L196" s="627"/>
      <c r="M196" s="627"/>
      <c r="N196" s="627"/>
      <c r="O196" s="627"/>
      <c r="P196" s="627"/>
      <c r="Q196" s="627"/>
      <c r="R196" s="627"/>
      <c r="S196" s="627"/>
      <c r="T196" s="627"/>
      <c r="U196" s="627"/>
      <c r="V196" s="627"/>
      <c r="W196" s="627"/>
      <c r="X196" s="627"/>
      <c r="Y196" s="627"/>
      <c r="Z196" s="627"/>
      <c r="AA196" s="63"/>
      <c r="AB196" s="63"/>
      <c r="AC196" s="63"/>
    </row>
    <row r="197" spans="1:68" ht="16.5" hidden="1" customHeight="1" x14ac:dyDescent="0.25">
      <c r="A197" s="60" t="s">
        <v>336</v>
      </c>
      <c r="B197" s="60" t="s">
        <v>337</v>
      </c>
      <c r="C197" s="34">
        <v>4301020262</v>
      </c>
      <c r="D197" s="628">
        <v>4680115882935</v>
      </c>
      <c r="E197" s="628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8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30"/>
      <c r="R197" s="630"/>
      <c r="S197" s="630"/>
      <c r="T197" s="631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55" t="s">
        <v>338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339</v>
      </c>
      <c r="B198" s="60" t="s">
        <v>340</v>
      </c>
      <c r="C198" s="34">
        <v>4301020220</v>
      </c>
      <c r="D198" s="628">
        <v>4680115880764</v>
      </c>
      <c r="E198" s="628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8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30"/>
      <c r="R198" s="630"/>
      <c r="S198" s="630"/>
      <c r="T198" s="631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338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5"/>
      <c r="B199" s="625"/>
      <c r="C199" s="625"/>
      <c r="D199" s="625"/>
      <c r="E199" s="625"/>
      <c r="F199" s="625"/>
      <c r="G199" s="625"/>
      <c r="H199" s="625"/>
      <c r="I199" s="625"/>
      <c r="J199" s="625"/>
      <c r="K199" s="625"/>
      <c r="L199" s="625"/>
      <c r="M199" s="625"/>
      <c r="N199" s="625"/>
      <c r="O199" s="626"/>
      <c r="P199" s="622" t="s">
        <v>40</v>
      </c>
      <c r="Q199" s="623"/>
      <c r="R199" s="623"/>
      <c r="S199" s="623"/>
      <c r="T199" s="623"/>
      <c r="U199" s="623"/>
      <c r="V199" s="624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5"/>
      <c r="B200" s="625"/>
      <c r="C200" s="625"/>
      <c r="D200" s="625"/>
      <c r="E200" s="625"/>
      <c r="F200" s="625"/>
      <c r="G200" s="625"/>
      <c r="H200" s="625"/>
      <c r="I200" s="625"/>
      <c r="J200" s="625"/>
      <c r="K200" s="625"/>
      <c r="L200" s="625"/>
      <c r="M200" s="625"/>
      <c r="N200" s="625"/>
      <c r="O200" s="626"/>
      <c r="P200" s="622" t="s">
        <v>40</v>
      </c>
      <c r="Q200" s="623"/>
      <c r="R200" s="623"/>
      <c r="S200" s="623"/>
      <c r="T200" s="623"/>
      <c r="U200" s="623"/>
      <c r="V200" s="624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27" t="s">
        <v>159</v>
      </c>
      <c r="B201" s="627"/>
      <c r="C201" s="627"/>
      <c r="D201" s="627"/>
      <c r="E201" s="627"/>
      <c r="F201" s="627"/>
      <c r="G201" s="627"/>
      <c r="H201" s="627"/>
      <c r="I201" s="627"/>
      <c r="J201" s="627"/>
      <c r="K201" s="627"/>
      <c r="L201" s="627"/>
      <c r="M201" s="627"/>
      <c r="N201" s="627"/>
      <c r="O201" s="627"/>
      <c r="P201" s="627"/>
      <c r="Q201" s="627"/>
      <c r="R201" s="627"/>
      <c r="S201" s="627"/>
      <c r="T201" s="627"/>
      <c r="U201" s="627"/>
      <c r="V201" s="627"/>
      <c r="W201" s="627"/>
      <c r="X201" s="627"/>
      <c r="Y201" s="627"/>
      <c r="Z201" s="627"/>
      <c r="AA201" s="63"/>
      <c r="AB201" s="63"/>
      <c r="AC201" s="63"/>
    </row>
    <row r="202" spans="1:68" ht="27" hidden="1" customHeight="1" x14ac:dyDescent="0.25">
      <c r="A202" s="60" t="s">
        <v>341</v>
      </c>
      <c r="B202" s="60" t="s">
        <v>342</v>
      </c>
      <c r="C202" s="34">
        <v>4301031224</v>
      </c>
      <c r="D202" s="628">
        <v>4680115882683</v>
      </c>
      <c r="E202" s="628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8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30"/>
      <c r="R202" s="630"/>
      <c r="S202" s="630"/>
      <c r="T202" s="631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59" t="s">
        <v>343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hidden="1" customHeight="1" x14ac:dyDescent="0.25">
      <c r="A203" s="60" t="s">
        <v>344</v>
      </c>
      <c r="B203" s="60" t="s">
        <v>345</v>
      </c>
      <c r="C203" s="34">
        <v>4301031230</v>
      </c>
      <c r="D203" s="628">
        <v>4680115882690</v>
      </c>
      <c r="E203" s="628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81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30"/>
      <c r="R203" s="630"/>
      <c r="S203" s="630"/>
      <c r="T203" s="631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61" t="s">
        <v>346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customHeight="1" x14ac:dyDescent="0.25">
      <c r="A204" s="60" t="s">
        <v>347</v>
      </c>
      <c r="B204" s="60" t="s">
        <v>348</v>
      </c>
      <c r="C204" s="34">
        <v>4301031220</v>
      </c>
      <c r="D204" s="628">
        <v>4680115882669</v>
      </c>
      <c r="E204" s="628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81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30"/>
      <c r="R204" s="630"/>
      <c r="S204" s="630"/>
      <c r="T204" s="631"/>
      <c r="U204" s="37" t="s">
        <v>45</v>
      </c>
      <c r="V204" s="37" t="s">
        <v>45</v>
      </c>
      <c r="W204" s="38" t="s">
        <v>0</v>
      </c>
      <c r="X204" s="56">
        <v>100</v>
      </c>
      <c r="Y204" s="53">
        <f t="shared" si="31"/>
        <v>102.60000000000001</v>
      </c>
      <c r="Z204" s="39">
        <f>IFERROR(IF(Y204=0,"",ROUNDUP(Y204/H204,0)*0.00902),"")</f>
        <v>0.17138</v>
      </c>
      <c r="AA204" s="65" t="s">
        <v>45</v>
      </c>
      <c r="AB204" s="66" t="s">
        <v>45</v>
      </c>
      <c r="AC204" s="263" t="s">
        <v>349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103.88888888888889</v>
      </c>
      <c r="BN204" s="75">
        <f t="shared" si="33"/>
        <v>106.59000000000002</v>
      </c>
      <c r="BO204" s="75">
        <f t="shared" si="34"/>
        <v>0.14029180695847362</v>
      </c>
      <c r="BP204" s="75">
        <f t="shared" si="35"/>
        <v>0.14393939393939395</v>
      </c>
    </row>
    <row r="205" spans="1:68" ht="27" hidden="1" customHeight="1" x14ac:dyDescent="0.25">
      <c r="A205" s="60" t="s">
        <v>350</v>
      </c>
      <c r="B205" s="60" t="s">
        <v>351</v>
      </c>
      <c r="C205" s="34">
        <v>4301031221</v>
      </c>
      <c r="D205" s="628">
        <v>4680115882676</v>
      </c>
      <c r="E205" s="628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8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30"/>
      <c r="R205" s="630"/>
      <c r="S205" s="630"/>
      <c r="T205" s="631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65" t="s">
        <v>352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353</v>
      </c>
      <c r="B206" s="60" t="s">
        <v>354</v>
      </c>
      <c r="C206" s="34">
        <v>4301031223</v>
      </c>
      <c r="D206" s="628">
        <v>4680115884014</v>
      </c>
      <c r="E206" s="628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8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30"/>
      <c r="R206" s="630"/>
      <c r="S206" s="630"/>
      <c r="T206" s="631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343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355</v>
      </c>
      <c r="B207" s="60" t="s">
        <v>356</v>
      </c>
      <c r="C207" s="34">
        <v>4301031222</v>
      </c>
      <c r="D207" s="628">
        <v>4680115884007</v>
      </c>
      <c r="E207" s="628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8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30"/>
      <c r="R207" s="630"/>
      <c r="S207" s="630"/>
      <c r="T207" s="631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346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357</v>
      </c>
      <c r="B208" s="60" t="s">
        <v>358</v>
      </c>
      <c r="C208" s="34">
        <v>4301031229</v>
      </c>
      <c r="D208" s="628">
        <v>4680115884038</v>
      </c>
      <c r="E208" s="628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8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30"/>
      <c r="R208" s="630"/>
      <c r="S208" s="630"/>
      <c r="T208" s="631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349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359</v>
      </c>
      <c r="B209" s="60" t="s">
        <v>360</v>
      </c>
      <c r="C209" s="34">
        <v>4301031225</v>
      </c>
      <c r="D209" s="628">
        <v>4680115884021</v>
      </c>
      <c r="E209" s="628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30"/>
      <c r="R209" s="630"/>
      <c r="S209" s="630"/>
      <c r="T209" s="631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352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x14ac:dyDescent="0.2">
      <c r="A210" s="625"/>
      <c r="B210" s="625"/>
      <c r="C210" s="625"/>
      <c r="D210" s="625"/>
      <c r="E210" s="625"/>
      <c r="F210" s="625"/>
      <c r="G210" s="625"/>
      <c r="H210" s="625"/>
      <c r="I210" s="625"/>
      <c r="J210" s="625"/>
      <c r="K210" s="625"/>
      <c r="L210" s="625"/>
      <c r="M210" s="625"/>
      <c r="N210" s="625"/>
      <c r="O210" s="626"/>
      <c r="P210" s="622" t="s">
        <v>40</v>
      </c>
      <c r="Q210" s="623"/>
      <c r="R210" s="623"/>
      <c r="S210" s="623"/>
      <c r="T210" s="623"/>
      <c r="U210" s="623"/>
      <c r="V210" s="624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18.518518518518519</v>
      </c>
      <c r="Y210" s="41">
        <f>IFERROR(Y202/H202,"0")+IFERROR(Y203/H203,"0")+IFERROR(Y204/H204,"0")+IFERROR(Y205/H205,"0")+IFERROR(Y206/H206,"0")+IFERROR(Y207/H207,"0")+IFERROR(Y208/H208,"0")+IFERROR(Y209/H209,"0")</f>
        <v>19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0.17138</v>
      </c>
      <c r="AA210" s="64"/>
      <c r="AB210" s="64"/>
      <c r="AC210" s="64"/>
    </row>
    <row r="211" spans="1:68" x14ac:dyDescent="0.2">
      <c r="A211" s="625"/>
      <c r="B211" s="625"/>
      <c r="C211" s="625"/>
      <c r="D211" s="625"/>
      <c r="E211" s="625"/>
      <c r="F211" s="625"/>
      <c r="G211" s="625"/>
      <c r="H211" s="625"/>
      <c r="I211" s="625"/>
      <c r="J211" s="625"/>
      <c r="K211" s="625"/>
      <c r="L211" s="625"/>
      <c r="M211" s="625"/>
      <c r="N211" s="625"/>
      <c r="O211" s="626"/>
      <c r="P211" s="622" t="s">
        <v>40</v>
      </c>
      <c r="Q211" s="623"/>
      <c r="R211" s="623"/>
      <c r="S211" s="623"/>
      <c r="T211" s="623"/>
      <c r="U211" s="623"/>
      <c r="V211" s="624"/>
      <c r="W211" s="40" t="s">
        <v>0</v>
      </c>
      <c r="X211" s="41">
        <f>IFERROR(SUM(X202:X209),"0")</f>
        <v>100</v>
      </c>
      <c r="Y211" s="41">
        <f>IFERROR(SUM(Y202:Y209),"0")</f>
        <v>102.60000000000001</v>
      </c>
      <c r="Z211" s="40"/>
      <c r="AA211" s="64"/>
      <c r="AB211" s="64"/>
      <c r="AC211" s="64"/>
    </row>
    <row r="212" spans="1:68" ht="14.25" hidden="1" customHeight="1" x14ac:dyDescent="0.25">
      <c r="A212" s="627" t="s">
        <v>78</v>
      </c>
      <c r="B212" s="627"/>
      <c r="C212" s="627"/>
      <c r="D212" s="627"/>
      <c r="E212" s="627"/>
      <c r="F212" s="627"/>
      <c r="G212" s="627"/>
      <c r="H212" s="627"/>
      <c r="I212" s="627"/>
      <c r="J212" s="627"/>
      <c r="K212" s="627"/>
      <c r="L212" s="627"/>
      <c r="M212" s="627"/>
      <c r="N212" s="627"/>
      <c r="O212" s="627"/>
      <c r="P212" s="627"/>
      <c r="Q212" s="627"/>
      <c r="R212" s="627"/>
      <c r="S212" s="627"/>
      <c r="T212" s="627"/>
      <c r="U212" s="627"/>
      <c r="V212" s="627"/>
      <c r="W212" s="627"/>
      <c r="X212" s="627"/>
      <c r="Y212" s="627"/>
      <c r="Z212" s="627"/>
      <c r="AA212" s="63"/>
      <c r="AB212" s="63"/>
      <c r="AC212" s="63"/>
    </row>
    <row r="213" spans="1:68" ht="27" hidden="1" customHeight="1" x14ac:dyDescent="0.25">
      <c r="A213" s="60" t="s">
        <v>361</v>
      </c>
      <c r="B213" s="60" t="s">
        <v>362</v>
      </c>
      <c r="C213" s="34">
        <v>4301051408</v>
      </c>
      <c r="D213" s="628">
        <v>4680115881594</v>
      </c>
      <c r="E213" s="628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8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30"/>
      <c r="R213" s="630"/>
      <c r="S213" s="630"/>
      <c r="T213" s="631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75" t="s">
        <v>363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364</v>
      </c>
      <c r="B214" s="60" t="s">
        <v>365</v>
      </c>
      <c r="C214" s="34">
        <v>4301051411</v>
      </c>
      <c r="D214" s="628">
        <v>4680115881617</v>
      </c>
      <c r="E214" s="628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8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30"/>
      <c r="R214" s="630"/>
      <c r="S214" s="630"/>
      <c r="T214" s="631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366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367</v>
      </c>
      <c r="B215" s="60" t="s">
        <v>368</v>
      </c>
      <c r="C215" s="34">
        <v>4301051656</v>
      </c>
      <c r="D215" s="628">
        <v>4680115880573</v>
      </c>
      <c r="E215" s="628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8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30"/>
      <c r="R215" s="630"/>
      <c r="S215" s="630"/>
      <c r="T215" s="631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79" t="s">
        <v>369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370</v>
      </c>
      <c r="B216" s="60" t="s">
        <v>371</v>
      </c>
      <c r="C216" s="34">
        <v>4301051407</v>
      </c>
      <c r="D216" s="628">
        <v>4680115882195</v>
      </c>
      <c r="E216" s="628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80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30"/>
      <c r="R216" s="630"/>
      <c r="S216" s="630"/>
      <c r="T216" s="631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363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372</v>
      </c>
      <c r="B217" s="60" t="s">
        <v>373</v>
      </c>
      <c r="C217" s="34">
        <v>4301051752</v>
      </c>
      <c r="D217" s="628">
        <v>4680115882607</v>
      </c>
      <c r="E217" s="628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30"/>
      <c r="R217" s="630"/>
      <c r="S217" s="630"/>
      <c r="T217" s="631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374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375</v>
      </c>
      <c r="B218" s="60" t="s">
        <v>376</v>
      </c>
      <c r="C218" s="34">
        <v>4301051666</v>
      </c>
      <c r="D218" s="628">
        <v>4680115880092</v>
      </c>
      <c r="E218" s="628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30"/>
      <c r="R218" s="630"/>
      <c r="S218" s="630"/>
      <c r="T218" s="631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 t="shared" si="41"/>
        <v/>
      </c>
      <c r="AA218" s="65" t="s">
        <v>45</v>
      </c>
      <c r="AB218" s="66" t="s">
        <v>45</v>
      </c>
      <c r="AC218" s="285" t="s">
        <v>369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377</v>
      </c>
      <c r="B219" s="60" t="s">
        <v>378</v>
      </c>
      <c r="C219" s="34">
        <v>4301051668</v>
      </c>
      <c r="D219" s="628">
        <v>4680115880221</v>
      </c>
      <c r="E219" s="628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30"/>
      <c r="R219" s="630"/>
      <c r="S219" s="630"/>
      <c r="T219" s="631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369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379</v>
      </c>
      <c r="B220" s="60" t="s">
        <v>380</v>
      </c>
      <c r="C220" s="34">
        <v>4301051945</v>
      </c>
      <c r="D220" s="628">
        <v>4680115880504</v>
      </c>
      <c r="E220" s="62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30"/>
      <c r="R220" s="630"/>
      <c r="S220" s="630"/>
      <c r="T220" s="631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 t="shared" si="41"/>
        <v/>
      </c>
      <c r="AA220" s="65" t="s">
        <v>45</v>
      </c>
      <c r="AB220" s="66" t="s">
        <v>45</v>
      </c>
      <c r="AC220" s="289" t="s">
        <v>381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382</v>
      </c>
      <c r="B221" s="60" t="s">
        <v>383</v>
      </c>
      <c r="C221" s="34">
        <v>4301051410</v>
      </c>
      <c r="D221" s="628">
        <v>4680115882164</v>
      </c>
      <c r="E221" s="628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7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30"/>
      <c r="R221" s="630"/>
      <c r="S221" s="630"/>
      <c r="T221" s="631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 t="shared" si="41"/>
        <v/>
      </c>
      <c r="AA221" s="65" t="s">
        <v>45</v>
      </c>
      <c r="AB221" s="66" t="s">
        <v>45</v>
      </c>
      <c r="AC221" s="291" t="s">
        <v>384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idden="1" x14ac:dyDescent="0.2">
      <c r="A222" s="625"/>
      <c r="B222" s="625"/>
      <c r="C222" s="625"/>
      <c r="D222" s="625"/>
      <c r="E222" s="625"/>
      <c r="F222" s="625"/>
      <c r="G222" s="625"/>
      <c r="H222" s="625"/>
      <c r="I222" s="625"/>
      <c r="J222" s="625"/>
      <c r="K222" s="625"/>
      <c r="L222" s="625"/>
      <c r="M222" s="625"/>
      <c r="N222" s="625"/>
      <c r="O222" s="626"/>
      <c r="P222" s="622" t="s">
        <v>40</v>
      </c>
      <c r="Q222" s="623"/>
      <c r="R222" s="623"/>
      <c r="S222" s="623"/>
      <c r="T222" s="623"/>
      <c r="U222" s="623"/>
      <c r="V222" s="624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625"/>
      <c r="B223" s="625"/>
      <c r="C223" s="625"/>
      <c r="D223" s="625"/>
      <c r="E223" s="625"/>
      <c r="F223" s="625"/>
      <c r="G223" s="625"/>
      <c r="H223" s="625"/>
      <c r="I223" s="625"/>
      <c r="J223" s="625"/>
      <c r="K223" s="625"/>
      <c r="L223" s="625"/>
      <c r="M223" s="625"/>
      <c r="N223" s="625"/>
      <c r="O223" s="626"/>
      <c r="P223" s="622" t="s">
        <v>40</v>
      </c>
      <c r="Q223" s="623"/>
      <c r="R223" s="623"/>
      <c r="S223" s="623"/>
      <c r="T223" s="623"/>
      <c r="U223" s="623"/>
      <c r="V223" s="624"/>
      <c r="W223" s="40" t="s">
        <v>0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627" t="s">
        <v>185</v>
      </c>
      <c r="B224" s="627"/>
      <c r="C224" s="627"/>
      <c r="D224" s="627"/>
      <c r="E224" s="627"/>
      <c r="F224" s="627"/>
      <c r="G224" s="627"/>
      <c r="H224" s="627"/>
      <c r="I224" s="627"/>
      <c r="J224" s="627"/>
      <c r="K224" s="627"/>
      <c r="L224" s="627"/>
      <c r="M224" s="627"/>
      <c r="N224" s="627"/>
      <c r="O224" s="627"/>
      <c r="P224" s="627"/>
      <c r="Q224" s="627"/>
      <c r="R224" s="627"/>
      <c r="S224" s="627"/>
      <c r="T224" s="627"/>
      <c r="U224" s="627"/>
      <c r="V224" s="627"/>
      <c r="W224" s="627"/>
      <c r="X224" s="627"/>
      <c r="Y224" s="627"/>
      <c r="Z224" s="627"/>
      <c r="AA224" s="63"/>
      <c r="AB224" s="63"/>
      <c r="AC224" s="63"/>
    </row>
    <row r="225" spans="1:68" ht="27" hidden="1" customHeight="1" x14ac:dyDescent="0.25">
      <c r="A225" s="60" t="s">
        <v>385</v>
      </c>
      <c r="B225" s="60" t="s">
        <v>386</v>
      </c>
      <c r="C225" s="34">
        <v>4301060463</v>
      </c>
      <c r="D225" s="628">
        <v>4680115880818</v>
      </c>
      <c r="E225" s="628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30"/>
      <c r="R225" s="630"/>
      <c r="S225" s="630"/>
      <c r="T225" s="631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 t="s">
        <v>45</v>
      </c>
      <c r="AB225" s="66" t="s">
        <v>45</v>
      </c>
      <c r="AC225" s="293" t="s">
        <v>387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388</v>
      </c>
      <c r="B226" s="60" t="s">
        <v>389</v>
      </c>
      <c r="C226" s="34">
        <v>4301060389</v>
      </c>
      <c r="D226" s="628">
        <v>4680115880801</v>
      </c>
      <c r="E226" s="628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30"/>
      <c r="R226" s="630"/>
      <c r="S226" s="630"/>
      <c r="T226" s="631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390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625"/>
      <c r="B227" s="625"/>
      <c r="C227" s="625"/>
      <c r="D227" s="625"/>
      <c r="E227" s="625"/>
      <c r="F227" s="625"/>
      <c r="G227" s="625"/>
      <c r="H227" s="625"/>
      <c r="I227" s="625"/>
      <c r="J227" s="625"/>
      <c r="K227" s="625"/>
      <c r="L227" s="625"/>
      <c r="M227" s="625"/>
      <c r="N227" s="625"/>
      <c r="O227" s="626"/>
      <c r="P227" s="622" t="s">
        <v>40</v>
      </c>
      <c r="Q227" s="623"/>
      <c r="R227" s="623"/>
      <c r="S227" s="623"/>
      <c r="T227" s="623"/>
      <c r="U227" s="623"/>
      <c r="V227" s="624"/>
      <c r="W227" s="40" t="s">
        <v>39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625"/>
      <c r="B228" s="625"/>
      <c r="C228" s="625"/>
      <c r="D228" s="625"/>
      <c r="E228" s="625"/>
      <c r="F228" s="625"/>
      <c r="G228" s="625"/>
      <c r="H228" s="625"/>
      <c r="I228" s="625"/>
      <c r="J228" s="625"/>
      <c r="K228" s="625"/>
      <c r="L228" s="625"/>
      <c r="M228" s="625"/>
      <c r="N228" s="625"/>
      <c r="O228" s="626"/>
      <c r="P228" s="622" t="s">
        <v>40</v>
      </c>
      <c r="Q228" s="623"/>
      <c r="R228" s="623"/>
      <c r="S228" s="623"/>
      <c r="T228" s="623"/>
      <c r="U228" s="623"/>
      <c r="V228" s="624"/>
      <c r="W228" s="40" t="s">
        <v>0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37" t="s">
        <v>391</v>
      </c>
      <c r="B229" s="637"/>
      <c r="C229" s="637"/>
      <c r="D229" s="637"/>
      <c r="E229" s="637"/>
      <c r="F229" s="637"/>
      <c r="G229" s="637"/>
      <c r="H229" s="637"/>
      <c r="I229" s="637"/>
      <c r="J229" s="637"/>
      <c r="K229" s="637"/>
      <c r="L229" s="637"/>
      <c r="M229" s="637"/>
      <c r="N229" s="637"/>
      <c r="O229" s="637"/>
      <c r="P229" s="637"/>
      <c r="Q229" s="637"/>
      <c r="R229" s="637"/>
      <c r="S229" s="637"/>
      <c r="T229" s="637"/>
      <c r="U229" s="637"/>
      <c r="V229" s="637"/>
      <c r="W229" s="637"/>
      <c r="X229" s="637"/>
      <c r="Y229" s="637"/>
      <c r="Z229" s="637"/>
      <c r="AA229" s="62"/>
      <c r="AB229" s="62"/>
      <c r="AC229" s="62"/>
    </row>
    <row r="230" spans="1:68" ht="14.25" hidden="1" customHeight="1" x14ac:dyDescent="0.25">
      <c r="A230" s="627" t="s">
        <v>107</v>
      </c>
      <c r="B230" s="627"/>
      <c r="C230" s="627"/>
      <c r="D230" s="627"/>
      <c r="E230" s="627"/>
      <c r="F230" s="627"/>
      <c r="G230" s="627"/>
      <c r="H230" s="627"/>
      <c r="I230" s="627"/>
      <c r="J230" s="627"/>
      <c r="K230" s="627"/>
      <c r="L230" s="627"/>
      <c r="M230" s="627"/>
      <c r="N230" s="627"/>
      <c r="O230" s="627"/>
      <c r="P230" s="627"/>
      <c r="Q230" s="627"/>
      <c r="R230" s="627"/>
      <c r="S230" s="627"/>
      <c r="T230" s="627"/>
      <c r="U230" s="627"/>
      <c r="V230" s="627"/>
      <c r="W230" s="627"/>
      <c r="X230" s="627"/>
      <c r="Y230" s="627"/>
      <c r="Z230" s="627"/>
      <c r="AA230" s="63"/>
      <c r="AB230" s="63"/>
      <c r="AC230" s="63"/>
    </row>
    <row r="231" spans="1:68" ht="27" hidden="1" customHeight="1" x14ac:dyDescent="0.25">
      <c r="A231" s="60" t="s">
        <v>392</v>
      </c>
      <c r="B231" s="60" t="s">
        <v>393</v>
      </c>
      <c r="C231" s="34">
        <v>4301011826</v>
      </c>
      <c r="D231" s="628">
        <v>4680115884137</v>
      </c>
      <c r="E231" s="628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7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30"/>
      <c r="R231" s="630"/>
      <c r="S231" s="630"/>
      <c r="T231" s="631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394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392</v>
      </c>
      <c r="B232" s="60" t="s">
        <v>395</v>
      </c>
      <c r="C232" s="34">
        <v>4301011942</v>
      </c>
      <c r="D232" s="628">
        <v>4680115884137</v>
      </c>
      <c r="E232" s="628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397</v>
      </c>
      <c r="N232" s="36"/>
      <c r="O232" s="35">
        <v>55</v>
      </c>
      <c r="P232" s="79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30"/>
      <c r="R232" s="630"/>
      <c r="S232" s="630"/>
      <c r="T232" s="631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396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398</v>
      </c>
      <c r="B233" s="60" t="s">
        <v>399</v>
      </c>
      <c r="C233" s="34">
        <v>4301011724</v>
      </c>
      <c r="D233" s="628">
        <v>4680115884236</v>
      </c>
      <c r="E233" s="628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30"/>
      <c r="R233" s="630"/>
      <c r="S233" s="630"/>
      <c r="T233" s="631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400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401</v>
      </c>
      <c r="B234" s="60" t="s">
        <v>402</v>
      </c>
      <c r="C234" s="34">
        <v>4301011941</v>
      </c>
      <c r="D234" s="628">
        <v>4680115884175</v>
      </c>
      <c r="E234" s="628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397</v>
      </c>
      <c r="N234" s="36"/>
      <c r="O234" s="35">
        <v>55</v>
      </c>
      <c r="P234" s="79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30"/>
      <c r="R234" s="630"/>
      <c r="S234" s="630"/>
      <c r="T234" s="631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396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401</v>
      </c>
      <c r="B235" s="60" t="s">
        <v>403</v>
      </c>
      <c r="C235" s="34">
        <v>4301011721</v>
      </c>
      <c r="D235" s="628">
        <v>4680115884175</v>
      </c>
      <c r="E235" s="628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7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30"/>
      <c r="R235" s="630"/>
      <c r="S235" s="630"/>
      <c r="T235" s="631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404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405</v>
      </c>
      <c r="B236" s="60" t="s">
        <v>406</v>
      </c>
      <c r="C236" s="34">
        <v>4301011824</v>
      </c>
      <c r="D236" s="628">
        <v>4680115884144</v>
      </c>
      <c r="E236" s="628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79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30"/>
      <c r="R236" s="630"/>
      <c r="S236" s="630"/>
      <c r="T236" s="631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394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407</v>
      </c>
      <c r="B237" s="60" t="s">
        <v>408</v>
      </c>
      <c r="C237" s="34">
        <v>4301011726</v>
      </c>
      <c r="D237" s="628">
        <v>4680115884182</v>
      </c>
      <c r="E237" s="628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30"/>
      <c r="R237" s="630"/>
      <c r="S237" s="630"/>
      <c r="T237" s="631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400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409</v>
      </c>
      <c r="B238" s="60" t="s">
        <v>410</v>
      </c>
      <c r="C238" s="34">
        <v>4301011722</v>
      </c>
      <c r="D238" s="628">
        <v>4680115884205</v>
      </c>
      <c r="E238" s="628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78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30"/>
      <c r="R238" s="630"/>
      <c r="S238" s="630"/>
      <c r="T238" s="631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404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5"/>
      <c r="B239" s="625"/>
      <c r="C239" s="625"/>
      <c r="D239" s="625"/>
      <c r="E239" s="625"/>
      <c r="F239" s="625"/>
      <c r="G239" s="625"/>
      <c r="H239" s="625"/>
      <c r="I239" s="625"/>
      <c r="J239" s="625"/>
      <c r="K239" s="625"/>
      <c r="L239" s="625"/>
      <c r="M239" s="625"/>
      <c r="N239" s="625"/>
      <c r="O239" s="626"/>
      <c r="P239" s="622" t="s">
        <v>40</v>
      </c>
      <c r="Q239" s="623"/>
      <c r="R239" s="623"/>
      <c r="S239" s="623"/>
      <c r="T239" s="623"/>
      <c r="U239" s="623"/>
      <c r="V239" s="624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5"/>
      <c r="B240" s="625"/>
      <c r="C240" s="625"/>
      <c r="D240" s="625"/>
      <c r="E240" s="625"/>
      <c r="F240" s="625"/>
      <c r="G240" s="625"/>
      <c r="H240" s="625"/>
      <c r="I240" s="625"/>
      <c r="J240" s="625"/>
      <c r="K240" s="625"/>
      <c r="L240" s="625"/>
      <c r="M240" s="625"/>
      <c r="N240" s="625"/>
      <c r="O240" s="626"/>
      <c r="P240" s="622" t="s">
        <v>40</v>
      </c>
      <c r="Q240" s="623"/>
      <c r="R240" s="623"/>
      <c r="S240" s="623"/>
      <c r="T240" s="623"/>
      <c r="U240" s="623"/>
      <c r="V240" s="624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27" t="s">
        <v>148</v>
      </c>
      <c r="B241" s="627"/>
      <c r="C241" s="627"/>
      <c r="D241" s="627"/>
      <c r="E241" s="627"/>
      <c r="F241" s="627"/>
      <c r="G241" s="627"/>
      <c r="H241" s="627"/>
      <c r="I241" s="627"/>
      <c r="J241" s="627"/>
      <c r="K241" s="627"/>
      <c r="L241" s="627"/>
      <c r="M241" s="627"/>
      <c r="N241" s="627"/>
      <c r="O241" s="627"/>
      <c r="P241" s="627"/>
      <c r="Q241" s="627"/>
      <c r="R241" s="627"/>
      <c r="S241" s="627"/>
      <c r="T241" s="627"/>
      <c r="U241" s="627"/>
      <c r="V241" s="627"/>
      <c r="W241" s="627"/>
      <c r="X241" s="627"/>
      <c r="Y241" s="627"/>
      <c r="Z241" s="627"/>
      <c r="AA241" s="63"/>
      <c r="AB241" s="63"/>
      <c r="AC241" s="63"/>
    </row>
    <row r="242" spans="1:68" ht="27" hidden="1" customHeight="1" x14ac:dyDescent="0.25">
      <c r="A242" s="60" t="s">
        <v>411</v>
      </c>
      <c r="B242" s="60" t="s">
        <v>412</v>
      </c>
      <c r="C242" s="34">
        <v>4301020377</v>
      </c>
      <c r="D242" s="628">
        <v>4680115885981</v>
      </c>
      <c r="E242" s="628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79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30"/>
      <c r="R242" s="630"/>
      <c r="S242" s="630"/>
      <c r="T242" s="631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413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411</v>
      </c>
      <c r="B243" s="60" t="s">
        <v>414</v>
      </c>
      <c r="C243" s="34">
        <v>4301020340</v>
      </c>
      <c r="D243" s="628">
        <v>4680115885721</v>
      </c>
      <c r="E243" s="628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79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30"/>
      <c r="R243" s="630"/>
      <c r="S243" s="630"/>
      <c r="T243" s="631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413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5"/>
      <c r="B244" s="625"/>
      <c r="C244" s="625"/>
      <c r="D244" s="625"/>
      <c r="E244" s="625"/>
      <c r="F244" s="625"/>
      <c r="G244" s="625"/>
      <c r="H244" s="625"/>
      <c r="I244" s="625"/>
      <c r="J244" s="625"/>
      <c r="K244" s="625"/>
      <c r="L244" s="625"/>
      <c r="M244" s="625"/>
      <c r="N244" s="625"/>
      <c r="O244" s="626"/>
      <c r="P244" s="622" t="s">
        <v>40</v>
      </c>
      <c r="Q244" s="623"/>
      <c r="R244" s="623"/>
      <c r="S244" s="623"/>
      <c r="T244" s="623"/>
      <c r="U244" s="623"/>
      <c r="V244" s="624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5"/>
      <c r="B245" s="625"/>
      <c r="C245" s="625"/>
      <c r="D245" s="625"/>
      <c r="E245" s="625"/>
      <c r="F245" s="625"/>
      <c r="G245" s="625"/>
      <c r="H245" s="625"/>
      <c r="I245" s="625"/>
      <c r="J245" s="625"/>
      <c r="K245" s="625"/>
      <c r="L245" s="625"/>
      <c r="M245" s="625"/>
      <c r="N245" s="625"/>
      <c r="O245" s="626"/>
      <c r="P245" s="622" t="s">
        <v>40</v>
      </c>
      <c r="Q245" s="623"/>
      <c r="R245" s="623"/>
      <c r="S245" s="623"/>
      <c r="T245" s="623"/>
      <c r="U245" s="623"/>
      <c r="V245" s="624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27" t="s">
        <v>415</v>
      </c>
      <c r="B246" s="627"/>
      <c r="C246" s="627"/>
      <c r="D246" s="627"/>
      <c r="E246" s="627"/>
      <c r="F246" s="627"/>
      <c r="G246" s="627"/>
      <c r="H246" s="627"/>
      <c r="I246" s="627"/>
      <c r="J246" s="627"/>
      <c r="K246" s="627"/>
      <c r="L246" s="627"/>
      <c r="M246" s="627"/>
      <c r="N246" s="627"/>
      <c r="O246" s="627"/>
      <c r="P246" s="627"/>
      <c r="Q246" s="627"/>
      <c r="R246" s="627"/>
      <c r="S246" s="627"/>
      <c r="T246" s="627"/>
      <c r="U246" s="627"/>
      <c r="V246" s="627"/>
      <c r="W246" s="627"/>
      <c r="X246" s="627"/>
      <c r="Y246" s="627"/>
      <c r="Z246" s="627"/>
      <c r="AA246" s="63"/>
      <c r="AB246" s="63"/>
      <c r="AC246" s="63"/>
    </row>
    <row r="247" spans="1:68" ht="27" hidden="1" customHeight="1" x14ac:dyDescent="0.25">
      <c r="A247" s="60" t="s">
        <v>416</v>
      </c>
      <c r="B247" s="60" t="s">
        <v>417</v>
      </c>
      <c r="C247" s="34">
        <v>4301040361</v>
      </c>
      <c r="D247" s="628">
        <v>4680115886803</v>
      </c>
      <c r="E247" s="628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318</v>
      </c>
      <c r="L247" s="35" t="s">
        <v>45</v>
      </c>
      <c r="M247" s="36" t="s">
        <v>317</v>
      </c>
      <c r="N247" s="36"/>
      <c r="O247" s="35">
        <v>45</v>
      </c>
      <c r="P247" s="788" t="s">
        <v>418</v>
      </c>
      <c r="Q247" s="630"/>
      <c r="R247" s="630"/>
      <c r="S247" s="630"/>
      <c r="T247" s="631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5"/>
      <c r="B248" s="625"/>
      <c r="C248" s="625"/>
      <c r="D248" s="625"/>
      <c r="E248" s="625"/>
      <c r="F248" s="625"/>
      <c r="G248" s="625"/>
      <c r="H248" s="625"/>
      <c r="I248" s="625"/>
      <c r="J248" s="625"/>
      <c r="K248" s="625"/>
      <c r="L248" s="625"/>
      <c r="M248" s="625"/>
      <c r="N248" s="625"/>
      <c r="O248" s="626"/>
      <c r="P248" s="622" t="s">
        <v>40</v>
      </c>
      <c r="Q248" s="623"/>
      <c r="R248" s="623"/>
      <c r="S248" s="623"/>
      <c r="T248" s="623"/>
      <c r="U248" s="623"/>
      <c r="V248" s="624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5"/>
      <c r="B249" s="625"/>
      <c r="C249" s="625"/>
      <c r="D249" s="625"/>
      <c r="E249" s="625"/>
      <c r="F249" s="625"/>
      <c r="G249" s="625"/>
      <c r="H249" s="625"/>
      <c r="I249" s="625"/>
      <c r="J249" s="625"/>
      <c r="K249" s="625"/>
      <c r="L249" s="625"/>
      <c r="M249" s="625"/>
      <c r="N249" s="625"/>
      <c r="O249" s="626"/>
      <c r="P249" s="622" t="s">
        <v>40</v>
      </c>
      <c r="Q249" s="623"/>
      <c r="R249" s="623"/>
      <c r="S249" s="623"/>
      <c r="T249" s="623"/>
      <c r="U249" s="623"/>
      <c r="V249" s="624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27" t="s">
        <v>420</v>
      </c>
      <c r="B250" s="627"/>
      <c r="C250" s="627"/>
      <c r="D250" s="627"/>
      <c r="E250" s="627"/>
      <c r="F250" s="627"/>
      <c r="G250" s="627"/>
      <c r="H250" s="627"/>
      <c r="I250" s="627"/>
      <c r="J250" s="627"/>
      <c r="K250" s="627"/>
      <c r="L250" s="627"/>
      <c r="M250" s="627"/>
      <c r="N250" s="627"/>
      <c r="O250" s="627"/>
      <c r="P250" s="627"/>
      <c r="Q250" s="627"/>
      <c r="R250" s="627"/>
      <c r="S250" s="627"/>
      <c r="T250" s="627"/>
      <c r="U250" s="627"/>
      <c r="V250" s="627"/>
      <c r="W250" s="627"/>
      <c r="X250" s="627"/>
      <c r="Y250" s="627"/>
      <c r="Z250" s="627"/>
      <c r="AA250" s="63"/>
      <c r="AB250" s="63"/>
      <c r="AC250" s="63"/>
    </row>
    <row r="251" spans="1:68" ht="27" hidden="1" customHeight="1" x14ac:dyDescent="0.25">
      <c r="A251" s="60" t="s">
        <v>421</v>
      </c>
      <c r="B251" s="60" t="s">
        <v>422</v>
      </c>
      <c r="C251" s="34">
        <v>4301041004</v>
      </c>
      <c r="D251" s="628">
        <v>4680115886704</v>
      </c>
      <c r="E251" s="62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318</v>
      </c>
      <c r="L251" s="35" t="s">
        <v>45</v>
      </c>
      <c r="M251" s="36" t="s">
        <v>317</v>
      </c>
      <c r="N251" s="36"/>
      <c r="O251" s="35">
        <v>90</v>
      </c>
      <c r="P251" s="784" t="s">
        <v>423</v>
      </c>
      <c r="Q251" s="630"/>
      <c r="R251" s="630"/>
      <c r="S251" s="630"/>
      <c r="T251" s="631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19" t="s">
        <v>424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425</v>
      </c>
      <c r="B252" s="60" t="s">
        <v>426</v>
      </c>
      <c r="C252" s="34">
        <v>4301041003</v>
      </c>
      <c r="D252" s="628">
        <v>4680115886681</v>
      </c>
      <c r="E252" s="628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318</v>
      </c>
      <c r="L252" s="35" t="s">
        <v>45</v>
      </c>
      <c r="M252" s="36" t="s">
        <v>317</v>
      </c>
      <c r="N252" s="36"/>
      <c r="O252" s="35">
        <v>90</v>
      </c>
      <c r="P252" s="785" t="s">
        <v>427</v>
      </c>
      <c r="Q252" s="630"/>
      <c r="R252" s="630"/>
      <c r="S252" s="630"/>
      <c r="T252" s="631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45</v>
      </c>
      <c r="AC252" s="321" t="s">
        <v>424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428</v>
      </c>
      <c r="B253" s="60" t="s">
        <v>429</v>
      </c>
      <c r="C253" s="34">
        <v>4301041007</v>
      </c>
      <c r="D253" s="628">
        <v>4680115886735</v>
      </c>
      <c r="E253" s="628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318</v>
      </c>
      <c r="L253" s="35" t="s">
        <v>45</v>
      </c>
      <c r="M253" s="36" t="s">
        <v>317</v>
      </c>
      <c r="N253" s="36"/>
      <c r="O253" s="35">
        <v>90</v>
      </c>
      <c r="P253" s="786" t="s">
        <v>430</v>
      </c>
      <c r="Q253" s="630"/>
      <c r="R253" s="630"/>
      <c r="S253" s="630"/>
      <c r="T253" s="631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45</v>
      </c>
      <c r="AC253" s="323" t="s">
        <v>424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431</v>
      </c>
      <c r="B254" s="60" t="s">
        <v>432</v>
      </c>
      <c r="C254" s="34">
        <v>4301041006</v>
      </c>
      <c r="D254" s="628">
        <v>4680115886728</v>
      </c>
      <c r="E254" s="628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318</v>
      </c>
      <c r="L254" s="35" t="s">
        <v>45</v>
      </c>
      <c r="M254" s="36" t="s">
        <v>317</v>
      </c>
      <c r="N254" s="36"/>
      <c r="O254" s="35">
        <v>90</v>
      </c>
      <c r="P254" s="787" t="s">
        <v>433</v>
      </c>
      <c r="Q254" s="630"/>
      <c r="R254" s="630"/>
      <c r="S254" s="630"/>
      <c r="T254" s="631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45</v>
      </c>
      <c r="AC254" s="325" t="s">
        <v>424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434</v>
      </c>
      <c r="B255" s="60" t="s">
        <v>435</v>
      </c>
      <c r="C255" s="34">
        <v>4301041005</v>
      </c>
      <c r="D255" s="628">
        <v>4680115886711</v>
      </c>
      <c r="E255" s="628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318</v>
      </c>
      <c r="L255" s="35" t="s">
        <v>45</v>
      </c>
      <c r="M255" s="36" t="s">
        <v>317</v>
      </c>
      <c r="N255" s="36"/>
      <c r="O255" s="35">
        <v>90</v>
      </c>
      <c r="P255" s="782" t="s">
        <v>436</v>
      </c>
      <c r="Q255" s="630"/>
      <c r="R255" s="630"/>
      <c r="S255" s="630"/>
      <c r="T255" s="631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424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5"/>
      <c r="B256" s="625"/>
      <c r="C256" s="625"/>
      <c r="D256" s="625"/>
      <c r="E256" s="625"/>
      <c r="F256" s="625"/>
      <c r="G256" s="625"/>
      <c r="H256" s="625"/>
      <c r="I256" s="625"/>
      <c r="J256" s="625"/>
      <c r="K256" s="625"/>
      <c r="L256" s="625"/>
      <c r="M256" s="625"/>
      <c r="N256" s="625"/>
      <c r="O256" s="626"/>
      <c r="P256" s="622" t="s">
        <v>40</v>
      </c>
      <c r="Q256" s="623"/>
      <c r="R256" s="623"/>
      <c r="S256" s="623"/>
      <c r="T256" s="623"/>
      <c r="U256" s="623"/>
      <c r="V256" s="624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5"/>
      <c r="B257" s="625"/>
      <c r="C257" s="625"/>
      <c r="D257" s="625"/>
      <c r="E257" s="625"/>
      <c r="F257" s="625"/>
      <c r="G257" s="625"/>
      <c r="H257" s="625"/>
      <c r="I257" s="625"/>
      <c r="J257" s="625"/>
      <c r="K257" s="625"/>
      <c r="L257" s="625"/>
      <c r="M257" s="625"/>
      <c r="N257" s="625"/>
      <c r="O257" s="626"/>
      <c r="P257" s="622" t="s">
        <v>40</v>
      </c>
      <c r="Q257" s="623"/>
      <c r="R257" s="623"/>
      <c r="S257" s="623"/>
      <c r="T257" s="623"/>
      <c r="U257" s="623"/>
      <c r="V257" s="624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7" t="s">
        <v>437</v>
      </c>
      <c r="B258" s="637"/>
      <c r="C258" s="637"/>
      <c r="D258" s="637"/>
      <c r="E258" s="637"/>
      <c r="F258" s="637"/>
      <c r="G258" s="637"/>
      <c r="H258" s="637"/>
      <c r="I258" s="637"/>
      <c r="J258" s="637"/>
      <c r="K258" s="637"/>
      <c r="L258" s="637"/>
      <c r="M258" s="637"/>
      <c r="N258" s="637"/>
      <c r="O258" s="637"/>
      <c r="P258" s="637"/>
      <c r="Q258" s="637"/>
      <c r="R258" s="637"/>
      <c r="S258" s="637"/>
      <c r="T258" s="637"/>
      <c r="U258" s="637"/>
      <c r="V258" s="637"/>
      <c r="W258" s="637"/>
      <c r="X258" s="637"/>
      <c r="Y258" s="637"/>
      <c r="Z258" s="637"/>
      <c r="AA258" s="62"/>
      <c r="AB258" s="62"/>
      <c r="AC258" s="62"/>
    </row>
    <row r="259" spans="1:68" ht="14.25" hidden="1" customHeight="1" x14ac:dyDescent="0.25">
      <c r="A259" s="627" t="s">
        <v>107</v>
      </c>
      <c r="B259" s="627"/>
      <c r="C259" s="627"/>
      <c r="D259" s="627"/>
      <c r="E259" s="627"/>
      <c r="F259" s="627"/>
      <c r="G259" s="627"/>
      <c r="H259" s="627"/>
      <c r="I259" s="627"/>
      <c r="J259" s="627"/>
      <c r="K259" s="627"/>
      <c r="L259" s="627"/>
      <c r="M259" s="627"/>
      <c r="N259" s="627"/>
      <c r="O259" s="627"/>
      <c r="P259" s="627"/>
      <c r="Q259" s="627"/>
      <c r="R259" s="627"/>
      <c r="S259" s="627"/>
      <c r="T259" s="627"/>
      <c r="U259" s="627"/>
      <c r="V259" s="627"/>
      <c r="W259" s="627"/>
      <c r="X259" s="627"/>
      <c r="Y259" s="627"/>
      <c r="Z259" s="627"/>
      <c r="AA259" s="63"/>
      <c r="AB259" s="63"/>
      <c r="AC259" s="63"/>
    </row>
    <row r="260" spans="1:68" ht="27" customHeight="1" x14ac:dyDescent="0.25">
      <c r="A260" s="60" t="s">
        <v>438</v>
      </c>
      <c r="B260" s="60" t="s">
        <v>439</v>
      </c>
      <c r="C260" s="34">
        <v>4301011855</v>
      </c>
      <c r="D260" s="628">
        <v>4680115885837</v>
      </c>
      <c r="E260" s="628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7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30"/>
      <c r="R260" s="630"/>
      <c r="S260" s="630"/>
      <c r="T260" s="631"/>
      <c r="U260" s="37" t="s">
        <v>45</v>
      </c>
      <c r="V260" s="37" t="s">
        <v>45</v>
      </c>
      <c r="W260" s="38" t="s">
        <v>0</v>
      </c>
      <c r="X260" s="56">
        <v>150</v>
      </c>
      <c r="Y260" s="53">
        <f t="shared" ref="Y260:Y265" si="47">IFERROR(IF(X260="",0,CEILING((X260/$H260),1)*$H260),"")</f>
        <v>151.20000000000002</v>
      </c>
      <c r="Z260" s="39">
        <f>IFERROR(IF(Y260=0,"",ROUNDUP(Y260/H260,0)*0.01898),"")</f>
        <v>0.26572000000000001</v>
      </c>
      <c r="AA260" s="65" t="s">
        <v>45</v>
      </c>
      <c r="AB260" s="66" t="s">
        <v>45</v>
      </c>
      <c r="AC260" s="329" t="s">
        <v>440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156.04166666666666</v>
      </c>
      <c r="BN260" s="75">
        <f t="shared" ref="BN260:BN265" si="49">IFERROR(Y260*I260/H260,"0")</f>
        <v>157.29000000000002</v>
      </c>
      <c r="BO260" s="75">
        <f t="shared" ref="BO260:BO265" si="50">IFERROR(1/J260*(X260/H260),"0")</f>
        <v>0.21701388888888887</v>
      </c>
      <c r="BP260" s="75">
        <f t="shared" ref="BP260:BP265" si="51">IFERROR(1/J260*(Y260/H260),"0")</f>
        <v>0.21875</v>
      </c>
    </row>
    <row r="261" spans="1:68" ht="27" customHeight="1" x14ac:dyDescent="0.25">
      <c r="A261" s="60" t="s">
        <v>441</v>
      </c>
      <c r="B261" s="60" t="s">
        <v>442</v>
      </c>
      <c r="C261" s="34">
        <v>4301011910</v>
      </c>
      <c r="D261" s="628">
        <v>4680115885806</v>
      </c>
      <c r="E261" s="628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397</v>
      </c>
      <c r="N261" s="36"/>
      <c r="O261" s="35">
        <v>55</v>
      </c>
      <c r="P261" s="77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30"/>
      <c r="R261" s="630"/>
      <c r="S261" s="630"/>
      <c r="T261" s="631"/>
      <c r="U261" s="37" t="s">
        <v>45</v>
      </c>
      <c r="V261" s="37" t="s">
        <v>45</v>
      </c>
      <c r="W261" s="38" t="s">
        <v>0</v>
      </c>
      <c r="X261" s="56">
        <v>600</v>
      </c>
      <c r="Y261" s="53">
        <f t="shared" si="47"/>
        <v>604.80000000000007</v>
      </c>
      <c r="Z261" s="39">
        <f>IFERROR(IF(Y261=0,"",ROUNDUP(Y261/H261,0)*0.02039),"")</f>
        <v>1.14184</v>
      </c>
      <c r="AA261" s="65" t="s">
        <v>45</v>
      </c>
      <c r="AB261" s="66" t="s">
        <v>45</v>
      </c>
      <c r="AC261" s="331" t="s">
        <v>443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626.66666666666663</v>
      </c>
      <c r="BN261" s="75">
        <f t="shared" si="49"/>
        <v>631.67999999999995</v>
      </c>
      <c r="BO261" s="75">
        <f t="shared" si="50"/>
        <v>1.1574074074074072</v>
      </c>
      <c r="BP261" s="75">
        <f t="shared" si="51"/>
        <v>1.1666666666666665</v>
      </c>
    </row>
    <row r="262" spans="1:68" ht="27" hidden="1" customHeight="1" x14ac:dyDescent="0.25">
      <c r="A262" s="60" t="s">
        <v>441</v>
      </c>
      <c r="B262" s="60" t="s">
        <v>444</v>
      </c>
      <c r="C262" s="34">
        <v>4301011850</v>
      </c>
      <c r="D262" s="628">
        <v>4680115885806</v>
      </c>
      <c r="E262" s="628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77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30"/>
      <c r="R262" s="630"/>
      <c r="S262" s="630"/>
      <c r="T262" s="631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445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customHeight="1" x14ac:dyDescent="0.25">
      <c r="A263" s="60" t="s">
        <v>446</v>
      </c>
      <c r="B263" s="60" t="s">
        <v>447</v>
      </c>
      <c r="C263" s="34">
        <v>4301011853</v>
      </c>
      <c r="D263" s="628">
        <v>4680115885851</v>
      </c>
      <c r="E263" s="628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77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30"/>
      <c r="R263" s="630"/>
      <c r="S263" s="630"/>
      <c r="T263" s="631"/>
      <c r="U263" s="37" t="s">
        <v>45</v>
      </c>
      <c r="V263" s="37" t="s">
        <v>45</v>
      </c>
      <c r="W263" s="38" t="s">
        <v>0</v>
      </c>
      <c r="X263" s="56">
        <v>100</v>
      </c>
      <c r="Y263" s="53">
        <f t="shared" si="47"/>
        <v>108</v>
      </c>
      <c r="Z263" s="39">
        <f>IFERROR(IF(Y263=0,"",ROUNDUP(Y263/H263,0)*0.01898),"")</f>
        <v>0.1898</v>
      </c>
      <c r="AA263" s="65" t="s">
        <v>45</v>
      </c>
      <c r="AB263" s="66" t="s">
        <v>45</v>
      </c>
      <c r="AC263" s="335" t="s">
        <v>448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104.02777777777777</v>
      </c>
      <c r="BN263" s="75">
        <f t="shared" si="49"/>
        <v>112.34999999999998</v>
      </c>
      <c r="BO263" s="75">
        <f t="shared" si="50"/>
        <v>0.14467592592592593</v>
      </c>
      <c r="BP263" s="75">
        <f t="shared" si="51"/>
        <v>0.15625</v>
      </c>
    </row>
    <row r="264" spans="1:68" ht="27" hidden="1" customHeight="1" x14ac:dyDescent="0.25">
      <c r="A264" s="60" t="s">
        <v>449</v>
      </c>
      <c r="B264" s="60" t="s">
        <v>450</v>
      </c>
      <c r="C264" s="34">
        <v>4301011852</v>
      </c>
      <c r="D264" s="628">
        <v>4680115885844</v>
      </c>
      <c r="E264" s="628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78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30"/>
      <c r="R264" s="630"/>
      <c r="S264" s="630"/>
      <c r="T264" s="631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451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452</v>
      </c>
      <c r="B265" s="60" t="s">
        <v>453</v>
      </c>
      <c r="C265" s="34">
        <v>4301011851</v>
      </c>
      <c r="D265" s="628">
        <v>4680115885820</v>
      </c>
      <c r="E265" s="628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7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30"/>
      <c r="R265" s="630"/>
      <c r="S265" s="630"/>
      <c r="T265" s="631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454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x14ac:dyDescent="0.2">
      <c r="A266" s="625"/>
      <c r="B266" s="625"/>
      <c r="C266" s="625"/>
      <c r="D266" s="625"/>
      <c r="E266" s="625"/>
      <c r="F266" s="625"/>
      <c r="G266" s="625"/>
      <c r="H266" s="625"/>
      <c r="I266" s="625"/>
      <c r="J266" s="625"/>
      <c r="K266" s="625"/>
      <c r="L266" s="625"/>
      <c r="M266" s="625"/>
      <c r="N266" s="625"/>
      <c r="O266" s="626"/>
      <c r="P266" s="622" t="s">
        <v>40</v>
      </c>
      <c r="Q266" s="623"/>
      <c r="R266" s="623"/>
      <c r="S266" s="623"/>
      <c r="T266" s="623"/>
      <c r="U266" s="623"/>
      <c r="V266" s="624"/>
      <c r="W266" s="40" t="s">
        <v>39</v>
      </c>
      <c r="X266" s="41">
        <f>IFERROR(X260/H260,"0")+IFERROR(X261/H261,"0")+IFERROR(X262/H262,"0")+IFERROR(X263/H263,"0")+IFERROR(X264/H264,"0")+IFERROR(X265/H265,"0")</f>
        <v>78.703703703703695</v>
      </c>
      <c r="Y266" s="41">
        <f>IFERROR(Y260/H260,"0")+IFERROR(Y261/H261,"0")+IFERROR(Y262/H262,"0")+IFERROR(Y263/H263,"0")+IFERROR(Y264/H264,"0")+IFERROR(Y265/H265,"0")</f>
        <v>80</v>
      </c>
      <c r="Z266" s="41">
        <f>IFERROR(IF(Z260="",0,Z260),"0")+IFERROR(IF(Z261="",0,Z261),"0")+IFERROR(IF(Z262="",0,Z262),"0")+IFERROR(IF(Z263="",0,Z263),"0")+IFERROR(IF(Z264="",0,Z264),"0")+IFERROR(IF(Z265="",0,Z265),"0")</f>
        <v>1.5973599999999999</v>
      </c>
      <c r="AA266" s="64"/>
      <c r="AB266" s="64"/>
      <c r="AC266" s="64"/>
    </row>
    <row r="267" spans="1:68" x14ac:dyDescent="0.2">
      <c r="A267" s="625"/>
      <c r="B267" s="625"/>
      <c r="C267" s="625"/>
      <c r="D267" s="625"/>
      <c r="E267" s="625"/>
      <c r="F267" s="625"/>
      <c r="G267" s="625"/>
      <c r="H267" s="625"/>
      <c r="I267" s="625"/>
      <c r="J267" s="625"/>
      <c r="K267" s="625"/>
      <c r="L267" s="625"/>
      <c r="M267" s="625"/>
      <c r="N267" s="625"/>
      <c r="O267" s="626"/>
      <c r="P267" s="622" t="s">
        <v>40</v>
      </c>
      <c r="Q267" s="623"/>
      <c r="R267" s="623"/>
      <c r="S267" s="623"/>
      <c r="T267" s="623"/>
      <c r="U267" s="623"/>
      <c r="V267" s="624"/>
      <c r="W267" s="40" t="s">
        <v>0</v>
      </c>
      <c r="X267" s="41">
        <f>IFERROR(SUM(X260:X265),"0")</f>
        <v>850</v>
      </c>
      <c r="Y267" s="41">
        <f>IFERROR(SUM(Y260:Y265),"0")</f>
        <v>864.00000000000011</v>
      </c>
      <c r="Z267" s="40"/>
      <c r="AA267" s="64"/>
      <c r="AB267" s="64"/>
      <c r="AC267" s="64"/>
    </row>
    <row r="268" spans="1:68" ht="16.5" hidden="1" customHeight="1" x14ac:dyDescent="0.25">
      <c r="A268" s="637" t="s">
        <v>455</v>
      </c>
      <c r="B268" s="637"/>
      <c r="C268" s="637"/>
      <c r="D268" s="637"/>
      <c r="E268" s="637"/>
      <c r="F268" s="637"/>
      <c r="G268" s="637"/>
      <c r="H268" s="637"/>
      <c r="I268" s="637"/>
      <c r="J268" s="637"/>
      <c r="K268" s="637"/>
      <c r="L268" s="637"/>
      <c r="M268" s="637"/>
      <c r="N268" s="637"/>
      <c r="O268" s="637"/>
      <c r="P268" s="637"/>
      <c r="Q268" s="637"/>
      <c r="R268" s="637"/>
      <c r="S268" s="637"/>
      <c r="T268" s="637"/>
      <c r="U268" s="637"/>
      <c r="V268" s="637"/>
      <c r="W268" s="637"/>
      <c r="X268" s="637"/>
      <c r="Y268" s="637"/>
      <c r="Z268" s="637"/>
      <c r="AA268" s="62"/>
      <c r="AB268" s="62"/>
      <c r="AC268" s="62"/>
    </row>
    <row r="269" spans="1:68" ht="14.25" hidden="1" customHeight="1" x14ac:dyDescent="0.25">
      <c r="A269" s="627" t="s">
        <v>107</v>
      </c>
      <c r="B269" s="627"/>
      <c r="C269" s="627"/>
      <c r="D269" s="627"/>
      <c r="E269" s="627"/>
      <c r="F269" s="627"/>
      <c r="G269" s="627"/>
      <c r="H269" s="627"/>
      <c r="I269" s="627"/>
      <c r="J269" s="627"/>
      <c r="K269" s="627"/>
      <c r="L269" s="627"/>
      <c r="M269" s="627"/>
      <c r="N269" s="627"/>
      <c r="O269" s="627"/>
      <c r="P269" s="627"/>
      <c r="Q269" s="627"/>
      <c r="R269" s="627"/>
      <c r="S269" s="627"/>
      <c r="T269" s="627"/>
      <c r="U269" s="627"/>
      <c r="V269" s="627"/>
      <c r="W269" s="627"/>
      <c r="X269" s="627"/>
      <c r="Y269" s="627"/>
      <c r="Z269" s="627"/>
      <c r="AA269" s="63"/>
      <c r="AB269" s="63"/>
      <c r="AC269" s="63"/>
    </row>
    <row r="270" spans="1:68" ht="27" hidden="1" customHeight="1" x14ac:dyDescent="0.25">
      <c r="A270" s="60" t="s">
        <v>456</v>
      </c>
      <c r="B270" s="60" t="s">
        <v>457</v>
      </c>
      <c r="C270" s="34">
        <v>4301011223</v>
      </c>
      <c r="D270" s="628">
        <v>4607091383423</v>
      </c>
      <c r="E270" s="628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77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30"/>
      <c r="R270" s="630"/>
      <c r="S270" s="630"/>
      <c r="T270" s="631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458</v>
      </c>
      <c r="B271" s="60" t="s">
        <v>459</v>
      </c>
      <c r="C271" s="34">
        <v>4301012099</v>
      </c>
      <c r="D271" s="628">
        <v>4680115885691</v>
      </c>
      <c r="E271" s="628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7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30"/>
      <c r="R271" s="630"/>
      <c r="S271" s="630"/>
      <c r="T271" s="631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460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461</v>
      </c>
      <c r="B272" s="60" t="s">
        <v>462</v>
      </c>
      <c r="C272" s="34">
        <v>4301012098</v>
      </c>
      <c r="D272" s="628">
        <v>4680115885660</v>
      </c>
      <c r="E272" s="628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30"/>
      <c r="R272" s="630"/>
      <c r="S272" s="630"/>
      <c r="T272" s="631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463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464</v>
      </c>
      <c r="B273" s="60" t="s">
        <v>465</v>
      </c>
      <c r="C273" s="34">
        <v>4301012176</v>
      </c>
      <c r="D273" s="628">
        <v>4680115886773</v>
      </c>
      <c r="E273" s="628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774" t="s">
        <v>466</v>
      </c>
      <c r="Q273" s="630"/>
      <c r="R273" s="630"/>
      <c r="S273" s="630"/>
      <c r="T273" s="631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467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5"/>
      <c r="B274" s="625"/>
      <c r="C274" s="625"/>
      <c r="D274" s="625"/>
      <c r="E274" s="625"/>
      <c r="F274" s="625"/>
      <c r="G274" s="625"/>
      <c r="H274" s="625"/>
      <c r="I274" s="625"/>
      <c r="J274" s="625"/>
      <c r="K274" s="625"/>
      <c r="L274" s="625"/>
      <c r="M274" s="625"/>
      <c r="N274" s="625"/>
      <c r="O274" s="626"/>
      <c r="P274" s="622" t="s">
        <v>40</v>
      </c>
      <c r="Q274" s="623"/>
      <c r="R274" s="623"/>
      <c r="S274" s="623"/>
      <c r="T274" s="623"/>
      <c r="U274" s="623"/>
      <c r="V274" s="624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5"/>
      <c r="B275" s="625"/>
      <c r="C275" s="625"/>
      <c r="D275" s="625"/>
      <c r="E275" s="625"/>
      <c r="F275" s="625"/>
      <c r="G275" s="625"/>
      <c r="H275" s="625"/>
      <c r="I275" s="625"/>
      <c r="J275" s="625"/>
      <c r="K275" s="625"/>
      <c r="L275" s="625"/>
      <c r="M275" s="625"/>
      <c r="N275" s="625"/>
      <c r="O275" s="626"/>
      <c r="P275" s="622" t="s">
        <v>40</v>
      </c>
      <c r="Q275" s="623"/>
      <c r="R275" s="623"/>
      <c r="S275" s="623"/>
      <c r="T275" s="623"/>
      <c r="U275" s="623"/>
      <c r="V275" s="624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7" t="s">
        <v>468</v>
      </c>
      <c r="B276" s="637"/>
      <c r="C276" s="637"/>
      <c r="D276" s="637"/>
      <c r="E276" s="637"/>
      <c r="F276" s="637"/>
      <c r="G276" s="637"/>
      <c r="H276" s="637"/>
      <c r="I276" s="637"/>
      <c r="J276" s="637"/>
      <c r="K276" s="637"/>
      <c r="L276" s="637"/>
      <c r="M276" s="637"/>
      <c r="N276" s="637"/>
      <c r="O276" s="637"/>
      <c r="P276" s="637"/>
      <c r="Q276" s="637"/>
      <c r="R276" s="637"/>
      <c r="S276" s="637"/>
      <c r="T276" s="637"/>
      <c r="U276" s="637"/>
      <c r="V276" s="637"/>
      <c r="W276" s="637"/>
      <c r="X276" s="637"/>
      <c r="Y276" s="637"/>
      <c r="Z276" s="637"/>
      <c r="AA276" s="62"/>
      <c r="AB276" s="62"/>
      <c r="AC276" s="62"/>
    </row>
    <row r="277" spans="1:68" ht="14.25" hidden="1" customHeight="1" x14ac:dyDescent="0.25">
      <c r="A277" s="627" t="s">
        <v>78</v>
      </c>
      <c r="B277" s="627"/>
      <c r="C277" s="627"/>
      <c r="D277" s="627"/>
      <c r="E277" s="627"/>
      <c r="F277" s="627"/>
      <c r="G277" s="627"/>
      <c r="H277" s="627"/>
      <c r="I277" s="627"/>
      <c r="J277" s="627"/>
      <c r="K277" s="627"/>
      <c r="L277" s="627"/>
      <c r="M277" s="627"/>
      <c r="N277" s="627"/>
      <c r="O277" s="627"/>
      <c r="P277" s="627"/>
      <c r="Q277" s="627"/>
      <c r="R277" s="627"/>
      <c r="S277" s="627"/>
      <c r="T277" s="627"/>
      <c r="U277" s="627"/>
      <c r="V277" s="627"/>
      <c r="W277" s="627"/>
      <c r="X277" s="627"/>
      <c r="Y277" s="627"/>
      <c r="Z277" s="627"/>
      <c r="AA277" s="63"/>
      <c r="AB277" s="63"/>
      <c r="AC277" s="63"/>
    </row>
    <row r="278" spans="1:68" ht="27" hidden="1" customHeight="1" x14ac:dyDescent="0.25">
      <c r="A278" s="60" t="s">
        <v>469</v>
      </c>
      <c r="B278" s="60" t="s">
        <v>470</v>
      </c>
      <c r="C278" s="34">
        <v>4301051893</v>
      </c>
      <c r="D278" s="628">
        <v>4680115886186</v>
      </c>
      <c r="E278" s="628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7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30"/>
      <c r="R278" s="630"/>
      <c r="S278" s="630"/>
      <c r="T278" s="631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471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472</v>
      </c>
      <c r="B279" s="60" t="s">
        <v>473</v>
      </c>
      <c r="C279" s="34">
        <v>4301051795</v>
      </c>
      <c r="D279" s="628">
        <v>4680115881228</v>
      </c>
      <c r="E279" s="628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7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30"/>
      <c r="R279" s="630"/>
      <c r="S279" s="630"/>
      <c r="T279" s="631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474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475</v>
      </c>
      <c r="B280" s="60" t="s">
        <v>476</v>
      </c>
      <c r="C280" s="34">
        <v>4301051388</v>
      </c>
      <c r="D280" s="628">
        <v>4680115881211</v>
      </c>
      <c r="E280" s="628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30"/>
      <c r="R280" s="630"/>
      <c r="S280" s="630"/>
      <c r="T280" s="631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477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478</v>
      </c>
      <c r="B281" s="60" t="s">
        <v>479</v>
      </c>
      <c r="C281" s="34">
        <v>4301051386</v>
      </c>
      <c r="D281" s="628">
        <v>4680115881020</v>
      </c>
      <c r="E281" s="628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77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30"/>
      <c r="R281" s="630"/>
      <c r="S281" s="630"/>
      <c r="T281" s="631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471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25"/>
      <c r="B282" s="625"/>
      <c r="C282" s="625"/>
      <c r="D282" s="625"/>
      <c r="E282" s="625"/>
      <c r="F282" s="625"/>
      <c r="G282" s="625"/>
      <c r="H282" s="625"/>
      <c r="I282" s="625"/>
      <c r="J282" s="625"/>
      <c r="K282" s="625"/>
      <c r="L282" s="625"/>
      <c r="M282" s="625"/>
      <c r="N282" s="625"/>
      <c r="O282" s="626"/>
      <c r="P282" s="622" t="s">
        <v>40</v>
      </c>
      <c r="Q282" s="623"/>
      <c r="R282" s="623"/>
      <c r="S282" s="623"/>
      <c r="T282" s="623"/>
      <c r="U282" s="623"/>
      <c r="V282" s="624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25"/>
      <c r="B283" s="625"/>
      <c r="C283" s="625"/>
      <c r="D283" s="625"/>
      <c r="E283" s="625"/>
      <c r="F283" s="625"/>
      <c r="G283" s="625"/>
      <c r="H283" s="625"/>
      <c r="I283" s="625"/>
      <c r="J283" s="625"/>
      <c r="K283" s="625"/>
      <c r="L283" s="625"/>
      <c r="M283" s="625"/>
      <c r="N283" s="625"/>
      <c r="O283" s="626"/>
      <c r="P283" s="622" t="s">
        <v>40</v>
      </c>
      <c r="Q283" s="623"/>
      <c r="R283" s="623"/>
      <c r="S283" s="623"/>
      <c r="T283" s="623"/>
      <c r="U283" s="623"/>
      <c r="V283" s="624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7" t="s">
        <v>480</v>
      </c>
      <c r="B284" s="637"/>
      <c r="C284" s="637"/>
      <c r="D284" s="637"/>
      <c r="E284" s="637"/>
      <c r="F284" s="637"/>
      <c r="G284" s="637"/>
      <c r="H284" s="637"/>
      <c r="I284" s="637"/>
      <c r="J284" s="637"/>
      <c r="K284" s="637"/>
      <c r="L284" s="637"/>
      <c r="M284" s="637"/>
      <c r="N284" s="637"/>
      <c r="O284" s="637"/>
      <c r="P284" s="637"/>
      <c r="Q284" s="637"/>
      <c r="R284" s="637"/>
      <c r="S284" s="637"/>
      <c r="T284" s="637"/>
      <c r="U284" s="637"/>
      <c r="V284" s="637"/>
      <c r="W284" s="637"/>
      <c r="X284" s="637"/>
      <c r="Y284" s="637"/>
      <c r="Z284" s="637"/>
      <c r="AA284" s="62"/>
      <c r="AB284" s="62"/>
      <c r="AC284" s="62"/>
    </row>
    <row r="285" spans="1:68" ht="14.25" hidden="1" customHeight="1" x14ac:dyDescent="0.25">
      <c r="A285" s="627" t="s">
        <v>159</v>
      </c>
      <c r="B285" s="627"/>
      <c r="C285" s="627"/>
      <c r="D285" s="627"/>
      <c r="E285" s="627"/>
      <c r="F285" s="627"/>
      <c r="G285" s="627"/>
      <c r="H285" s="627"/>
      <c r="I285" s="627"/>
      <c r="J285" s="627"/>
      <c r="K285" s="627"/>
      <c r="L285" s="627"/>
      <c r="M285" s="627"/>
      <c r="N285" s="627"/>
      <c r="O285" s="627"/>
      <c r="P285" s="627"/>
      <c r="Q285" s="627"/>
      <c r="R285" s="627"/>
      <c r="S285" s="627"/>
      <c r="T285" s="627"/>
      <c r="U285" s="627"/>
      <c r="V285" s="627"/>
      <c r="W285" s="627"/>
      <c r="X285" s="627"/>
      <c r="Y285" s="627"/>
      <c r="Z285" s="627"/>
      <c r="AA285" s="63"/>
      <c r="AB285" s="63"/>
      <c r="AC285" s="63"/>
    </row>
    <row r="286" spans="1:68" ht="27" hidden="1" customHeight="1" x14ac:dyDescent="0.25">
      <c r="A286" s="60" t="s">
        <v>481</v>
      </c>
      <c r="B286" s="60" t="s">
        <v>482</v>
      </c>
      <c r="C286" s="34">
        <v>4301031307</v>
      </c>
      <c r="D286" s="628">
        <v>4680115880344</v>
      </c>
      <c r="E286" s="628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30"/>
      <c r="R286" s="630"/>
      <c r="S286" s="630"/>
      <c r="T286" s="631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483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5"/>
      <c r="B287" s="625"/>
      <c r="C287" s="625"/>
      <c r="D287" s="625"/>
      <c r="E287" s="625"/>
      <c r="F287" s="625"/>
      <c r="G287" s="625"/>
      <c r="H287" s="625"/>
      <c r="I287" s="625"/>
      <c r="J287" s="625"/>
      <c r="K287" s="625"/>
      <c r="L287" s="625"/>
      <c r="M287" s="625"/>
      <c r="N287" s="625"/>
      <c r="O287" s="626"/>
      <c r="P287" s="622" t="s">
        <v>40</v>
      </c>
      <c r="Q287" s="623"/>
      <c r="R287" s="623"/>
      <c r="S287" s="623"/>
      <c r="T287" s="623"/>
      <c r="U287" s="623"/>
      <c r="V287" s="624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5"/>
      <c r="B288" s="625"/>
      <c r="C288" s="625"/>
      <c r="D288" s="625"/>
      <c r="E288" s="625"/>
      <c r="F288" s="625"/>
      <c r="G288" s="625"/>
      <c r="H288" s="625"/>
      <c r="I288" s="625"/>
      <c r="J288" s="625"/>
      <c r="K288" s="625"/>
      <c r="L288" s="625"/>
      <c r="M288" s="625"/>
      <c r="N288" s="625"/>
      <c r="O288" s="626"/>
      <c r="P288" s="622" t="s">
        <v>40</v>
      </c>
      <c r="Q288" s="623"/>
      <c r="R288" s="623"/>
      <c r="S288" s="623"/>
      <c r="T288" s="623"/>
      <c r="U288" s="623"/>
      <c r="V288" s="624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27" t="s">
        <v>78</v>
      </c>
      <c r="B289" s="627"/>
      <c r="C289" s="627"/>
      <c r="D289" s="627"/>
      <c r="E289" s="627"/>
      <c r="F289" s="627"/>
      <c r="G289" s="627"/>
      <c r="H289" s="627"/>
      <c r="I289" s="627"/>
      <c r="J289" s="627"/>
      <c r="K289" s="627"/>
      <c r="L289" s="627"/>
      <c r="M289" s="627"/>
      <c r="N289" s="627"/>
      <c r="O289" s="627"/>
      <c r="P289" s="627"/>
      <c r="Q289" s="627"/>
      <c r="R289" s="627"/>
      <c r="S289" s="627"/>
      <c r="T289" s="627"/>
      <c r="U289" s="627"/>
      <c r="V289" s="627"/>
      <c r="W289" s="627"/>
      <c r="X289" s="627"/>
      <c r="Y289" s="627"/>
      <c r="Z289" s="627"/>
      <c r="AA289" s="63"/>
      <c r="AB289" s="63"/>
      <c r="AC289" s="63"/>
    </row>
    <row r="290" spans="1:68" ht="27" customHeight="1" x14ac:dyDescent="0.25">
      <c r="A290" s="60" t="s">
        <v>484</v>
      </c>
      <c r="B290" s="60" t="s">
        <v>485</v>
      </c>
      <c r="C290" s="34">
        <v>4301051782</v>
      </c>
      <c r="D290" s="628">
        <v>4680115884618</v>
      </c>
      <c r="E290" s="628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30"/>
      <c r="R290" s="630"/>
      <c r="S290" s="630"/>
      <c r="T290" s="631"/>
      <c r="U290" s="37" t="s">
        <v>45</v>
      </c>
      <c r="V290" s="37" t="s">
        <v>45</v>
      </c>
      <c r="W290" s="38" t="s">
        <v>0</v>
      </c>
      <c r="X290" s="56">
        <v>36</v>
      </c>
      <c r="Y290" s="53">
        <f>IFERROR(IF(X290="",0,CEILING((X290/$H290),1)*$H290),"")</f>
        <v>36</v>
      </c>
      <c r="Z290" s="39">
        <f>IFERROR(IF(Y290=0,"",ROUNDUP(Y290/H290,0)*0.00902),"")</f>
        <v>9.0200000000000002E-2</v>
      </c>
      <c r="AA290" s="65" t="s">
        <v>45</v>
      </c>
      <c r="AB290" s="66" t="s">
        <v>45</v>
      </c>
      <c r="AC290" s="359" t="s">
        <v>486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38.1</v>
      </c>
      <c r="BN290" s="75">
        <f>IFERROR(Y290*I290/H290,"0")</f>
        <v>38.1</v>
      </c>
      <c r="BO290" s="75">
        <f>IFERROR(1/J290*(X290/H290),"0")</f>
        <v>7.575757575757576E-2</v>
      </c>
      <c r="BP290" s="75">
        <f>IFERROR(1/J290*(Y290/H290),"0")</f>
        <v>7.575757575757576E-2</v>
      </c>
    </row>
    <row r="291" spans="1:68" x14ac:dyDescent="0.2">
      <c r="A291" s="625"/>
      <c r="B291" s="625"/>
      <c r="C291" s="625"/>
      <c r="D291" s="625"/>
      <c r="E291" s="625"/>
      <c r="F291" s="625"/>
      <c r="G291" s="625"/>
      <c r="H291" s="625"/>
      <c r="I291" s="625"/>
      <c r="J291" s="625"/>
      <c r="K291" s="625"/>
      <c r="L291" s="625"/>
      <c r="M291" s="625"/>
      <c r="N291" s="625"/>
      <c r="O291" s="626"/>
      <c r="P291" s="622" t="s">
        <v>40</v>
      </c>
      <c r="Q291" s="623"/>
      <c r="R291" s="623"/>
      <c r="S291" s="623"/>
      <c r="T291" s="623"/>
      <c r="U291" s="623"/>
      <c r="V291" s="624"/>
      <c r="W291" s="40" t="s">
        <v>39</v>
      </c>
      <c r="X291" s="41">
        <f>IFERROR(X290/H290,"0")</f>
        <v>10</v>
      </c>
      <c r="Y291" s="41">
        <f>IFERROR(Y290/H290,"0")</f>
        <v>10</v>
      </c>
      <c r="Z291" s="41">
        <f>IFERROR(IF(Z290="",0,Z290),"0")</f>
        <v>9.0200000000000002E-2</v>
      </c>
      <c r="AA291" s="64"/>
      <c r="AB291" s="64"/>
      <c r="AC291" s="64"/>
    </row>
    <row r="292" spans="1:68" x14ac:dyDescent="0.2">
      <c r="A292" s="625"/>
      <c r="B292" s="625"/>
      <c r="C292" s="625"/>
      <c r="D292" s="625"/>
      <c r="E292" s="625"/>
      <c r="F292" s="625"/>
      <c r="G292" s="625"/>
      <c r="H292" s="625"/>
      <c r="I292" s="625"/>
      <c r="J292" s="625"/>
      <c r="K292" s="625"/>
      <c r="L292" s="625"/>
      <c r="M292" s="625"/>
      <c r="N292" s="625"/>
      <c r="O292" s="626"/>
      <c r="P292" s="622" t="s">
        <v>40</v>
      </c>
      <c r="Q292" s="623"/>
      <c r="R292" s="623"/>
      <c r="S292" s="623"/>
      <c r="T292" s="623"/>
      <c r="U292" s="623"/>
      <c r="V292" s="624"/>
      <c r="W292" s="40" t="s">
        <v>0</v>
      </c>
      <c r="X292" s="41">
        <f>IFERROR(SUM(X290:X290),"0")</f>
        <v>36</v>
      </c>
      <c r="Y292" s="41">
        <f>IFERROR(SUM(Y290:Y290),"0")</f>
        <v>36</v>
      </c>
      <c r="Z292" s="40"/>
      <c r="AA292" s="64"/>
      <c r="AB292" s="64"/>
      <c r="AC292" s="64"/>
    </row>
    <row r="293" spans="1:68" ht="16.5" hidden="1" customHeight="1" x14ac:dyDescent="0.25">
      <c r="A293" s="637" t="s">
        <v>487</v>
      </c>
      <c r="B293" s="637"/>
      <c r="C293" s="637"/>
      <c r="D293" s="637"/>
      <c r="E293" s="637"/>
      <c r="F293" s="637"/>
      <c r="G293" s="637"/>
      <c r="H293" s="637"/>
      <c r="I293" s="637"/>
      <c r="J293" s="637"/>
      <c r="K293" s="637"/>
      <c r="L293" s="637"/>
      <c r="M293" s="637"/>
      <c r="N293" s="637"/>
      <c r="O293" s="637"/>
      <c r="P293" s="637"/>
      <c r="Q293" s="637"/>
      <c r="R293" s="637"/>
      <c r="S293" s="637"/>
      <c r="T293" s="637"/>
      <c r="U293" s="637"/>
      <c r="V293" s="637"/>
      <c r="W293" s="637"/>
      <c r="X293" s="637"/>
      <c r="Y293" s="637"/>
      <c r="Z293" s="637"/>
      <c r="AA293" s="62"/>
      <c r="AB293" s="62"/>
      <c r="AC293" s="62"/>
    </row>
    <row r="294" spans="1:68" ht="14.25" hidden="1" customHeight="1" x14ac:dyDescent="0.25">
      <c r="A294" s="627" t="s">
        <v>78</v>
      </c>
      <c r="B294" s="627"/>
      <c r="C294" s="627"/>
      <c r="D294" s="627"/>
      <c r="E294" s="627"/>
      <c r="F294" s="627"/>
      <c r="G294" s="627"/>
      <c r="H294" s="627"/>
      <c r="I294" s="627"/>
      <c r="J294" s="627"/>
      <c r="K294" s="627"/>
      <c r="L294" s="627"/>
      <c r="M294" s="627"/>
      <c r="N294" s="627"/>
      <c r="O294" s="627"/>
      <c r="P294" s="627"/>
      <c r="Q294" s="627"/>
      <c r="R294" s="627"/>
      <c r="S294" s="627"/>
      <c r="T294" s="627"/>
      <c r="U294" s="627"/>
      <c r="V294" s="627"/>
      <c r="W294" s="627"/>
      <c r="X294" s="627"/>
      <c r="Y294" s="627"/>
      <c r="Z294" s="627"/>
      <c r="AA294" s="63"/>
      <c r="AB294" s="63"/>
      <c r="AC294" s="63"/>
    </row>
    <row r="295" spans="1:68" ht="27" hidden="1" customHeight="1" x14ac:dyDescent="0.25">
      <c r="A295" s="60" t="s">
        <v>488</v>
      </c>
      <c r="B295" s="60" t="s">
        <v>489</v>
      </c>
      <c r="C295" s="34">
        <v>4301051277</v>
      </c>
      <c r="D295" s="628">
        <v>4680115880511</v>
      </c>
      <c r="E295" s="628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76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30"/>
      <c r="R295" s="630"/>
      <c r="S295" s="630"/>
      <c r="T295" s="631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490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5"/>
      <c r="B296" s="625"/>
      <c r="C296" s="625"/>
      <c r="D296" s="625"/>
      <c r="E296" s="625"/>
      <c r="F296" s="625"/>
      <c r="G296" s="625"/>
      <c r="H296" s="625"/>
      <c r="I296" s="625"/>
      <c r="J296" s="625"/>
      <c r="K296" s="625"/>
      <c r="L296" s="625"/>
      <c r="M296" s="625"/>
      <c r="N296" s="625"/>
      <c r="O296" s="626"/>
      <c r="P296" s="622" t="s">
        <v>40</v>
      </c>
      <c r="Q296" s="623"/>
      <c r="R296" s="623"/>
      <c r="S296" s="623"/>
      <c r="T296" s="623"/>
      <c r="U296" s="623"/>
      <c r="V296" s="624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5"/>
      <c r="B297" s="625"/>
      <c r="C297" s="625"/>
      <c r="D297" s="625"/>
      <c r="E297" s="625"/>
      <c r="F297" s="625"/>
      <c r="G297" s="625"/>
      <c r="H297" s="625"/>
      <c r="I297" s="625"/>
      <c r="J297" s="625"/>
      <c r="K297" s="625"/>
      <c r="L297" s="625"/>
      <c r="M297" s="625"/>
      <c r="N297" s="625"/>
      <c r="O297" s="626"/>
      <c r="P297" s="622" t="s">
        <v>40</v>
      </c>
      <c r="Q297" s="623"/>
      <c r="R297" s="623"/>
      <c r="S297" s="623"/>
      <c r="T297" s="623"/>
      <c r="U297" s="623"/>
      <c r="V297" s="624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7" t="s">
        <v>491</v>
      </c>
      <c r="B298" s="637"/>
      <c r="C298" s="637"/>
      <c r="D298" s="637"/>
      <c r="E298" s="637"/>
      <c r="F298" s="637"/>
      <c r="G298" s="637"/>
      <c r="H298" s="637"/>
      <c r="I298" s="637"/>
      <c r="J298" s="637"/>
      <c r="K298" s="637"/>
      <c r="L298" s="637"/>
      <c r="M298" s="637"/>
      <c r="N298" s="637"/>
      <c r="O298" s="637"/>
      <c r="P298" s="637"/>
      <c r="Q298" s="637"/>
      <c r="R298" s="637"/>
      <c r="S298" s="637"/>
      <c r="T298" s="637"/>
      <c r="U298" s="637"/>
      <c r="V298" s="637"/>
      <c r="W298" s="637"/>
      <c r="X298" s="637"/>
      <c r="Y298" s="637"/>
      <c r="Z298" s="637"/>
      <c r="AA298" s="62"/>
      <c r="AB298" s="62"/>
      <c r="AC298" s="62"/>
    </row>
    <row r="299" spans="1:68" ht="14.25" hidden="1" customHeight="1" x14ac:dyDescent="0.25">
      <c r="A299" s="627" t="s">
        <v>159</v>
      </c>
      <c r="B299" s="627"/>
      <c r="C299" s="627"/>
      <c r="D299" s="627"/>
      <c r="E299" s="627"/>
      <c r="F299" s="627"/>
      <c r="G299" s="627"/>
      <c r="H299" s="627"/>
      <c r="I299" s="627"/>
      <c r="J299" s="627"/>
      <c r="K299" s="627"/>
      <c r="L299" s="627"/>
      <c r="M299" s="627"/>
      <c r="N299" s="627"/>
      <c r="O299" s="627"/>
      <c r="P299" s="627"/>
      <c r="Q299" s="627"/>
      <c r="R299" s="627"/>
      <c r="S299" s="627"/>
      <c r="T299" s="627"/>
      <c r="U299" s="627"/>
      <c r="V299" s="627"/>
      <c r="W299" s="627"/>
      <c r="X299" s="627"/>
      <c r="Y299" s="627"/>
      <c r="Z299" s="627"/>
      <c r="AA299" s="63"/>
      <c r="AB299" s="63"/>
      <c r="AC299" s="63"/>
    </row>
    <row r="300" spans="1:68" ht="27" hidden="1" customHeight="1" x14ac:dyDescent="0.25">
      <c r="A300" s="60" t="s">
        <v>492</v>
      </c>
      <c r="B300" s="60" t="s">
        <v>493</v>
      </c>
      <c r="C300" s="34">
        <v>4301031305</v>
      </c>
      <c r="D300" s="628">
        <v>4607091389845</v>
      </c>
      <c r="E300" s="628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76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30"/>
      <c r="R300" s="630"/>
      <c r="S300" s="630"/>
      <c r="T300" s="631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494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495</v>
      </c>
      <c r="B301" s="60" t="s">
        <v>496</v>
      </c>
      <c r="C301" s="34">
        <v>4301031306</v>
      </c>
      <c r="D301" s="628">
        <v>4680115882881</v>
      </c>
      <c r="E301" s="628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7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30"/>
      <c r="R301" s="630"/>
      <c r="S301" s="630"/>
      <c r="T301" s="631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494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5"/>
      <c r="B302" s="625"/>
      <c r="C302" s="625"/>
      <c r="D302" s="625"/>
      <c r="E302" s="625"/>
      <c r="F302" s="625"/>
      <c r="G302" s="625"/>
      <c r="H302" s="625"/>
      <c r="I302" s="625"/>
      <c r="J302" s="625"/>
      <c r="K302" s="625"/>
      <c r="L302" s="625"/>
      <c r="M302" s="625"/>
      <c r="N302" s="625"/>
      <c r="O302" s="626"/>
      <c r="P302" s="622" t="s">
        <v>40</v>
      </c>
      <c r="Q302" s="623"/>
      <c r="R302" s="623"/>
      <c r="S302" s="623"/>
      <c r="T302" s="623"/>
      <c r="U302" s="623"/>
      <c r="V302" s="624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5"/>
      <c r="B303" s="625"/>
      <c r="C303" s="625"/>
      <c r="D303" s="625"/>
      <c r="E303" s="625"/>
      <c r="F303" s="625"/>
      <c r="G303" s="625"/>
      <c r="H303" s="625"/>
      <c r="I303" s="625"/>
      <c r="J303" s="625"/>
      <c r="K303" s="625"/>
      <c r="L303" s="625"/>
      <c r="M303" s="625"/>
      <c r="N303" s="625"/>
      <c r="O303" s="626"/>
      <c r="P303" s="622" t="s">
        <v>40</v>
      </c>
      <c r="Q303" s="623"/>
      <c r="R303" s="623"/>
      <c r="S303" s="623"/>
      <c r="T303" s="623"/>
      <c r="U303" s="623"/>
      <c r="V303" s="624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7" t="s">
        <v>497</v>
      </c>
      <c r="B304" s="637"/>
      <c r="C304" s="637"/>
      <c r="D304" s="637"/>
      <c r="E304" s="637"/>
      <c r="F304" s="637"/>
      <c r="G304" s="637"/>
      <c r="H304" s="637"/>
      <c r="I304" s="637"/>
      <c r="J304" s="637"/>
      <c r="K304" s="637"/>
      <c r="L304" s="637"/>
      <c r="M304" s="637"/>
      <c r="N304" s="637"/>
      <c r="O304" s="637"/>
      <c r="P304" s="637"/>
      <c r="Q304" s="637"/>
      <c r="R304" s="637"/>
      <c r="S304" s="637"/>
      <c r="T304" s="637"/>
      <c r="U304" s="637"/>
      <c r="V304" s="637"/>
      <c r="W304" s="637"/>
      <c r="X304" s="637"/>
      <c r="Y304" s="637"/>
      <c r="Z304" s="637"/>
      <c r="AA304" s="62"/>
      <c r="AB304" s="62"/>
      <c r="AC304" s="62"/>
    </row>
    <row r="305" spans="1:68" ht="14.25" hidden="1" customHeight="1" x14ac:dyDescent="0.25">
      <c r="A305" s="627" t="s">
        <v>107</v>
      </c>
      <c r="B305" s="627"/>
      <c r="C305" s="627"/>
      <c r="D305" s="627"/>
      <c r="E305" s="627"/>
      <c r="F305" s="627"/>
      <c r="G305" s="627"/>
      <c r="H305" s="627"/>
      <c r="I305" s="627"/>
      <c r="J305" s="627"/>
      <c r="K305" s="627"/>
      <c r="L305" s="627"/>
      <c r="M305" s="627"/>
      <c r="N305" s="627"/>
      <c r="O305" s="627"/>
      <c r="P305" s="627"/>
      <c r="Q305" s="627"/>
      <c r="R305" s="627"/>
      <c r="S305" s="627"/>
      <c r="T305" s="627"/>
      <c r="U305" s="627"/>
      <c r="V305" s="627"/>
      <c r="W305" s="627"/>
      <c r="X305" s="627"/>
      <c r="Y305" s="627"/>
      <c r="Z305" s="627"/>
      <c r="AA305" s="63"/>
      <c r="AB305" s="63"/>
      <c r="AC305" s="63"/>
    </row>
    <row r="306" spans="1:68" ht="27" hidden="1" customHeight="1" x14ac:dyDescent="0.25">
      <c r="A306" s="60" t="s">
        <v>498</v>
      </c>
      <c r="B306" s="60" t="s">
        <v>499</v>
      </c>
      <c r="C306" s="34">
        <v>4301011662</v>
      </c>
      <c r="D306" s="628">
        <v>4680115883703</v>
      </c>
      <c r="E306" s="628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76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30"/>
      <c r="R306" s="630"/>
      <c r="S306" s="630"/>
      <c r="T306" s="631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501</v>
      </c>
      <c r="AB306" s="66" t="s">
        <v>45</v>
      </c>
      <c r="AC306" s="367" t="s">
        <v>500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5"/>
      <c r="B307" s="625"/>
      <c r="C307" s="625"/>
      <c r="D307" s="625"/>
      <c r="E307" s="625"/>
      <c r="F307" s="625"/>
      <c r="G307" s="625"/>
      <c r="H307" s="625"/>
      <c r="I307" s="625"/>
      <c r="J307" s="625"/>
      <c r="K307" s="625"/>
      <c r="L307" s="625"/>
      <c r="M307" s="625"/>
      <c r="N307" s="625"/>
      <c r="O307" s="626"/>
      <c r="P307" s="622" t="s">
        <v>40</v>
      </c>
      <c r="Q307" s="623"/>
      <c r="R307" s="623"/>
      <c r="S307" s="623"/>
      <c r="T307" s="623"/>
      <c r="U307" s="623"/>
      <c r="V307" s="624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5"/>
      <c r="B308" s="625"/>
      <c r="C308" s="625"/>
      <c r="D308" s="625"/>
      <c r="E308" s="625"/>
      <c r="F308" s="625"/>
      <c r="G308" s="625"/>
      <c r="H308" s="625"/>
      <c r="I308" s="625"/>
      <c r="J308" s="625"/>
      <c r="K308" s="625"/>
      <c r="L308" s="625"/>
      <c r="M308" s="625"/>
      <c r="N308" s="625"/>
      <c r="O308" s="626"/>
      <c r="P308" s="622" t="s">
        <v>40</v>
      </c>
      <c r="Q308" s="623"/>
      <c r="R308" s="623"/>
      <c r="S308" s="623"/>
      <c r="T308" s="623"/>
      <c r="U308" s="623"/>
      <c r="V308" s="624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7" t="s">
        <v>502</v>
      </c>
      <c r="B309" s="637"/>
      <c r="C309" s="637"/>
      <c r="D309" s="637"/>
      <c r="E309" s="637"/>
      <c r="F309" s="637"/>
      <c r="G309" s="637"/>
      <c r="H309" s="637"/>
      <c r="I309" s="637"/>
      <c r="J309" s="637"/>
      <c r="K309" s="637"/>
      <c r="L309" s="637"/>
      <c r="M309" s="637"/>
      <c r="N309" s="637"/>
      <c r="O309" s="637"/>
      <c r="P309" s="637"/>
      <c r="Q309" s="637"/>
      <c r="R309" s="637"/>
      <c r="S309" s="637"/>
      <c r="T309" s="637"/>
      <c r="U309" s="637"/>
      <c r="V309" s="637"/>
      <c r="W309" s="637"/>
      <c r="X309" s="637"/>
      <c r="Y309" s="637"/>
      <c r="Z309" s="637"/>
      <c r="AA309" s="62"/>
      <c r="AB309" s="62"/>
      <c r="AC309" s="62"/>
    </row>
    <row r="310" spans="1:68" ht="14.25" hidden="1" customHeight="1" x14ac:dyDescent="0.25">
      <c r="A310" s="627" t="s">
        <v>107</v>
      </c>
      <c r="B310" s="627"/>
      <c r="C310" s="627"/>
      <c r="D310" s="627"/>
      <c r="E310" s="627"/>
      <c r="F310" s="627"/>
      <c r="G310" s="627"/>
      <c r="H310" s="627"/>
      <c r="I310" s="627"/>
      <c r="J310" s="627"/>
      <c r="K310" s="627"/>
      <c r="L310" s="627"/>
      <c r="M310" s="627"/>
      <c r="N310" s="627"/>
      <c r="O310" s="627"/>
      <c r="P310" s="627"/>
      <c r="Q310" s="627"/>
      <c r="R310" s="627"/>
      <c r="S310" s="627"/>
      <c r="T310" s="627"/>
      <c r="U310" s="627"/>
      <c r="V310" s="627"/>
      <c r="W310" s="627"/>
      <c r="X310" s="627"/>
      <c r="Y310" s="627"/>
      <c r="Z310" s="627"/>
      <c r="AA310" s="63"/>
      <c r="AB310" s="63"/>
      <c r="AC310" s="63"/>
    </row>
    <row r="311" spans="1:68" ht="27" customHeight="1" x14ac:dyDescent="0.25">
      <c r="A311" s="60" t="s">
        <v>503</v>
      </c>
      <c r="B311" s="60" t="s">
        <v>504</v>
      </c>
      <c r="C311" s="34">
        <v>4301012024</v>
      </c>
      <c r="D311" s="628">
        <v>4680115885615</v>
      </c>
      <c r="E311" s="628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75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30"/>
      <c r="R311" s="630"/>
      <c r="S311" s="630"/>
      <c r="T311" s="631"/>
      <c r="U311" s="37" t="s">
        <v>45</v>
      </c>
      <c r="V311" s="37" t="s">
        <v>45</v>
      </c>
      <c r="W311" s="38" t="s">
        <v>0</v>
      </c>
      <c r="X311" s="56">
        <v>250</v>
      </c>
      <c r="Y311" s="53">
        <f t="shared" ref="Y311:Y316" si="52">IFERROR(IF(X311="",0,CEILING((X311/$H311),1)*$H311),"")</f>
        <v>259.20000000000005</v>
      </c>
      <c r="Z311" s="39">
        <f>IFERROR(IF(Y311=0,"",ROUNDUP(Y311/H311,0)*0.01898),"")</f>
        <v>0.45552000000000004</v>
      </c>
      <c r="AA311" s="65" t="s">
        <v>45</v>
      </c>
      <c r="AB311" s="66" t="s">
        <v>45</v>
      </c>
      <c r="AC311" s="369" t="s">
        <v>505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260.0694444444444</v>
      </c>
      <c r="BN311" s="75">
        <f t="shared" ref="BN311:BN316" si="54">IFERROR(Y311*I311/H311,"0")</f>
        <v>269.64000000000004</v>
      </c>
      <c r="BO311" s="75">
        <f t="shared" ref="BO311:BO316" si="55">IFERROR(1/J311*(X311/H311),"0")</f>
        <v>0.36168981481481477</v>
      </c>
      <c r="BP311" s="75">
        <f t="shared" ref="BP311:BP316" si="56">IFERROR(1/J311*(Y311/H311),"0")</f>
        <v>0.37500000000000006</v>
      </c>
    </row>
    <row r="312" spans="1:68" ht="27" customHeight="1" x14ac:dyDescent="0.25">
      <c r="A312" s="60" t="s">
        <v>506</v>
      </c>
      <c r="B312" s="60" t="s">
        <v>507</v>
      </c>
      <c r="C312" s="34">
        <v>4301011911</v>
      </c>
      <c r="D312" s="628">
        <v>4680115885554</v>
      </c>
      <c r="E312" s="628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397</v>
      </c>
      <c r="N312" s="36"/>
      <c r="O312" s="35">
        <v>55</v>
      </c>
      <c r="P312" s="7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30"/>
      <c r="R312" s="630"/>
      <c r="S312" s="630"/>
      <c r="T312" s="631"/>
      <c r="U312" s="37" t="s">
        <v>45</v>
      </c>
      <c r="V312" s="37" t="s">
        <v>45</v>
      </c>
      <c r="W312" s="38" t="s">
        <v>0</v>
      </c>
      <c r="X312" s="56">
        <v>1770</v>
      </c>
      <c r="Y312" s="53">
        <f t="shared" si="52"/>
        <v>1771.2</v>
      </c>
      <c r="Z312" s="39">
        <f>IFERROR(IF(Y312=0,"",ROUNDUP(Y312/H312,0)*0.02039),"")</f>
        <v>3.3439599999999996</v>
      </c>
      <c r="AA312" s="65" t="s">
        <v>45</v>
      </c>
      <c r="AB312" s="66" t="s">
        <v>45</v>
      </c>
      <c r="AC312" s="371" t="s">
        <v>508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1848.6666666666665</v>
      </c>
      <c r="BN312" s="75">
        <f t="shared" si="54"/>
        <v>1849.9199999999998</v>
      </c>
      <c r="BO312" s="75">
        <f t="shared" si="55"/>
        <v>3.4143518518518516</v>
      </c>
      <c r="BP312" s="75">
        <f t="shared" si="56"/>
        <v>3.4166666666666665</v>
      </c>
    </row>
    <row r="313" spans="1:68" ht="27" hidden="1" customHeight="1" x14ac:dyDescent="0.25">
      <c r="A313" s="60" t="s">
        <v>506</v>
      </c>
      <c r="B313" s="60" t="s">
        <v>509</v>
      </c>
      <c r="C313" s="34">
        <v>4301012016</v>
      </c>
      <c r="D313" s="628">
        <v>4680115885554</v>
      </c>
      <c r="E313" s="628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7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30"/>
      <c r="R313" s="630"/>
      <c r="S313" s="630"/>
      <c r="T313" s="631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510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customHeight="1" x14ac:dyDescent="0.25">
      <c r="A314" s="60" t="s">
        <v>511</v>
      </c>
      <c r="B314" s="60" t="s">
        <v>512</v>
      </c>
      <c r="C314" s="34">
        <v>4301011858</v>
      </c>
      <c r="D314" s="628">
        <v>4680115885646</v>
      </c>
      <c r="E314" s="628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30"/>
      <c r="R314" s="630"/>
      <c r="S314" s="630"/>
      <c r="T314" s="631"/>
      <c r="U314" s="37" t="s">
        <v>45</v>
      </c>
      <c r="V314" s="37" t="s">
        <v>45</v>
      </c>
      <c r="W314" s="38" t="s">
        <v>0</v>
      </c>
      <c r="X314" s="56">
        <v>100</v>
      </c>
      <c r="Y314" s="53">
        <f t="shared" si="52"/>
        <v>108</v>
      </c>
      <c r="Z314" s="39">
        <f>IFERROR(IF(Y314=0,"",ROUNDUP(Y314/H314,0)*0.01898),"")</f>
        <v>0.1898</v>
      </c>
      <c r="AA314" s="65" t="s">
        <v>45</v>
      </c>
      <c r="AB314" s="66" t="s">
        <v>45</v>
      </c>
      <c r="AC314" s="375" t="s">
        <v>513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104.02777777777777</v>
      </c>
      <c r="BN314" s="75">
        <f t="shared" si="54"/>
        <v>112.34999999999998</v>
      </c>
      <c r="BO314" s="75">
        <f t="shared" si="55"/>
        <v>0.14467592592592593</v>
      </c>
      <c r="BP314" s="75">
        <f t="shared" si="56"/>
        <v>0.15625</v>
      </c>
    </row>
    <row r="315" spans="1:68" ht="27" customHeight="1" x14ac:dyDescent="0.25">
      <c r="A315" s="60" t="s">
        <v>514</v>
      </c>
      <c r="B315" s="60" t="s">
        <v>515</v>
      </c>
      <c r="C315" s="34">
        <v>4301011857</v>
      </c>
      <c r="D315" s="628">
        <v>4680115885622</v>
      </c>
      <c r="E315" s="628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7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30"/>
      <c r="R315" s="630"/>
      <c r="S315" s="630"/>
      <c r="T315" s="631"/>
      <c r="U315" s="37" t="s">
        <v>45</v>
      </c>
      <c r="V315" s="37" t="s">
        <v>45</v>
      </c>
      <c r="W315" s="38" t="s">
        <v>0</v>
      </c>
      <c r="X315" s="56">
        <v>60</v>
      </c>
      <c r="Y315" s="53">
        <f t="shared" si="52"/>
        <v>60</v>
      </c>
      <c r="Z315" s="39">
        <f>IFERROR(IF(Y315=0,"",ROUNDUP(Y315/H315,0)*0.00902),"")</f>
        <v>0.1353</v>
      </c>
      <c r="AA315" s="65" t="s">
        <v>45</v>
      </c>
      <c r="AB315" s="66" t="s">
        <v>45</v>
      </c>
      <c r="AC315" s="377" t="s">
        <v>516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63.15</v>
      </c>
      <c r="BN315" s="75">
        <f t="shared" si="54"/>
        <v>63.15</v>
      </c>
      <c r="BO315" s="75">
        <f t="shared" si="55"/>
        <v>0.11363636363636365</v>
      </c>
      <c r="BP315" s="75">
        <f t="shared" si="56"/>
        <v>0.11363636363636365</v>
      </c>
    </row>
    <row r="316" spans="1:68" ht="27" customHeight="1" x14ac:dyDescent="0.25">
      <c r="A316" s="60" t="s">
        <v>517</v>
      </c>
      <c r="B316" s="60" t="s">
        <v>518</v>
      </c>
      <c r="C316" s="34">
        <v>4301011859</v>
      </c>
      <c r="D316" s="628">
        <v>4680115885608</v>
      </c>
      <c r="E316" s="628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7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30"/>
      <c r="R316" s="630"/>
      <c r="S316" s="630"/>
      <c r="T316" s="631"/>
      <c r="U316" s="37" t="s">
        <v>45</v>
      </c>
      <c r="V316" s="37" t="s">
        <v>45</v>
      </c>
      <c r="W316" s="38" t="s">
        <v>0</v>
      </c>
      <c r="X316" s="56">
        <v>240</v>
      </c>
      <c r="Y316" s="53">
        <f t="shared" si="52"/>
        <v>240</v>
      </c>
      <c r="Z316" s="39">
        <f>IFERROR(IF(Y316=0,"",ROUNDUP(Y316/H316,0)*0.00902),"")</f>
        <v>0.54120000000000001</v>
      </c>
      <c r="AA316" s="65" t="s">
        <v>45</v>
      </c>
      <c r="AB316" s="66" t="s">
        <v>45</v>
      </c>
      <c r="AC316" s="379" t="s">
        <v>510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252.6</v>
      </c>
      <c r="BN316" s="75">
        <f t="shared" si="54"/>
        <v>252.6</v>
      </c>
      <c r="BO316" s="75">
        <f t="shared" si="55"/>
        <v>0.45454545454545459</v>
      </c>
      <c r="BP316" s="75">
        <f t="shared" si="56"/>
        <v>0.45454545454545459</v>
      </c>
    </row>
    <row r="317" spans="1:68" x14ac:dyDescent="0.2">
      <c r="A317" s="625"/>
      <c r="B317" s="625"/>
      <c r="C317" s="625"/>
      <c r="D317" s="625"/>
      <c r="E317" s="625"/>
      <c r="F317" s="625"/>
      <c r="G317" s="625"/>
      <c r="H317" s="625"/>
      <c r="I317" s="625"/>
      <c r="J317" s="625"/>
      <c r="K317" s="625"/>
      <c r="L317" s="625"/>
      <c r="M317" s="625"/>
      <c r="N317" s="625"/>
      <c r="O317" s="626"/>
      <c r="P317" s="622" t="s">
        <v>40</v>
      </c>
      <c r="Q317" s="623"/>
      <c r="R317" s="623"/>
      <c r="S317" s="623"/>
      <c r="T317" s="623"/>
      <c r="U317" s="623"/>
      <c r="V317" s="624"/>
      <c r="W317" s="40" t="s">
        <v>39</v>
      </c>
      <c r="X317" s="41">
        <f>IFERROR(X311/H311,"0")+IFERROR(X312/H312,"0")+IFERROR(X313/H313,"0")+IFERROR(X314/H314,"0")+IFERROR(X315/H315,"0")+IFERROR(X316/H316,"0")</f>
        <v>271.2962962962963</v>
      </c>
      <c r="Y317" s="41">
        <f>IFERROR(Y311/H311,"0")+IFERROR(Y312/H312,"0")+IFERROR(Y313/H313,"0")+IFERROR(Y314/H314,"0")+IFERROR(Y315/H315,"0")+IFERROR(Y316/H316,"0")</f>
        <v>273</v>
      </c>
      <c r="Z317" s="41">
        <f>IFERROR(IF(Z311="",0,Z311),"0")+IFERROR(IF(Z312="",0,Z312),"0")+IFERROR(IF(Z313="",0,Z313),"0")+IFERROR(IF(Z314="",0,Z314),"0")+IFERROR(IF(Z315="",0,Z315),"0")+IFERROR(IF(Z316="",0,Z316),"0")</f>
        <v>4.6657799999999998</v>
      </c>
      <c r="AA317" s="64"/>
      <c r="AB317" s="64"/>
      <c r="AC317" s="64"/>
    </row>
    <row r="318" spans="1:68" x14ac:dyDescent="0.2">
      <c r="A318" s="625"/>
      <c r="B318" s="625"/>
      <c r="C318" s="625"/>
      <c r="D318" s="625"/>
      <c r="E318" s="625"/>
      <c r="F318" s="625"/>
      <c r="G318" s="625"/>
      <c r="H318" s="625"/>
      <c r="I318" s="625"/>
      <c r="J318" s="625"/>
      <c r="K318" s="625"/>
      <c r="L318" s="625"/>
      <c r="M318" s="625"/>
      <c r="N318" s="625"/>
      <c r="O318" s="626"/>
      <c r="P318" s="622" t="s">
        <v>40</v>
      </c>
      <c r="Q318" s="623"/>
      <c r="R318" s="623"/>
      <c r="S318" s="623"/>
      <c r="T318" s="623"/>
      <c r="U318" s="623"/>
      <c r="V318" s="624"/>
      <c r="W318" s="40" t="s">
        <v>0</v>
      </c>
      <c r="X318" s="41">
        <f>IFERROR(SUM(X311:X316),"0")</f>
        <v>2420</v>
      </c>
      <c r="Y318" s="41">
        <f>IFERROR(SUM(Y311:Y316),"0")</f>
        <v>2438.4</v>
      </c>
      <c r="Z318" s="40"/>
      <c r="AA318" s="64"/>
      <c r="AB318" s="64"/>
      <c r="AC318" s="64"/>
    </row>
    <row r="319" spans="1:68" ht="14.25" hidden="1" customHeight="1" x14ac:dyDescent="0.25">
      <c r="A319" s="627" t="s">
        <v>159</v>
      </c>
      <c r="B319" s="627"/>
      <c r="C319" s="627"/>
      <c r="D319" s="627"/>
      <c r="E319" s="627"/>
      <c r="F319" s="627"/>
      <c r="G319" s="627"/>
      <c r="H319" s="627"/>
      <c r="I319" s="627"/>
      <c r="J319" s="627"/>
      <c r="K319" s="627"/>
      <c r="L319" s="627"/>
      <c r="M319" s="627"/>
      <c r="N319" s="627"/>
      <c r="O319" s="627"/>
      <c r="P319" s="627"/>
      <c r="Q319" s="627"/>
      <c r="R319" s="627"/>
      <c r="S319" s="627"/>
      <c r="T319" s="627"/>
      <c r="U319" s="627"/>
      <c r="V319" s="627"/>
      <c r="W319" s="627"/>
      <c r="X319" s="627"/>
      <c r="Y319" s="627"/>
      <c r="Z319" s="627"/>
      <c r="AA319" s="63"/>
      <c r="AB319" s="63"/>
      <c r="AC319" s="63"/>
    </row>
    <row r="320" spans="1:68" ht="27" customHeight="1" x14ac:dyDescent="0.25">
      <c r="A320" s="60" t="s">
        <v>519</v>
      </c>
      <c r="B320" s="60" t="s">
        <v>520</v>
      </c>
      <c r="C320" s="34">
        <v>4301030878</v>
      </c>
      <c r="D320" s="628">
        <v>4607091387193</v>
      </c>
      <c r="E320" s="628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30"/>
      <c r="R320" s="630"/>
      <c r="S320" s="630"/>
      <c r="T320" s="631"/>
      <c r="U320" s="37" t="s">
        <v>45</v>
      </c>
      <c r="V320" s="37" t="s">
        <v>45</v>
      </c>
      <c r="W320" s="38" t="s">
        <v>0</v>
      </c>
      <c r="X320" s="56">
        <v>350</v>
      </c>
      <c r="Y320" s="53">
        <f>IFERROR(IF(X320="",0,CEILING((X320/$H320),1)*$H320),"")</f>
        <v>352.8</v>
      </c>
      <c r="Z320" s="39">
        <f>IFERROR(IF(Y320=0,"",ROUNDUP(Y320/H320,0)*0.00902),"")</f>
        <v>0.75768000000000002</v>
      </c>
      <c r="AA320" s="65" t="s">
        <v>45</v>
      </c>
      <c r="AB320" s="66" t="s">
        <v>45</v>
      </c>
      <c r="AC320" s="381" t="s">
        <v>521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372.5</v>
      </c>
      <c r="BN320" s="75">
        <f>IFERROR(Y320*I320/H320,"0")</f>
        <v>375.48</v>
      </c>
      <c r="BO320" s="75">
        <f>IFERROR(1/J320*(X320/H320),"0")</f>
        <v>0.63131313131313127</v>
      </c>
      <c r="BP320" s="75">
        <f>IFERROR(1/J320*(Y320/H320),"0")</f>
        <v>0.63636363636363635</v>
      </c>
    </row>
    <row r="321" spans="1:68" ht="27" customHeight="1" x14ac:dyDescent="0.25">
      <c r="A321" s="60" t="s">
        <v>522</v>
      </c>
      <c r="B321" s="60" t="s">
        <v>523</v>
      </c>
      <c r="C321" s="34">
        <v>4301031153</v>
      </c>
      <c r="D321" s="628">
        <v>4607091387230</v>
      </c>
      <c r="E321" s="628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75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30"/>
      <c r="R321" s="630"/>
      <c r="S321" s="630"/>
      <c r="T321" s="631"/>
      <c r="U321" s="37" t="s">
        <v>45</v>
      </c>
      <c r="V321" s="37" t="s">
        <v>45</v>
      </c>
      <c r="W321" s="38" t="s">
        <v>0</v>
      </c>
      <c r="X321" s="56">
        <v>500</v>
      </c>
      <c r="Y321" s="53">
        <f>IFERROR(IF(X321="",0,CEILING((X321/$H321),1)*$H321),"")</f>
        <v>504</v>
      </c>
      <c r="Z321" s="39">
        <f>IFERROR(IF(Y321=0,"",ROUNDUP(Y321/H321,0)*0.00902),"")</f>
        <v>1.0824</v>
      </c>
      <c r="AA321" s="65" t="s">
        <v>45</v>
      </c>
      <c r="AB321" s="66" t="s">
        <v>45</v>
      </c>
      <c r="AC321" s="383" t="s">
        <v>524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532.14285714285711</v>
      </c>
      <c r="BN321" s="75">
        <f>IFERROR(Y321*I321/H321,"0")</f>
        <v>536.39999999999986</v>
      </c>
      <c r="BO321" s="75">
        <f>IFERROR(1/J321*(X321/H321),"0")</f>
        <v>0.90187590187590183</v>
      </c>
      <c r="BP321" s="75">
        <f>IFERROR(1/J321*(Y321/H321),"0")</f>
        <v>0.90909090909090917</v>
      </c>
    </row>
    <row r="322" spans="1:68" ht="27" hidden="1" customHeight="1" x14ac:dyDescent="0.25">
      <c r="A322" s="60" t="s">
        <v>525</v>
      </c>
      <c r="B322" s="60" t="s">
        <v>526</v>
      </c>
      <c r="C322" s="34">
        <v>4301031154</v>
      </c>
      <c r="D322" s="628">
        <v>4607091387292</v>
      </c>
      <c r="E322" s="628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30"/>
      <c r="R322" s="630"/>
      <c r="S322" s="630"/>
      <c r="T322" s="631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527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528</v>
      </c>
      <c r="B323" s="60" t="s">
        <v>529</v>
      </c>
      <c r="C323" s="34">
        <v>4301031152</v>
      </c>
      <c r="D323" s="628">
        <v>4607091387285</v>
      </c>
      <c r="E323" s="628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30"/>
      <c r="R323" s="630"/>
      <c r="S323" s="630"/>
      <c r="T323" s="631"/>
      <c r="U323" s="37" t="s">
        <v>45</v>
      </c>
      <c r="V323" s="37" t="s">
        <v>45</v>
      </c>
      <c r="W323" s="38" t="s">
        <v>0</v>
      </c>
      <c r="X323" s="56">
        <v>63</v>
      </c>
      <c r="Y323" s="53">
        <f>IFERROR(IF(X323="",0,CEILING((X323/$H323),1)*$H323),"")</f>
        <v>63</v>
      </c>
      <c r="Z323" s="39">
        <f>IFERROR(IF(Y323=0,"",ROUNDUP(Y323/H323,0)*0.00502),"")</f>
        <v>0.15060000000000001</v>
      </c>
      <c r="AA323" s="65" t="s">
        <v>45</v>
      </c>
      <c r="AB323" s="66" t="s">
        <v>45</v>
      </c>
      <c r="AC323" s="387" t="s">
        <v>524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66.900000000000006</v>
      </c>
      <c r="BN323" s="75">
        <f>IFERROR(Y323*I323/H323,"0")</f>
        <v>66.900000000000006</v>
      </c>
      <c r="BO323" s="75">
        <f>IFERROR(1/J323*(X323/H323),"0")</f>
        <v>0.12820512820512822</v>
      </c>
      <c r="BP323" s="75">
        <f>IFERROR(1/J323*(Y323/H323),"0")</f>
        <v>0.12820512820512822</v>
      </c>
    </row>
    <row r="324" spans="1:68" x14ac:dyDescent="0.2">
      <c r="A324" s="625"/>
      <c r="B324" s="625"/>
      <c r="C324" s="625"/>
      <c r="D324" s="625"/>
      <c r="E324" s="625"/>
      <c r="F324" s="625"/>
      <c r="G324" s="625"/>
      <c r="H324" s="625"/>
      <c r="I324" s="625"/>
      <c r="J324" s="625"/>
      <c r="K324" s="625"/>
      <c r="L324" s="625"/>
      <c r="M324" s="625"/>
      <c r="N324" s="625"/>
      <c r="O324" s="626"/>
      <c r="P324" s="622" t="s">
        <v>40</v>
      </c>
      <c r="Q324" s="623"/>
      <c r="R324" s="623"/>
      <c r="S324" s="623"/>
      <c r="T324" s="623"/>
      <c r="U324" s="623"/>
      <c r="V324" s="624"/>
      <c r="W324" s="40" t="s">
        <v>39</v>
      </c>
      <c r="X324" s="41">
        <f>IFERROR(X320/H320,"0")+IFERROR(X321/H321,"0")+IFERROR(X322/H322,"0")+IFERROR(X323/H323,"0")</f>
        <v>232.38095238095235</v>
      </c>
      <c r="Y324" s="41">
        <f>IFERROR(Y320/H320,"0")+IFERROR(Y321/H321,"0")+IFERROR(Y322/H322,"0")+IFERROR(Y323/H323,"0")</f>
        <v>234</v>
      </c>
      <c r="Z324" s="41">
        <f>IFERROR(IF(Z320="",0,Z320),"0")+IFERROR(IF(Z321="",0,Z321),"0")+IFERROR(IF(Z322="",0,Z322),"0")+IFERROR(IF(Z323="",0,Z323),"0")</f>
        <v>1.99068</v>
      </c>
      <c r="AA324" s="64"/>
      <c r="AB324" s="64"/>
      <c r="AC324" s="64"/>
    </row>
    <row r="325" spans="1:68" x14ac:dyDescent="0.2">
      <c r="A325" s="625"/>
      <c r="B325" s="625"/>
      <c r="C325" s="625"/>
      <c r="D325" s="625"/>
      <c r="E325" s="625"/>
      <c r="F325" s="625"/>
      <c r="G325" s="625"/>
      <c r="H325" s="625"/>
      <c r="I325" s="625"/>
      <c r="J325" s="625"/>
      <c r="K325" s="625"/>
      <c r="L325" s="625"/>
      <c r="M325" s="625"/>
      <c r="N325" s="625"/>
      <c r="O325" s="626"/>
      <c r="P325" s="622" t="s">
        <v>40</v>
      </c>
      <c r="Q325" s="623"/>
      <c r="R325" s="623"/>
      <c r="S325" s="623"/>
      <c r="T325" s="623"/>
      <c r="U325" s="623"/>
      <c r="V325" s="624"/>
      <c r="W325" s="40" t="s">
        <v>0</v>
      </c>
      <c r="X325" s="41">
        <f>IFERROR(SUM(X320:X323),"0")</f>
        <v>913</v>
      </c>
      <c r="Y325" s="41">
        <f>IFERROR(SUM(Y320:Y323),"0")</f>
        <v>919.8</v>
      </c>
      <c r="Z325" s="40"/>
      <c r="AA325" s="64"/>
      <c r="AB325" s="64"/>
      <c r="AC325" s="64"/>
    </row>
    <row r="326" spans="1:68" ht="14.25" hidden="1" customHeight="1" x14ac:dyDescent="0.25">
      <c r="A326" s="627" t="s">
        <v>78</v>
      </c>
      <c r="B326" s="627"/>
      <c r="C326" s="627"/>
      <c r="D326" s="627"/>
      <c r="E326" s="627"/>
      <c r="F326" s="627"/>
      <c r="G326" s="627"/>
      <c r="H326" s="627"/>
      <c r="I326" s="627"/>
      <c r="J326" s="627"/>
      <c r="K326" s="627"/>
      <c r="L326" s="627"/>
      <c r="M326" s="627"/>
      <c r="N326" s="627"/>
      <c r="O326" s="627"/>
      <c r="P326" s="627"/>
      <c r="Q326" s="627"/>
      <c r="R326" s="627"/>
      <c r="S326" s="627"/>
      <c r="T326" s="627"/>
      <c r="U326" s="627"/>
      <c r="V326" s="627"/>
      <c r="W326" s="627"/>
      <c r="X326" s="627"/>
      <c r="Y326" s="627"/>
      <c r="Z326" s="627"/>
      <c r="AA326" s="63"/>
      <c r="AB326" s="63"/>
      <c r="AC326" s="63"/>
    </row>
    <row r="327" spans="1:68" ht="27" hidden="1" customHeight="1" x14ac:dyDescent="0.25">
      <c r="A327" s="60" t="s">
        <v>530</v>
      </c>
      <c r="B327" s="60" t="s">
        <v>531</v>
      </c>
      <c r="C327" s="34">
        <v>4301051100</v>
      </c>
      <c r="D327" s="628">
        <v>4607091387766</v>
      </c>
      <c r="E327" s="628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7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30"/>
      <c r="R327" s="630"/>
      <c r="S327" s="630"/>
      <c r="T327" s="631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 t="s">
        <v>45</v>
      </c>
      <c r="AB327" s="66" t="s">
        <v>45</v>
      </c>
      <c r="AC327" s="389" t="s">
        <v>532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533</v>
      </c>
      <c r="B328" s="60" t="s">
        <v>534</v>
      </c>
      <c r="C328" s="34">
        <v>4301051818</v>
      </c>
      <c r="D328" s="628">
        <v>4607091387957</v>
      </c>
      <c r="E328" s="628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7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30"/>
      <c r="R328" s="630"/>
      <c r="S328" s="630"/>
      <c r="T328" s="631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535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536</v>
      </c>
      <c r="B329" s="60" t="s">
        <v>537</v>
      </c>
      <c r="C329" s="34">
        <v>4301051819</v>
      </c>
      <c r="D329" s="628">
        <v>4607091387964</v>
      </c>
      <c r="E329" s="628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7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30"/>
      <c r="R329" s="630"/>
      <c r="S329" s="630"/>
      <c r="T329" s="631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538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539</v>
      </c>
      <c r="B330" s="60" t="s">
        <v>540</v>
      </c>
      <c r="C330" s="34">
        <v>4301051734</v>
      </c>
      <c r="D330" s="628">
        <v>4680115884588</v>
      </c>
      <c r="E330" s="628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75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30"/>
      <c r="R330" s="630"/>
      <c r="S330" s="630"/>
      <c r="T330" s="631"/>
      <c r="U330" s="37" t="s">
        <v>45</v>
      </c>
      <c r="V330" s="37" t="s">
        <v>45</v>
      </c>
      <c r="W330" s="38" t="s">
        <v>0</v>
      </c>
      <c r="X330" s="56">
        <v>150</v>
      </c>
      <c r="Y330" s="53">
        <f>IFERROR(IF(X330="",0,CEILING((X330/$H330),1)*$H330),"")</f>
        <v>150</v>
      </c>
      <c r="Z330" s="39">
        <f>IFERROR(IF(Y330=0,"",ROUNDUP(Y330/H330,0)*0.00651),"")</f>
        <v>0.32550000000000001</v>
      </c>
      <c r="AA330" s="65" t="s">
        <v>45</v>
      </c>
      <c r="AB330" s="66" t="s">
        <v>45</v>
      </c>
      <c r="AC330" s="395" t="s">
        <v>541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162.29999999999998</v>
      </c>
      <c r="BN330" s="75">
        <f>IFERROR(Y330*I330/H330,"0")</f>
        <v>162.29999999999998</v>
      </c>
      <c r="BO330" s="75">
        <f>IFERROR(1/J330*(X330/H330),"0")</f>
        <v>0.27472527472527475</v>
      </c>
      <c r="BP330" s="75">
        <f>IFERROR(1/J330*(Y330/H330),"0")</f>
        <v>0.27472527472527475</v>
      </c>
    </row>
    <row r="331" spans="1:68" ht="27" hidden="1" customHeight="1" x14ac:dyDescent="0.25">
      <c r="A331" s="60" t="s">
        <v>542</v>
      </c>
      <c r="B331" s="60" t="s">
        <v>543</v>
      </c>
      <c r="C331" s="34">
        <v>4301051578</v>
      </c>
      <c r="D331" s="628">
        <v>4607091387513</v>
      </c>
      <c r="E331" s="628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7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30"/>
      <c r="R331" s="630"/>
      <c r="S331" s="630"/>
      <c r="T331" s="631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544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625"/>
      <c r="B332" s="625"/>
      <c r="C332" s="625"/>
      <c r="D332" s="625"/>
      <c r="E332" s="625"/>
      <c r="F332" s="625"/>
      <c r="G332" s="625"/>
      <c r="H332" s="625"/>
      <c r="I332" s="625"/>
      <c r="J332" s="625"/>
      <c r="K332" s="625"/>
      <c r="L332" s="625"/>
      <c r="M332" s="625"/>
      <c r="N332" s="625"/>
      <c r="O332" s="626"/>
      <c r="P332" s="622" t="s">
        <v>40</v>
      </c>
      <c r="Q332" s="623"/>
      <c r="R332" s="623"/>
      <c r="S332" s="623"/>
      <c r="T332" s="623"/>
      <c r="U332" s="623"/>
      <c r="V332" s="624"/>
      <c r="W332" s="40" t="s">
        <v>39</v>
      </c>
      <c r="X332" s="41">
        <f>IFERROR(X327/H327,"0")+IFERROR(X328/H328,"0")+IFERROR(X329/H329,"0")+IFERROR(X330/H330,"0")+IFERROR(X331/H331,"0")</f>
        <v>50</v>
      </c>
      <c r="Y332" s="41">
        <f>IFERROR(Y327/H327,"0")+IFERROR(Y328/H328,"0")+IFERROR(Y329/H329,"0")+IFERROR(Y330/H330,"0")+IFERROR(Y331/H331,"0")</f>
        <v>50</v>
      </c>
      <c r="Z332" s="41">
        <f>IFERROR(IF(Z327="",0,Z327),"0")+IFERROR(IF(Z328="",0,Z328),"0")+IFERROR(IF(Z329="",0,Z329),"0")+IFERROR(IF(Z330="",0,Z330),"0")+IFERROR(IF(Z331="",0,Z331),"0")</f>
        <v>0.32550000000000001</v>
      </c>
      <c r="AA332" s="64"/>
      <c r="AB332" s="64"/>
      <c r="AC332" s="64"/>
    </row>
    <row r="333" spans="1:68" x14ac:dyDescent="0.2">
      <c r="A333" s="625"/>
      <c r="B333" s="625"/>
      <c r="C333" s="625"/>
      <c r="D333" s="625"/>
      <c r="E333" s="625"/>
      <c r="F333" s="625"/>
      <c r="G333" s="625"/>
      <c r="H333" s="625"/>
      <c r="I333" s="625"/>
      <c r="J333" s="625"/>
      <c r="K333" s="625"/>
      <c r="L333" s="625"/>
      <c r="M333" s="625"/>
      <c r="N333" s="625"/>
      <c r="O333" s="626"/>
      <c r="P333" s="622" t="s">
        <v>40</v>
      </c>
      <c r="Q333" s="623"/>
      <c r="R333" s="623"/>
      <c r="S333" s="623"/>
      <c r="T333" s="623"/>
      <c r="U333" s="623"/>
      <c r="V333" s="624"/>
      <c r="W333" s="40" t="s">
        <v>0</v>
      </c>
      <c r="X333" s="41">
        <f>IFERROR(SUM(X327:X331),"0")</f>
        <v>150</v>
      </c>
      <c r="Y333" s="41">
        <f>IFERROR(SUM(Y327:Y331),"0")</f>
        <v>150</v>
      </c>
      <c r="Z333" s="40"/>
      <c r="AA333" s="64"/>
      <c r="AB333" s="64"/>
      <c r="AC333" s="64"/>
    </row>
    <row r="334" spans="1:68" ht="14.25" hidden="1" customHeight="1" x14ac:dyDescent="0.25">
      <c r="A334" s="627" t="s">
        <v>185</v>
      </c>
      <c r="B334" s="627"/>
      <c r="C334" s="627"/>
      <c r="D334" s="627"/>
      <c r="E334" s="627"/>
      <c r="F334" s="627"/>
      <c r="G334" s="627"/>
      <c r="H334" s="627"/>
      <c r="I334" s="627"/>
      <c r="J334" s="627"/>
      <c r="K334" s="627"/>
      <c r="L334" s="627"/>
      <c r="M334" s="627"/>
      <c r="N334" s="627"/>
      <c r="O334" s="627"/>
      <c r="P334" s="627"/>
      <c r="Q334" s="627"/>
      <c r="R334" s="627"/>
      <c r="S334" s="627"/>
      <c r="T334" s="627"/>
      <c r="U334" s="627"/>
      <c r="V334" s="627"/>
      <c r="W334" s="627"/>
      <c r="X334" s="627"/>
      <c r="Y334" s="627"/>
      <c r="Z334" s="627"/>
      <c r="AA334" s="63"/>
      <c r="AB334" s="63"/>
      <c r="AC334" s="63"/>
    </row>
    <row r="335" spans="1:68" ht="27" customHeight="1" x14ac:dyDescent="0.25">
      <c r="A335" s="60" t="s">
        <v>545</v>
      </c>
      <c r="B335" s="60" t="s">
        <v>546</v>
      </c>
      <c r="C335" s="34">
        <v>4301060387</v>
      </c>
      <c r="D335" s="628">
        <v>4607091380880</v>
      </c>
      <c r="E335" s="628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7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30"/>
      <c r="R335" s="630"/>
      <c r="S335" s="630"/>
      <c r="T335" s="631"/>
      <c r="U335" s="37" t="s">
        <v>45</v>
      </c>
      <c r="V335" s="37" t="s">
        <v>45</v>
      </c>
      <c r="W335" s="38" t="s">
        <v>0</v>
      </c>
      <c r="X335" s="56">
        <v>40</v>
      </c>
      <c r="Y335" s="53">
        <f>IFERROR(IF(X335="",0,CEILING((X335/$H335),1)*$H335),"")</f>
        <v>42</v>
      </c>
      <c r="Z335" s="39">
        <f>IFERROR(IF(Y335=0,"",ROUNDUP(Y335/H335,0)*0.01898),"")</f>
        <v>9.4899999999999998E-2</v>
      </c>
      <c r="AA335" s="65" t="s">
        <v>45</v>
      </c>
      <c r="AB335" s="66" t="s">
        <v>45</v>
      </c>
      <c r="AC335" s="399" t="s">
        <v>547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42.471428571428568</v>
      </c>
      <c r="BN335" s="75">
        <f>IFERROR(Y335*I335/H335,"0")</f>
        <v>44.594999999999999</v>
      </c>
      <c r="BO335" s="75">
        <f>IFERROR(1/J335*(X335/H335),"0")</f>
        <v>7.4404761904761904E-2</v>
      </c>
      <c r="BP335" s="75">
        <f>IFERROR(1/J335*(Y335/H335),"0")</f>
        <v>7.8125E-2</v>
      </c>
    </row>
    <row r="336" spans="1:68" ht="27" customHeight="1" x14ac:dyDescent="0.25">
      <c r="A336" s="60" t="s">
        <v>548</v>
      </c>
      <c r="B336" s="60" t="s">
        <v>549</v>
      </c>
      <c r="C336" s="34">
        <v>4301060406</v>
      </c>
      <c r="D336" s="628">
        <v>4607091384482</v>
      </c>
      <c r="E336" s="628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7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30"/>
      <c r="R336" s="630"/>
      <c r="S336" s="630"/>
      <c r="T336" s="631"/>
      <c r="U336" s="37" t="s">
        <v>45</v>
      </c>
      <c r="V336" s="37" t="s">
        <v>45</v>
      </c>
      <c r="W336" s="38" t="s">
        <v>0</v>
      </c>
      <c r="X336" s="56">
        <v>500</v>
      </c>
      <c r="Y336" s="53">
        <f>IFERROR(IF(X336="",0,CEILING((X336/$H336),1)*$H336),"")</f>
        <v>507</v>
      </c>
      <c r="Z336" s="39">
        <f>IFERROR(IF(Y336=0,"",ROUNDUP(Y336/H336,0)*0.01898),"")</f>
        <v>1.2337</v>
      </c>
      <c r="AA336" s="65" t="s">
        <v>45</v>
      </c>
      <c r="AB336" s="66" t="s">
        <v>45</v>
      </c>
      <c r="AC336" s="401" t="s">
        <v>550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533.26923076923083</v>
      </c>
      <c r="BN336" s="75">
        <f>IFERROR(Y336*I336/H336,"0")</f>
        <v>540.73500000000001</v>
      </c>
      <c r="BO336" s="75">
        <f>IFERROR(1/J336*(X336/H336),"0")</f>
        <v>1.0016025641025641</v>
      </c>
      <c r="BP336" s="75">
        <f>IFERROR(1/J336*(Y336/H336),"0")</f>
        <v>1.015625</v>
      </c>
    </row>
    <row r="337" spans="1:68" ht="16.5" hidden="1" customHeight="1" x14ac:dyDescent="0.25">
      <c r="A337" s="60" t="s">
        <v>551</v>
      </c>
      <c r="B337" s="60" t="s">
        <v>552</v>
      </c>
      <c r="C337" s="34">
        <v>4301060484</v>
      </c>
      <c r="D337" s="628">
        <v>4607091380897</v>
      </c>
      <c r="E337" s="628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74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30"/>
      <c r="R337" s="630"/>
      <c r="S337" s="630"/>
      <c r="T337" s="631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 t="s">
        <v>45</v>
      </c>
      <c r="AB337" s="66" t="s">
        <v>45</v>
      </c>
      <c r="AC337" s="403" t="s">
        <v>553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x14ac:dyDescent="0.2">
      <c r="A338" s="625"/>
      <c r="B338" s="625"/>
      <c r="C338" s="625"/>
      <c r="D338" s="625"/>
      <c r="E338" s="625"/>
      <c r="F338" s="625"/>
      <c r="G338" s="625"/>
      <c r="H338" s="625"/>
      <c r="I338" s="625"/>
      <c r="J338" s="625"/>
      <c r="K338" s="625"/>
      <c r="L338" s="625"/>
      <c r="M338" s="625"/>
      <c r="N338" s="625"/>
      <c r="O338" s="626"/>
      <c r="P338" s="622" t="s">
        <v>40</v>
      </c>
      <c r="Q338" s="623"/>
      <c r="R338" s="623"/>
      <c r="S338" s="623"/>
      <c r="T338" s="623"/>
      <c r="U338" s="623"/>
      <c r="V338" s="624"/>
      <c r="W338" s="40" t="s">
        <v>39</v>
      </c>
      <c r="X338" s="41">
        <f>IFERROR(X335/H335,"0")+IFERROR(X336/H336,"0")+IFERROR(X337/H337,"0")</f>
        <v>68.864468864468861</v>
      </c>
      <c r="Y338" s="41">
        <f>IFERROR(Y335/H335,"0")+IFERROR(Y336/H336,"0")+IFERROR(Y337/H337,"0")</f>
        <v>70</v>
      </c>
      <c r="Z338" s="41">
        <f>IFERROR(IF(Z335="",0,Z335),"0")+IFERROR(IF(Z336="",0,Z336),"0")+IFERROR(IF(Z337="",0,Z337),"0")</f>
        <v>1.3286</v>
      </c>
      <c r="AA338" s="64"/>
      <c r="AB338" s="64"/>
      <c r="AC338" s="64"/>
    </row>
    <row r="339" spans="1:68" x14ac:dyDescent="0.2">
      <c r="A339" s="625"/>
      <c r="B339" s="625"/>
      <c r="C339" s="625"/>
      <c r="D339" s="625"/>
      <c r="E339" s="625"/>
      <c r="F339" s="625"/>
      <c r="G339" s="625"/>
      <c r="H339" s="625"/>
      <c r="I339" s="625"/>
      <c r="J339" s="625"/>
      <c r="K339" s="625"/>
      <c r="L339" s="625"/>
      <c r="M339" s="625"/>
      <c r="N339" s="625"/>
      <c r="O339" s="626"/>
      <c r="P339" s="622" t="s">
        <v>40</v>
      </c>
      <c r="Q339" s="623"/>
      <c r="R339" s="623"/>
      <c r="S339" s="623"/>
      <c r="T339" s="623"/>
      <c r="U339" s="623"/>
      <c r="V339" s="624"/>
      <c r="W339" s="40" t="s">
        <v>0</v>
      </c>
      <c r="X339" s="41">
        <f>IFERROR(SUM(X335:X337),"0")</f>
        <v>540</v>
      </c>
      <c r="Y339" s="41">
        <f>IFERROR(SUM(Y335:Y337),"0")</f>
        <v>549</v>
      </c>
      <c r="Z339" s="40"/>
      <c r="AA339" s="64"/>
      <c r="AB339" s="64"/>
      <c r="AC339" s="64"/>
    </row>
    <row r="340" spans="1:68" ht="14.25" hidden="1" customHeight="1" x14ac:dyDescent="0.25">
      <c r="A340" s="627" t="s">
        <v>99</v>
      </c>
      <c r="B340" s="627"/>
      <c r="C340" s="627"/>
      <c r="D340" s="627"/>
      <c r="E340" s="627"/>
      <c r="F340" s="627"/>
      <c r="G340" s="627"/>
      <c r="H340" s="627"/>
      <c r="I340" s="627"/>
      <c r="J340" s="627"/>
      <c r="K340" s="627"/>
      <c r="L340" s="627"/>
      <c r="M340" s="627"/>
      <c r="N340" s="627"/>
      <c r="O340" s="627"/>
      <c r="P340" s="627"/>
      <c r="Q340" s="627"/>
      <c r="R340" s="627"/>
      <c r="S340" s="627"/>
      <c r="T340" s="627"/>
      <c r="U340" s="627"/>
      <c r="V340" s="627"/>
      <c r="W340" s="627"/>
      <c r="X340" s="627"/>
      <c r="Y340" s="627"/>
      <c r="Z340" s="627"/>
      <c r="AA340" s="63"/>
      <c r="AB340" s="63"/>
      <c r="AC340" s="63"/>
    </row>
    <row r="341" spans="1:68" ht="27" hidden="1" customHeight="1" x14ac:dyDescent="0.25">
      <c r="A341" s="60" t="s">
        <v>554</v>
      </c>
      <c r="B341" s="60" t="s">
        <v>555</v>
      </c>
      <c r="C341" s="34">
        <v>4301032055</v>
      </c>
      <c r="D341" s="628">
        <v>4680115886476</v>
      </c>
      <c r="E341" s="628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741" t="s">
        <v>556</v>
      </c>
      <c r="Q341" s="630"/>
      <c r="R341" s="630"/>
      <c r="S341" s="630"/>
      <c r="T341" s="631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557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558</v>
      </c>
      <c r="B342" s="60" t="s">
        <v>559</v>
      </c>
      <c r="C342" s="34">
        <v>4301030232</v>
      </c>
      <c r="D342" s="628">
        <v>4607091388374</v>
      </c>
      <c r="E342" s="628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742" t="s">
        <v>560</v>
      </c>
      <c r="Q342" s="630"/>
      <c r="R342" s="630"/>
      <c r="S342" s="630"/>
      <c r="T342" s="631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561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562</v>
      </c>
      <c r="B343" s="60" t="s">
        <v>563</v>
      </c>
      <c r="C343" s="34">
        <v>4301032015</v>
      </c>
      <c r="D343" s="628">
        <v>4607091383102</v>
      </c>
      <c r="E343" s="628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7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30"/>
      <c r="R343" s="630"/>
      <c r="S343" s="630"/>
      <c r="T343" s="631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564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565</v>
      </c>
      <c r="B344" s="60" t="s">
        <v>566</v>
      </c>
      <c r="C344" s="34">
        <v>4301030233</v>
      </c>
      <c r="D344" s="628">
        <v>4607091388404</v>
      </c>
      <c r="E344" s="628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30"/>
      <c r="R344" s="630"/>
      <c r="S344" s="630"/>
      <c r="T344" s="631"/>
      <c r="U344" s="37" t="s">
        <v>45</v>
      </c>
      <c r="V344" s="37" t="s">
        <v>45</v>
      </c>
      <c r="W344" s="38" t="s">
        <v>0</v>
      </c>
      <c r="X344" s="56">
        <v>25</v>
      </c>
      <c r="Y344" s="53">
        <f>IFERROR(IF(X344="",0,CEILING((X344/$H344),1)*$H344),"")</f>
        <v>25.5</v>
      </c>
      <c r="Z344" s="39">
        <f>IFERROR(IF(Y344=0,"",ROUNDUP(Y344/H344,0)*0.00651),"")</f>
        <v>6.5100000000000005E-2</v>
      </c>
      <c r="AA344" s="65" t="s">
        <v>45</v>
      </c>
      <c r="AB344" s="66" t="s">
        <v>45</v>
      </c>
      <c r="AC344" s="411" t="s">
        <v>561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28.235294117647062</v>
      </c>
      <c r="BN344" s="75">
        <f>IFERROR(Y344*I344/H344,"0")</f>
        <v>28.8</v>
      </c>
      <c r="BO344" s="75">
        <f>IFERROR(1/J344*(X344/H344),"0")</f>
        <v>5.3867700926524466E-2</v>
      </c>
      <c r="BP344" s="75">
        <f>IFERROR(1/J344*(Y344/H344),"0")</f>
        <v>5.4945054945054951E-2</v>
      </c>
    </row>
    <row r="345" spans="1:68" x14ac:dyDescent="0.2">
      <c r="A345" s="625"/>
      <c r="B345" s="625"/>
      <c r="C345" s="625"/>
      <c r="D345" s="625"/>
      <c r="E345" s="625"/>
      <c r="F345" s="625"/>
      <c r="G345" s="625"/>
      <c r="H345" s="625"/>
      <c r="I345" s="625"/>
      <c r="J345" s="625"/>
      <c r="K345" s="625"/>
      <c r="L345" s="625"/>
      <c r="M345" s="625"/>
      <c r="N345" s="625"/>
      <c r="O345" s="626"/>
      <c r="P345" s="622" t="s">
        <v>40</v>
      </c>
      <c r="Q345" s="623"/>
      <c r="R345" s="623"/>
      <c r="S345" s="623"/>
      <c r="T345" s="623"/>
      <c r="U345" s="623"/>
      <c r="V345" s="624"/>
      <c r="W345" s="40" t="s">
        <v>39</v>
      </c>
      <c r="X345" s="41">
        <f>IFERROR(X341/H341,"0")+IFERROR(X342/H342,"0")+IFERROR(X343/H343,"0")+IFERROR(X344/H344,"0")</f>
        <v>9.8039215686274517</v>
      </c>
      <c r="Y345" s="41">
        <f>IFERROR(Y341/H341,"0")+IFERROR(Y342/H342,"0")+IFERROR(Y343/H343,"0")+IFERROR(Y344/H344,"0")</f>
        <v>10</v>
      </c>
      <c r="Z345" s="41">
        <f>IFERROR(IF(Z341="",0,Z341),"0")+IFERROR(IF(Z342="",0,Z342),"0")+IFERROR(IF(Z343="",0,Z343),"0")+IFERROR(IF(Z344="",0,Z344),"0")</f>
        <v>6.5100000000000005E-2</v>
      </c>
      <c r="AA345" s="64"/>
      <c r="AB345" s="64"/>
      <c r="AC345" s="64"/>
    </row>
    <row r="346" spans="1:68" x14ac:dyDescent="0.2">
      <c r="A346" s="625"/>
      <c r="B346" s="625"/>
      <c r="C346" s="625"/>
      <c r="D346" s="625"/>
      <c r="E346" s="625"/>
      <c r="F346" s="625"/>
      <c r="G346" s="625"/>
      <c r="H346" s="625"/>
      <c r="I346" s="625"/>
      <c r="J346" s="625"/>
      <c r="K346" s="625"/>
      <c r="L346" s="625"/>
      <c r="M346" s="625"/>
      <c r="N346" s="625"/>
      <c r="O346" s="626"/>
      <c r="P346" s="622" t="s">
        <v>40</v>
      </c>
      <c r="Q346" s="623"/>
      <c r="R346" s="623"/>
      <c r="S346" s="623"/>
      <c r="T346" s="623"/>
      <c r="U346" s="623"/>
      <c r="V346" s="624"/>
      <c r="W346" s="40" t="s">
        <v>0</v>
      </c>
      <c r="X346" s="41">
        <f>IFERROR(SUM(X341:X344),"0")</f>
        <v>25</v>
      </c>
      <c r="Y346" s="41">
        <f>IFERROR(SUM(Y341:Y344),"0")</f>
        <v>25.5</v>
      </c>
      <c r="Z346" s="40"/>
      <c r="AA346" s="64"/>
      <c r="AB346" s="64"/>
      <c r="AC346" s="64"/>
    </row>
    <row r="347" spans="1:68" ht="14.25" hidden="1" customHeight="1" x14ac:dyDescent="0.25">
      <c r="A347" s="627" t="s">
        <v>567</v>
      </c>
      <c r="B347" s="627"/>
      <c r="C347" s="627"/>
      <c r="D347" s="627"/>
      <c r="E347" s="627"/>
      <c r="F347" s="627"/>
      <c r="G347" s="627"/>
      <c r="H347" s="627"/>
      <c r="I347" s="627"/>
      <c r="J347" s="627"/>
      <c r="K347" s="627"/>
      <c r="L347" s="627"/>
      <c r="M347" s="627"/>
      <c r="N347" s="627"/>
      <c r="O347" s="627"/>
      <c r="P347" s="627"/>
      <c r="Q347" s="627"/>
      <c r="R347" s="627"/>
      <c r="S347" s="627"/>
      <c r="T347" s="627"/>
      <c r="U347" s="627"/>
      <c r="V347" s="627"/>
      <c r="W347" s="627"/>
      <c r="X347" s="627"/>
      <c r="Y347" s="627"/>
      <c r="Z347" s="627"/>
      <c r="AA347" s="63"/>
      <c r="AB347" s="63"/>
      <c r="AC347" s="63"/>
    </row>
    <row r="348" spans="1:68" ht="16.5" hidden="1" customHeight="1" x14ac:dyDescent="0.25">
      <c r="A348" s="60" t="s">
        <v>568</v>
      </c>
      <c r="B348" s="60" t="s">
        <v>569</v>
      </c>
      <c r="C348" s="34">
        <v>4301180007</v>
      </c>
      <c r="D348" s="628">
        <v>4680115881808</v>
      </c>
      <c r="E348" s="628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571</v>
      </c>
      <c r="N348" s="36"/>
      <c r="O348" s="35">
        <v>730</v>
      </c>
      <c r="P348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30"/>
      <c r="R348" s="630"/>
      <c r="S348" s="630"/>
      <c r="T348" s="631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570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572</v>
      </c>
      <c r="B349" s="60" t="s">
        <v>573</v>
      </c>
      <c r="C349" s="34">
        <v>4301180006</v>
      </c>
      <c r="D349" s="628">
        <v>4680115881822</v>
      </c>
      <c r="E349" s="628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571</v>
      </c>
      <c r="N349" s="36"/>
      <c r="O349" s="35">
        <v>730</v>
      </c>
      <c r="P349" s="73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30"/>
      <c r="R349" s="630"/>
      <c r="S349" s="630"/>
      <c r="T349" s="631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570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574</v>
      </c>
      <c r="B350" s="60" t="s">
        <v>575</v>
      </c>
      <c r="C350" s="34">
        <v>4301180001</v>
      </c>
      <c r="D350" s="628">
        <v>4680115880016</v>
      </c>
      <c r="E350" s="628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571</v>
      </c>
      <c r="N350" s="36"/>
      <c r="O350" s="35">
        <v>730</v>
      </c>
      <c r="P35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30"/>
      <c r="R350" s="630"/>
      <c r="S350" s="630"/>
      <c r="T350" s="631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570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5"/>
      <c r="B351" s="625"/>
      <c r="C351" s="625"/>
      <c r="D351" s="625"/>
      <c r="E351" s="625"/>
      <c r="F351" s="625"/>
      <c r="G351" s="625"/>
      <c r="H351" s="625"/>
      <c r="I351" s="625"/>
      <c r="J351" s="625"/>
      <c r="K351" s="625"/>
      <c r="L351" s="625"/>
      <c r="M351" s="625"/>
      <c r="N351" s="625"/>
      <c r="O351" s="626"/>
      <c r="P351" s="622" t="s">
        <v>40</v>
      </c>
      <c r="Q351" s="623"/>
      <c r="R351" s="623"/>
      <c r="S351" s="623"/>
      <c r="T351" s="623"/>
      <c r="U351" s="623"/>
      <c r="V351" s="624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5"/>
      <c r="B352" s="625"/>
      <c r="C352" s="625"/>
      <c r="D352" s="625"/>
      <c r="E352" s="625"/>
      <c r="F352" s="625"/>
      <c r="G352" s="625"/>
      <c r="H352" s="625"/>
      <c r="I352" s="625"/>
      <c r="J352" s="625"/>
      <c r="K352" s="625"/>
      <c r="L352" s="625"/>
      <c r="M352" s="625"/>
      <c r="N352" s="625"/>
      <c r="O352" s="626"/>
      <c r="P352" s="622" t="s">
        <v>40</v>
      </c>
      <c r="Q352" s="623"/>
      <c r="R352" s="623"/>
      <c r="S352" s="623"/>
      <c r="T352" s="623"/>
      <c r="U352" s="623"/>
      <c r="V352" s="624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7" t="s">
        <v>576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2"/>
      <c r="AB353" s="62"/>
      <c r="AC353" s="62"/>
    </row>
    <row r="354" spans="1:68" ht="14.25" hidden="1" customHeight="1" x14ac:dyDescent="0.25">
      <c r="A354" s="627" t="s">
        <v>159</v>
      </c>
      <c r="B354" s="627"/>
      <c r="C354" s="627"/>
      <c r="D354" s="627"/>
      <c r="E354" s="627"/>
      <c r="F354" s="627"/>
      <c r="G354" s="627"/>
      <c r="H354" s="627"/>
      <c r="I354" s="627"/>
      <c r="J354" s="627"/>
      <c r="K354" s="627"/>
      <c r="L354" s="627"/>
      <c r="M354" s="627"/>
      <c r="N354" s="627"/>
      <c r="O354" s="627"/>
      <c r="P354" s="627"/>
      <c r="Q354" s="627"/>
      <c r="R354" s="627"/>
      <c r="S354" s="627"/>
      <c r="T354" s="627"/>
      <c r="U354" s="627"/>
      <c r="V354" s="627"/>
      <c r="W354" s="627"/>
      <c r="X354" s="627"/>
      <c r="Y354" s="627"/>
      <c r="Z354" s="627"/>
      <c r="AA354" s="63"/>
      <c r="AB354" s="63"/>
      <c r="AC354" s="63"/>
    </row>
    <row r="355" spans="1:68" ht="27" hidden="1" customHeight="1" x14ac:dyDescent="0.25">
      <c r="A355" s="60" t="s">
        <v>577</v>
      </c>
      <c r="B355" s="60" t="s">
        <v>578</v>
      </c>
      <c r="C355" s="34">
        <v>4301031066</v>
      </c>
      <c r="D355" s="628">
        <v>4607091383836</v>
      </c>
      <c r="E355" s="628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7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30"/>
      <c r="R355" s="630"/>
      <c r="S355" s="630"/>
      <c r="T355" s="631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579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5"/>
      <c r="B356" s="625"/>
      <c r="C356" s="625"/>
      <c r="D356" s="625"/>
      <c r="E356" s="625"/>
      <c r="F356" s="625"/>
      <c r="G356" s="625"/>
      <c r="H356" s="625"/>
      <c r="I356" s="625"/>
      <c r="J356" s="625"/>
      <c r="K356" s="625"/>
      <c r="L356" s="625"/>
      <c r="M356" s="625"/>
      <c r="N356" s="625"/>
      <c r="O356" s="626"/>
      <c r="P356" s="622" t="s">
        <v>40</v>
      </c>
      <c r="Q356" s="623"/>
      <c r="R356" s="623"/>
      <c r="S356" s="623"/>
      <c r="T356" s="623"/>
      <c r="U356" s="623"/>
      <c r="V356" s="624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5"/>
      <c r="B357" s="625"/>
      <c r="C357" s="625"/>
      <c r="D357" s="625"/>
      <c r="E357" s="625"/>
      <c r="F357" s="625"/>
      <c r="G357" s="625"/>
      <c r="H357" s="625"/>
      <c r="I357" s="625"/>
      <c r="J357" s="625"/>
      <c r="K357" s="625"/>
      <c r="L357" s="625"/>
      <c r="M357" s="625"/>
      <c r="N357" s="625"/>
      <c r="O357" s="626"/>
      <c r="P357" s="622" t="s">
        <v>40</v>
      </c>
      <c r="Q357" s="623"/>
      <c r="R357" s="623"/>
      <c r="S357" s="623"/>
      <c r="T357" s="623"/>
      <c r="U357" s="623"/>
      <c r="V357" s="624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27" t="s">
        <v>78</v>
      </c>
      <c r="B358" s="627"/>
      <c r="C358" s="627"/>
      <c r="D358" s="627"/>
      <c r="E358" s="627"/>
      <c r="F358" s="627"/>
      <c r="G358" s="627"/>
      <c r="H358" s="627"/>
      <c r="I358" s="627"/>
      <c r="J358" s="627"/>
      <c r="K358" s="627"/>
      <c r="L358" s="627"/>
      <c r="M358" s="627"/>
      <c r="N358" s="627"/>
      <c r="O358" s="627"/>
      <c r="P358" s="627"/>
      <c r="Q358" s="627"/>
      <c r="R358" s="627"/>
      <c r="S358" s="627"/>
      <c r="T358" s="627"/>
      <c r="U358" s="627"/>
      <c r="V358" s="627"/>
      <c r="W358" s="627"/>
      <c r="X358" s="627"/>
      <c r="Y358" s="627"/>
      <c r="Z358" s="627"/>
      <c r="AA358" s="63"/>
      <c r="AB358" s="63"/>
      <c r="AC358" s="63"/>
    </row>
    <row r="359" spans="1:68" ht="27" customHeight="1" x14ac:dyDescent="0.25">
      <c r="A359" s="60" t="s">
        <v>580</v>
      </c>
      <c r="B359" s="60" t="s">
        <v>581</v>
      </c>
      <c r="C359" s="34">
        <v>4301051489</v>
      </c>
      <c r="D359" s="628">
        <v>4607091387919</v>
      </c>
      <c r="E359" s="628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7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30"/>
      <c r="R359" s="630"/>
      <c r="S359" s="630"/>
      <c r="T359" s="631"/>
      <c r="U359" s="37" t="s">
        <v>45</v>
      </c>
      <c r="V359" s="37" t="s">
        <v>45</v>
      </c>
      <c r="W359" s="38" t="s">
        <v>0</v>
      </c>
      <c r="X359" s="56">
        <v>400</v>
      </c>
      <c r="Y359" s="53">
        <f>IFERROR(IF(X359="",0,CEILING((X359/$H359),1)*$H359),"")</f>
        <v>405</v>
      </c>
      <c r="Z359" s="39">
        <f>IFERROR(IF(Y359=0,"",ROUNDUP(Y359/H359,0)*0.01898),"")</f>
        <v>0.94900000000000007</v>
      </c>
      <c r="AA359" s="65" t="s">
        <v>45</v>
      </c>
      <c r="AB359" s="66" t="s">
        <v>45</v>
      </c>
      <c r="AC359" s="421" t="s">
        <v>582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425.62962962962962</v>
      </c>
      <c r="BN359" s="75">
        <f>IFERROR(Y359*I359/H359,"0")</f>
        <v>430.95</v>
      </c>
      <c r="BO359" s="75">
        <f>IFERROR(1/J359*(X359/H359),"0")</f>
        <v>0.77160493827160492</v>
      </c>
      <c r="BP359" s="75">
        <f>IFERROR(1/J359*(Y359/H359),"0")</f>
        <v>0.78125</v>
      </c>
    </row>
    <row r="360" spans="1:68" ht="27" customHeight="1" x14ac:dyDescent="0.25">
      <c r="A360" s="60" t="s">
        <v>583</v>
      </c>
      <c r="B360" s="60" t="s">
        <v>584</v>
      </c>
      <c r="C360" s="34">
        <v>4301051461</v>
      </c>
      <c r="D360" s="628">
        <v>4680115883604</v>
      </c>
      <c r="E360" s="628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7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30"/>
      <c r="R360" s="630"/>
      <c r="S360" s="630"/>
      <c r="T360" s="631"/>
      <c r="U360" s="37" t="s">
        <v>45</v>
      </c>
      <c r="V360" s="37" t="s">
        <v>45</v>
      </c>
      <c r="W360" s="38" t="s">
        <v>0</v>
      </c>
      <c r="X360" s="56">
        <v>105</v>
      </c>
      <c r="Y360" s="53">
        <f>IFERROR(IF(X360="",0,CEILING((X360/$H360),1)*$H360),"")</f>
        <v>105</v>
      </c>
      <c r="Z360" s="39">
        <f>IFERROR(IF(Y360=0,"",ROUNDUP(Y360/H360,0)*0.00651),"")</f>
        <v>0.32550000000000001</v>
      </c>
      <c r="AA360" s="65" t="s">
        <v>45</v>
      </c>
      <c r="AB360" s="66" t="s">
        <v>45</v>
      </c>
      <c r="AC360" s="423" t="s">
        <v>585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117.59999999999998</v>
      </c>
      <c r="BN360" s="75">
        <f>IFERROR(Y360*I360/H360,"0")</f>
        <v>117.59999999999998</v>
      </c>
      <c r="BO360" s="75">
        <f>IFERROR(1/J360*(X360/H360),"0")</f>
        <v>0.27472527472527475</v>
      </c>
      <c r="BP360" s="75">
        <f>IFERROR(1/J360*(Y360/H360),"0")</f>
        <v>0.27472527472527475</v>
      </c>
    </row>
    <row r="361" spans="1:68" ht="27" customHeight="1" x14ac:dyDescent="0.25">
      <c r="A361" s="60" t="s">
        <v>586</v>
      </c>
      <c r="B361" s="60" t="s">
        <v>587</v>
      </c>
      <c r="C361" s="34">
        <v>4301051864</v>
      </c>
      <c r="D361" s="628">
        <v>4680115883567</v>
      </c>
      <c r="E361" s="628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73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30"/>
      <c r="R361" s="630"/>
      <c r="S361" s="630"/>
      <c r="T361" s="631"/>
      <c r="U361" s="37" t="s">
        <v>45</v>
      </c>
      <c r="V361" s="37" t="s">
        <v>45</v>
      </c>
      <c r="W361" s="38" t="s">
        <v>0</v>
      </c>
      <c r="X361" s="56">
        <v>42</v>
      </c>
      <c r="Y361" s="53">
        <f>IFERROR(IF(X361="",0,CEILING((X361/$H361),1)*$H361),"")</f>
        <v>42</v>
      </c>
      <c r="Z361" s="39">
        <f>IFERROR(IF(Y361=0,"",ROUNDUP(Y361/H361,0)*0.00651),"")</f>
        <v>0.13020000000000001</v>
      </c>
      <c r="AA361" s="65" t="s">
        <v>45</v>
      </c>
      <c r="AB361" s="66" t="s">
        <v>45</v>
      </c>
      <c r="AC361" s="425" t="s">
        <v>588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46.8</v>
      </c>
      <c r="BN361" s="75">
        <f>IFERROR(Y361*I361/H361,"0")</f>
        <v>46.8</v>
      </c>
      <c r="BO361" s="75">
        <f>IFERROR(1/J361*(X361/H361),"0")</f>
        <v>0.1098901098901099</v>
      </c>
      <c r="BP361" s="75">
        <f>IFERROR(1/J361*(Y361/H361),"0")</f>
        <v>0.1098901098901099</v>
      </c>
    </row>
    <row r="362" spans="1:68" x14ac:dyDescent="0.2">
      <c r="A362" s="625"/>
      <c r="B362" s="625"/>
      <c r="C362" s="625"/>
      <c r="D362" s="625"/>
      <c r="E362" s="625"/>
      <c r="F362" s="625"/>
      <c r="G362" s="625"/>
      <c r="H362" s="625"/>
      <c r="I362" s="625"/>
      <c r="J362" s="625"/>
      <c r="K362" s="625"/>
      <c r="L362" s="625"/>
      <c r="M362" s="625"/>
      <c r="N362" s="625"/>
      <c r="O362" s="626"/>
      <c r="P362" s="622" t="s">
        <v>40</v>
      </c>
      <c r="Q362" s="623"/>
      <c r="R362" s="623"/>
      <c r="S362" s="623"/>
      <c r="T362" s="623"/>
      <c r="U362" s="623"/>
      <c r="V362" s="624"/>
      <c r="W362" s="40" t="s">
        <v>39</v>
      </c>
      <c r="X362" s="41">
        <f>IFERROR(X359/H359,"0")+IFERROR(X360/H360,"0")+IFERROR(X361/H361,"0")</f>
        <v>119.38271604938271</v>
      </c>
      <c r="Y362" s="41">
        <f>IFERROR(Y359/H359,"0")+IFERROR(Y360/H360,"0")+IFERROR(Y361/H361,"0")</f>
        <v>120</v>
      </c>
      <c r="Z362" s="41">
        <f>IFERROR(IF(Z359="",0,Z359),"0")+IFERROR(IF(Z360="",0,Z360),"0")+IFERROR(IF(Z361="",0,Z361),"0")</f>
        <v>1.4047000000000003</v>
      </c>
      <c r="AA362" s="64"/>
      <c r="AB362" s="64"/>
      <c r="AC362" s="64"/>
    </row>
    <row r="363" spans="1:68" x14ac:dyDescent="0.2">
      <c r="A363" s="625"/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6"/>
      <c r="P363" s="622" t="s">
        <v>40</v>
      </c>
      <c r="Q363" s="623"/>
      <c r="R363" s="623"/>
      <c r="S363" s="623"/>
      <c r="T363" s="623"/>
      <c r="U363" s="623"/>
      <c r="V363" s="624"/>
      <c r="W363" s="40" t="s">
        <v>0</v>
      </c>
      <c r="X363" s="41">
        <f>IFERROR(SUM(X359:X361),"0")</f>
        <v>547</v>
      </c>
      <c r="Y363" s="41">
        <f>IFERROR(SUM(Y359:Y361),"0")</f>
        <v>552</v>
      </c>
      <c r="Z363" s="40"/>
      <c r="AA363" s="64"/>
      <c r="AB363" s="64"/>
      <c r="AC363" s="64"/>
    </row>
    <row r="364" spans="1:68" ht="27.75" hidden="1" customHeight="1" x14ac:dyDescent="0.2">
      <c r="A364" s="655" t="s">
        <v>589</v>
      </c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5"/>
      <c r="P364" s="655"/>
      <c r="Q364" s="655"/>
      <c r="R364" s="655"/>
      <c r="S364" s="655"/>
      <c r="T364" s="655"/>
      <c r="U364" s="655"/>
      <c r="V364" s="655"/>
      <c r="W364" s="655"/>
      <c r="X364" s="655"/>
      <c r="Y364" s="655"/>
      <c r="Z364" s="655"/>
      <c r="AA364" s="52"/>
      <c r="AB364" s="52"/>
      <c r="AC364" s="52"/>
    </row>
    <row r="365" spans="1:68" ht="16.5" hidden="1" customHeight="1" x14ac:dyDescent="0.25">
      <c r="A365" s="637" t="s">
        <v>590</v>
      </c>
      <c r="B365" s="637"/>
      <c r="C365" s="637"/>
      <c r="D365" s="637"/>
      <c r="E365" s="637"/>
      <c r="F365" s="637"/>
      <c r="G365" s="637"/>
      <c r="H365" s="637"/>
      <c r="I365" s="637"/>
      <c r="J365" s="637"/>
      <c r="K365" s="637"/>
      <c r="L365" s="637"/>
      <c r="M365" s="637"/>
      <c r="N365" s="637"/>
      <c r="O365" s="637"/>
      <c r="P365" s="637"/>
      <c r="Q365" s="637"/>
      <c r="R365" s="637"/>
      <c r="S365" s="637"/>
      <c r="T365" s="637"/>
      <c r="U365" s="637"/>
      <c r="V365" s="637"/>
      <c r="W365" s="637"/>
      <c r="X365" s="637"/>
      <c r="Y365" s="637"/>
      <c r="Z365" s="637"/>
      <c r="AA365" s="62"/>
      <c r="AB365" s="62"/>
      <c r="AC365" s="62"/>
    </row>
    <row r="366" spans="1:68" ht="14.25" hidden="1" customHeight="1" x14ac:dyDescent="0.25">
      <c r="A366" s="627" t="s">
        <v>107</v>
      </c>
      <c r="B366" s="627"/>
      <c r="C366" s="627"/>
      <c r="D366" s="627"/>
      <c r="E366" s="627"/>
      <c r="F366" s="627"/>
      <c r="G366" s="627"/>
      <c r="H366" s="627"/>
      <c r="I366" s="627"/>
      <c r="J366" s="627"/>
      <c r="K366" s="627"/>
      <c r="L366" s="627"/>
      <c r="M366" s="627"/>
      <c r="N366" s="627"/>
      <c r="O366" s="627"/>
      <c r="P366" s="627"/>
      <c r="Q366" s="627"/>
      <c r="R366" s="627"/>
      <c r="S366" s="627"/>
      <c r="T366" s="627"/>
      <c r="U366" s="627"/>
      <c r="V366" s="627"/>
      <c r="W366" s="627"/>
      <c r="X366" s="627"/>
      <c r="Y366" s="627"/>
      <c r="Z366" s="627"/>
      <c r="AA366" s="63"/>
      <c r="AB366" s="63"/>
      <c r="AC366" s="63"/>
    </row>
    <row r="367" spans="1:68" ht="37.5" hidden="1" customHeight="1" x14ac:dyDescent="0.25">
      <c r="A367" s="60" t="s">
        <v>591</v>
      </c>
      <c r="B367" s="60" t="s">
        <v>592</v>
      </c>
      <c r="C367" s="34">
        <v>4301011869</v>
      </c>
      <c r="D367" s="628">
        <v>4680115884847</v>
      </c>
      <c r="E367" s="628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7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30"/>
      <c r="R367" s="630"/>
      <c r="S367" s="630"/>
      <c r="T367" s="631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27" t="s">
        <v>593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hidden="1" customHeight="1" x14ac:dyDescent="0.25">
      <c r="A368" s="60" t="s">
        <v>594</v>
      </c>
      <c r="B368" s="60" t="s">
        <v>595</v>
      </c>
      <c r="C368" s="34">
        <v>4301011870</v>
      </c>
      <c r="D368" s="628">
        <v>4680115884854</v>
      </c>
      <c r="E368" s="628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7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30"/>
      <c r="R368" s="630"/>
      <c r="S368" s="630"/>
      <c r="T368" s="631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 t="s">
        <v>45</v>
      </c>
      <c r="AB368" s="66" t="s">
        <v>45</v>
      </c>
      <c r="AC368" s="429" t="s">
        <v>596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hidden="1" customHeight="1" x14ac:dyDescent="0.25">
      <c r="A369" s="60" t="s">
        <v>597</v>
      </c>
      <c r="B369" s="60" t="s">
        <v>598</v>
      </c>
      <c r="C369" s="34">
        <v>4301011867</v>
      </c>
      <c r="D369" s="628">
        <v>4680115884830</v>
      </c>
      <c r="E369" s="628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30"/>
      <c r="R369" s="630"/>
      <c r="S369" s="630"/>
      <c r="T369" s="631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599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hidden="1" customHeight="1" x14ac:dyDescent="0.25">
      <c r="A370" s="60" t="s">
        <v>600</v>
      </c>
      <c r="B370" s="60" t="s">
        <v>601</v>
      </c>
      <c r="C370" s="34">
        <v>4301011832</v>
      </c>
      <c r="D370" s="628">
        <v>4607091383997</v>
      </c>
      <c r="E370" s="628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72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30"/>
      <c r="R370" s="630"/>
      <c r="S370" s="630"/>
      <c r="T370" s="631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 t="s">
        <v>45</v>
      </c>
      <c r="AB370" s="66" t="s">
        <v>45</v>
      </c>
      <c r="AC370" s="433" t="s">
        <v>602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603</v>
      </c>
      <c r="B371" s="60" t="s">
        <v>604</v>
      </c>
      <c r="C371" s="34">
        <v>4301011433</v>
      </c>
      <c r="D371" s="628">
        <v>4680115882638</v>
      </c>
      <c r="E371" s="628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72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30"/>
      <c r="R371" s="630"/>
      <c r="S371" s="630"/>
      <c r="T371" s="631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605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606</v>
      </c>
      <c r="B372" s="60" t="s">
        <v>607</v>
      </c>
      <c r="C372" s="34">
        <v>4301011952</v>
      </c>
      <c r="D372" s="628">
        <v>4680115884922</v>
      </c>
      <c r="E372" s="628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30"/>
      <c r="R372" s="630"/>
      <c r="S372" s="630"/>
      <c r="T372" s="631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596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608</v>
      </c>
      <c r="B373" s="60" t="s">
        <v>609</v>
      </c>
      <c r="C373" s="34">
        <v>4301011868</v>
      </c>
      <c r="D373" s="628">
        <v>4680115884861</v>
      </c>
      <c r="E373" s="628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7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30"/>
      <c r="R373" s="630"/>
      <c r="S373" s="630"/>
      <c r="T373" s="631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599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hidden="1" x14ac:dyDescent="0.2">
      <c r="A374" s="625"/>
      <c r="B374" s="625"/>
      <c r="C374" s="625"/>
      <c r="D374" s="625"/>
      <c r="E374" s="625"/>
      <c r="F374" s="625"/>
      <c r="G374" s="625"/>
      <c r="H374" s="625"/>
      <c r="I374" s="625"/>
      <c r="J374" s="625"/>
      <c r="K374" s="625"/>
      <c r="L374" s="625"/>
      <c r="M374" s="625"/>
      <c r="N374" s="625"/>
      <c r="O374" s="626"/>
      <c r="P374" s="622" t="s">
        <v>40</v>
      </c>
      <c r="Q374" s="623"/>
      <c r="R374" s="623"/>
      <c r="S374" s="623"/>
      <c r="T374" s="623"/>
      <c r="U374" s="623"/>
      <c r="V374" s="624"/>
      <c r="W374" s="40" t="s">
        <v>39</v>
      </c>
      <c r="X374" s="41">
        <f>IFERROR(X367/H367,"0")+IFERROR(X368/H368,"0")+IFERROR(X369/H369,"0")+IFERROR(X370/H370,"0")+IFERROR(X371/H371,"0")+IFERROR(X372/H372,"0")+IFERROR(X373/H373,"0")</f>
        <v>0</v>
      </c>
      <c r="Y374" s="41">
        <f>IFERROR(Y367/H367,"0")+IFERROR(Y368/H368,"0")+IFERROR(Y369/H369,"0")+IFERROR(Y370/H370,"0")+IFERROR(Y371/H371,"0")+IFERROR(Y372/H372,"0")+IFERROR(Y373/H373,"0")</f>
        <v>0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"/>
      <c r="AB374" s="64"/>
      <c r="AC374" s="64"/>
    </row>
    <row r="375" spans="1:68" hidden="1" x14ac:dyDescent="0.2">
      <c r="A375" s="625"/>
      <c r="B375" s="625"/>
      <c r="C375" s="625"/>
      <c r="D375" s="625"/>
      <c r="E375" s="625"/>
      <c r="F375" s="625"/>
      <c r="G375" s="625"/>
      <c r="H375" s="625"/>
      <c r="I375" s="625"/>
      <c r="J375" s="625"/>
      <c r="K375" s="625"/>
      <c r="L375" s="625"/>
      <c r="M375" s="625"/>
      <c r="N375" s="625"/>
      <c r="O375" s="626"/>
      <c r="P375" s="622" t="s">
        <v>40</v>
      </c>
      <c r="Q375" s="623"/>
      <c r="R375" s="623"/>
      <c r="S375" s="623"/>
      <c r="T375" s="623"/>
      <c r="U375" s="623"/>
      <c r="V375" s="624"/>
      <c r="W375" s="40" t="s">
        <v>0</v>
      </c>
      <c r="X375" s="41">
        <f>IFERROR(SUM(X367:X373),"0")</f>
        <v>0</v>
      </c>
      <c r="Y375" s="41">
        <f>IFERROR(SUM(Y367:Y373),"0")</f>
        <v>0</v>
      </c>
      <c r="Z375" s="40"/>
      <c r="AA375" s="64"/>
      <c r="AB375" s="64"/>
      <c r="AC375" s="64"/>
    </row>
    <row r="376" spans="1:68" ht="14.25" hidden="1" customHeight="1" x14ac:dyDescent="0.25">
      <c r="A376" s="627" t="s">
        <v>148</v>
      </c>
      <c r="B376" s="627"/>
      <c r="C376" s="627"/>
      <c r="D376" s="627"/>
      <c r="E376" s="627"/>
      <c r="F376" s="627"/>
      <c r="G376" s="627"/>
      <c r="H376" s="627"/>
      <c r="I376" s="627"/>
      <c r="J376" s="627"/>
      <c r="K376" s="627"/>
      <c r="L376" s="627"/>
      <c r="M376" s="627"/>
      <c r="N376" s="627"/>
      <c r="O376" s="627"/>
      <c r="P376" s="627"/>
      <c r="Q376" s="627"/>
      <c r="R376" s="627"/>
      <c r="S376" s="627"/>
      <c r="T376" s="627"/>
      <c r="U376" s="627"/>
      <c r="V376" s="627"/>
      <c r="W376" s="627"/>
      <c r="X376" s="627"/>
      <c r="Y376" s="627"/>
      <c r="Z376" s="627"/>
      <c r="AA376" s="63"/>
      <c r="AB376" s="63"/>
      <c r="AC376" s="63"/>
    </row>
    <row r="377" spans="1:68" ht="27" customHeight="1" x14ac:dyDescent="0.25">
      <c r="A377" s="60" t="s">
        <v>610</v>
      </c>
      <c r="B377" s="60" t="s">
        <v>611</v>
      </c>
      <c r="C377" s="34">
        <v>4301020178</v>
      </c>
      <c r="D377" s="628">
        <v>4607091383980</v>
      </c>
      <c r="E377" s="628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7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30"/>
      <c r="R377" s="630"/>
      <c r="S377" s="630"/>
      <c r="T377" s="631"/>
      <c r="U377" s="37" t="s">
        <v>45</v>
      </c>
      <c r="V377" s="37" t="s">
        <v>45</v>
      </c>
      <c r="W377" s="38" t="s">
        <v>0</v>
      </c>
      <c r="X377" s="56">
        <v>2160</v>
      </c>
      <c r="Y377" s="53">
        <f>IFERROR(IF(X377="",0,CEILING((X377/$H377),1)*$H377),"")</f>
        <v>2160</v>
      </c>
      <c r="Z377" s="39">
        <f>IFERROR(IF(Y377=0,"",ROUNDUP(Y377/H377,0)*0.02175),"")</f>
        <v>3.1319999999999997</v>
      </c>
      <c r="AA377" s="65" t="s">
        <v>45</v>
      </c>
      <c r="AB377" s="66" t="s">
        <v>45</v>
      </c>
      <c r="AC377" s="441" t="s">
        <v>612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2229.1200000000003</v>
      </c>
      <c r="BN377" s="75">
        <f>IFERROR(Y377*I377/H377,"0")</f>
        <v>2229.1200000000003</v>
      </c>
      <c r="BO377" s="75">
        <f>IFERROR(1/J377*(X377/H377),"0")</f>
        <v>3</v>
      </c>
      <c r="BP377" s="75">
        <f>IFERROR(1/J377*(Y377/H377),"0")</f>
        <v>3</v>
      </c>
    </row>
    <row r="378" spans="1:68" ht="16.5" hidden="1" customHeight="1" x14ac:dyDescent="0.25">
      <c r="A378" s="60" t="s">
        <v>613</v>
      </c>
      <c r="B378" s="60" t="s">
        <v>614</v>
      </c>
      <c r="C378" s="34">
        <v>4301020179</v>
      </c>
      <c r="D378" s="628">
        <v>4607091384178</v>
      </c>
      <c r="E378" s="62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7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30"/>
      <c r="R378" s="630"/>
      <c r="S378" s="630"/>
      <c r="T378" s="631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612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625"/>
      <c r="B379" s="625"/>
      <c r="C379" s="625"/>
      <c r="D379" s="625"/>
      <c r="E379" s="625"/>
      <c r="F379" s="625"/>
      <c r="G379" s="625"/>
      <c r="H379" s="625"/>
      <c r="I379" s="625"/>
      <c r="J379" s="625"/>
      <c r="K379" s="625"/>
      <c r="L379" s="625"/>
      <c r="M379" s="625"/>
      <c r="N379" s="625"/>
      <c r="O379" s="626"/>
      <c r="P379" s="622" t="s">
        <v>40</v>
      </c>
      <c r="Q379" s="623"/>
      <c r="R379" s="623"/>
      <c r="S379" s="623"/>
      <c r="T379" s="623"/>
      <c r="U379" s="623"/>
      <c r="V379" s="624"/>
      <c r="W379" s="40" t="s">
        <v>39</v>
      </c>
      <c r="X379" s="41">
        <f>IFERROR(X377/H377,"0")+IFERROR(X378/H378,"0")</f>
        <v>144</v>
      </c>
      <c r="Y379" s="41">
        <f>IFERROR(Y377/H377,"0")+IFERROR(Y378/H378,"0")</f>
        <v>144</v>
      </c>
      <c r="Z379" s="41">
        <f>IFERROR(IF(Z377="",0,Z377),"0")+IFERROR(IF(Z378="",0,Z378),"0")</f>
        <v>3.1319999999999997</v>
      </c>
      <c r="AA379" s="64"/>
      <c r="AB379" s="64"/>
      <c r="AC379" s="64"/>
    </row>
    <row r="380" spans="1:68" x14ac:dyDescent="0.2">
      <c r="A380" s="625"/>
      <c r="B380" s="625"/>
      <c r="C380" s="625"/>
      <c r="D380" s="625"/>
      <c r="E380" s="625"/>
      <c r="F380" s="625"/>
      <c r="G380" s="625"/>
      <c r="H380" s="625"/>
      <c r="I380" s="625"/>
      <c r="J380" s="625"/>
      <c r="K380" s="625"/>
      <c r="L380" s="625"/>
      <c r="M380" s="625"/>
      <c r="N380" s="625"/>
      <c r="O380" s="626"/>
      <c r="P380" s="622" t="s">
        <v>40</v>
      </c>
      <c r="Q380" s="623"/>
      <c r="R380" s="623"/>
      <c r="S380" s="623"/>
      <c r="T380" s="623"/>
      <c r="U380" s="623"/>
      <c r="V380" s="624"/>
      <c r="W380" s="40" t="s">
        <v>0</v>
      </c>
      <c r="X380" s="41">
        <f>IFERROR(SUM(X377:X378),"0")</f>
        <v>2160</v>
      </c>
      <c r="Y380" s="41">
        <f>IFERROR(SUM(Y377:Y378),"0")</f>
        <v>2160</v>
      </c>
      <c r="Z380" s="40"/>
      <c r="AA380" s="64"/>
      <c r="AB380" s="64"/>
      <c r="AC380" s="64"/>
    </row>
    <row r="381" spans="1:68" ht="14.25" hidden="1" customHeight="1" x14ac:dyDescent="0.25">
      <c r="A381" s="627" t="s">
        <v>78</v>
      </c>
      <c r="B381" s="627"/>
      <c r="C381" s="627"/>
      <c r="D381" s="627"/>
      <c r="E381" s="627"/>
      <c r="F381" s="627"/>
      <c r="G381" s="627"/>
      <c r="H381" s="627"/>
      <c r="I381" s="627"/>
      <c r="J381" s="627"/>
      <c r="K381" s="627"/>
      <c r="L381" s="627"/>
      <c r="M381" s="627"/>
      <c r="N381" s="627"/>
      <c r="O381" s="627"/>
      <c r="P381" s="627"/>
      <c r="Q381" s="627"/>
      <c r="R381" s="627"/>
      <c r="S381" s="627"/>
      <c r="T381" s="627"/>
      <c r="U381" s="627"/>
      <c r="V381" s="627"/>
      <c r="W381" s="627"/>
      <c r="X381" s="627"/>
      <c r="Y381" s="627"/>
      <c r="Z381" s="627"/>
      <c r="AA381" s="63"/>
      <c r="AB381" s="63"/>
      <c r="AC381" s="63"/>
    </row>
    <row r="382" spans="1:68" ht="27" customHeight="1" x14ac:dyDescent="0.25">
      <c r="A382" s="60" t="s">
        <v>615</v>
      </c>
      <c r="B382" s="60" t="s">
        <v>616</v>
      </c>
      <c r="C382" s="34">
        <v>4301051903</v>
      </c>
      <c r="D382" s="628">
        <v>4607091383928</v>
      </c>
      <c r="E382" s="628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7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30"/>
      <c r="R382" s="630"/>
      <c r="S382" s="630"/>
      <c r="T382" s="631"/>
      <c r="U382" s="37" t="s">
        <v>45</v>
      </c>
      <c r="V382" s="37" t="s">
        <v>45</v>
      </c>
      <c r="W382" s="38" t="s">
        <v>0</v>
      </c>
      <c r="X382" s="56">
        <v>900</v>
      </c>
      <c r="Y382" s="53">
        <f>IFERROR(IF(X382="",0,CEILING((X382/$H382),1)*$H382),"")</f>
        <v>900</v>
      </c>
      <c r="Z382" s="39">
        <f>IFERROR(IF(Y382=0,"",ROUNDUP(Y382/H382,0)*0.01898),"")</f>
        <v>1.8980000000000001</v>
      </c>
      <c r="AA382" s="65" t="s">
        <v>45</v>
      </c>
      <c r="AB382" s="66" t="s">
        <v>45</v>
      </c>
      <c r="AC382" s="445" t="s">
        <v>617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952.5</v>
      </c>
      <c r="BN382" s="75">
        <f>IFERROR(Y382*I382/H382,"0")</f>
        <v>952.5</v>
      </c>
      <c r="BO382" s="75">
        <f>IFERROR(1/J382*(X382/H382),"0")</f>
        <v>1.5625</v>
      </c>
      <c r="BP382" s="75">
        <f>IFERROR(1/J382*(Y382/H382),"0")</f>
        <v>1.5625</v>
      </c>
    </row>
    <row r="383" spans="1:68" ht="27" hidden="1" customHeight="1" x14ac:dyDescent="0.25">
      <c r="A383" s="60" t="s">
        <v>618</v>
      </c>
      <c r="B383" s="60" t="s">
        <v>619</v>
      </c>
      <c r="C383" s="34">
        <v>4301051897</v>
      </c>
      <c r="D383" s="628">
        <v>4607091384260</v>
      </c>
      <c r="E383" s="628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30"/>
      <c r="R383" s="630"/>
      <c r="S383" s="630"/>
      <c r="T383" s="631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620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625"/>
      <c r="B384" s="625"/>
      <c r="C384" s="625"/>
      <c r="D384" s="625"/>
      <c r="E384" s="625"/>
      <c r="F384" s="625"/>
      <c r="G384" s="625"/>
      <c r="H384" s="625"/>
      <c r="I384" s="625"/>
      <c r="J384" s="625"/>
      <c r="K384" s="625"/>
      <c r="L384" s="625"/>
      <c r="M384" s="625"/>
      <c r="N384" s="625"/>
      <c r="O384" s="626"/>
      <c r="P384" s="622" t="s">
        <v>40</v>
      </c>
      <c r="Q384" s="623"/>
      <c r="R384" s="623"/>
      <c r="S384" s="623"/>
      <c r="T384" s="623"/>
      <c r="U384" s="623"/>
      <c r="V384" s="624"/>
      <c r="W384" s="40" t="s">
        <v>39</v>
      </c>
      <c r="X384" s="41">
        <f>IFERROR(X382/H382,"0")+IFERROR(X383/H383,"0")</f>
        <v>100</v>
      </c>
      <c r="Y384" s="41">
        <f>IFERROR(Y382/H382,"0")+IFERROR(Y383/H383,"0")</f>
        <v>100</v>
      </c>
      <c r="Z384" s="41">
        <f>IFERROR(IF(Z382="",0,Z382),"0")+IFERROR(IF(Z383="",0,Z383),"0")</f>
        <v>1.8980000000000001</v>
      </c>
      <c r="AA384" s="64"/>
      <c r="AB384" s="64"/>
      <c r="AC384" s="64"/>
    </row>
    <row r="385" spans="1:68" x14ac:dyDescent="0.2">
      <c r="A385" s="625"/>
      <c r="B385" s="625"/>
      <c r="C385" s="625"/>
      <c r="D385" s="625"/>
      <c r="E385" s="625"/>
      <c r="F385" s="625"/>
      <c r="G385" s="625"/>
      <c r="H385" s="625"/>
      <c r="I385" s="625"/>
      <c r="J385" s="625"/>
      <c r="K385" s="625"/>
      <c r="L385" s="625"/>
      <c r="M385" s="625"/>
      <c r="N385" s="625"/>
      <c r="O385" s="626"/>
      <c r="P385" s="622" t="s">
        <v>40</v>
      </c>
      <c r="Q385" s="623"/>
      <c r="R385" s="623"/>
      <c r="S385" s="623"/>
      <c r="T385" s="623"/>
      <c r="U385" s="623"/>
      <c r="V385" s="624"/>
      <c r="W385" s="40" t="s">
        <v>0</v>
      </c>
      <c r="X385" s="41">
        <f>IFERROR(SUM(X382:X383),"0")</f>
        <v>900</v>
      </c>
      <c r="Y385" s="41">
        <f>IFERROR(SUM(Y382:Y383),"0")</f>
        <v>900</v>
      </c>
      <c r="Z385" s="40"/>
      <c r="AA385" s="64"/>
      <c r="AB385" s="64"/>
      <c r="AC385" s="64"/>
    </row>
    <row r="386" spans="1:68" ht="14.25" hidden="1" customHeight="1" x14ac:dyDescent="0.25">
      <c r="A386" s="627" t="s">
        <v>185</v>
      </c>
      <c r="B386" s="627"/>
      <c r="C386" s="627"/>
      <c r="D386" s="627"/>
      <c r="E386" s="627"/>
      <c r="F386" s="627"/>
      <c r="G386" s="627"/>
      <c r="H386" s="627"/>
      <c r="I386" s="627"/>
      <c r="J386" s="627"/>
      <c r="K386" s="627"/>
      <c r="L386" s="627"/>
      <c r="M386" s="627"/>
      <c r="N386" s="627"/>
      <c r="O386" s="627"/>
      <c r="P386" s="627"/>
      <c r="Q386" s="627"/>
      <c r="R386" s="627"/>
      <c r="S386" s="627"/>
      <c r="T386" s="627"/>
      <c r="U386" s="627"/>
      <c r="V386" s="627"/>
      <c r="W386" s="627"/>
      <c r="X386" s="627"/>
      <c r="Y386" s="627"/>
      <c r="Z386" s="627"/>
      <c r="AA386" s="63"/>
      <c r="AB386" s="63"/>
      <c r="AC386" s="63"/>
    </row>
    <row r="387" spans="1:68" ht="27" hidden="1" customHeight="1" x14ac:dyDescent="0.25">
      <c r="A387" s="60" t="s">
        <v>621</v>
      </c>
      <c r="B387" s="60" t="s">
        <v>622</v>
      </c>
      <c r="C387" s="34">
        <v>4301060439</v>
      </c>
      <c r="D387" s="628">
        <v>4607091384673</v>
      </c>
      <c r="E387" s="628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72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30"/>
      <c r="R387" s="630"/>
      <c r="S387" s="630"/>
      <c r="T387" s="631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 t="s">
        <v>45</v>
      </c>
      <c r="AB387" s="66" t="s">
        <v>45</v>
      </c>
      <c r="AC387" s="449" t="s">
        <v>623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25"/>
      <c r="B388" s="625"/>
      <c r="C388" s="625"/>
      <c r="D388" s="625"/>
      <c r="E388" s="625"/>
      <c r="F388" s="625"/>
      <c r="G388" s="625"/>
      <c r="H388" s="625"/>
      <c r="I388" s="625"/>
      <c r="J388" s="625"/>
      <c r="K388" s="625"/>
      <c r="L388" s="625"/>
      <c r="M388" s="625"/>
      <c r="N388" s="625"/>
      <c r="O388" s="626"/>
      <c r="P388" s="622" t="s">
        <v>40</v>
      </c>
      <c r="Q388" s="623"/>
      <c r="R388" s="623"/>
      <c r="S388" s="623"/>
      <c r="T388" s="623"/>
      <c r="U388" s="623"/>
      <c r="V388" s="624"/>
      <c r="W388" s="40" t="s">
        <v>39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25"/>
      <c r="B389" s="625"/>
      <c r="C389" s="625"/>
      <c r="D389" s="625"/>
      <c r="E389" s="625"/>
      <c r="F389" s="625"/>
      <c r="G389" s="625"/>
      <c r="H389" s="625"/>
      <c r="I389" s="625"/>
      <c r="J389" s="625"/>
      <c r="K389" s="625"/>
      <c r="L389" s="625"/>
      <c r="M389" s="625"/>
      <c r="N389" s="625"/>
      <c r="O389" s="626"/>
      <c r="P389" s="622" t="s">
        <v>40</v>
      </c>
      <c r="Q389" s="623"/>
      <c r="R389" s="623"/>
      <c r="S389" s="623"/>
      <c r="T389" s="623"/>
      <c r="U389" s="623"/>
      <c r="V389" s="624"/>
      <c r="W389" s="40" t="s">
        <v>0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7" t="s">
        <v>624</v>
      </c>
      <c r="B390" s="637"/>
      <c r="C390" s="637"/>
      <c r="D390" s="637"/>
      <c r="E390" s="637"/>
      <c r="F390" s="637"/>
      <c r="G390" s="637"/>
      <c r="H390" s="637"/>
      <c r="I390" s="637"/>
      <c r="J390" s="637"/>
      <c r="K390" s="637"/>
      <c r="L390" s="637"/>
      <c r="M390" s="637"/>
      <c r="N390" s="637"/>
      <c r="O390" s="637"/>
      <c r="P390" s="637"/>
      <c r="Q390" s="637"/>
      <c r="R390" s="637"/>
      <c r="S390" s="637"/>
      <c r="T390" s="637"/>
      <c r="U390" s="637"/>
      <c r="V390" s="637"/>
      <c r="W390" s="637"/>
      <c r="X390" s="637"/>
      <c r="Y390" s="637"/>
      <c r="Z390" s="637"/>
      <c r="AA390" s="62"/>
      <c r="AB390" s="62"/>
      <c r="AC390" s="62"/>
    </row>
    <row r="391" spans="1:68" ht="14.25" hidden="1" customHeight="1" x14ac:dyDescent="0.25">
      <c r="A391" s="627" t="s">
        <v>107</v>
      </c>
      <c r="B391" s="627"/>
      <c r="C391" s="627"/>
      <c r="D391" s="627"/>
      <c r="E391" s="627"/>
      <c r="F391" s="627"/>
      <c r="G391" s="627"/>
      <c r="H391" s="627"/>
      <c r="I391" s="627"/>
      <c r="J391" s="627"/>
      <c r="K391" s="627"/>
      <c r="L391" s="627"/>
      <c r="M391" s="627"/>
      <c r="N391" s="627"/>
      <c r="O391" s="627"/>
      <c r="P391" s="627"/>
      <c r="Q391" s="627"/>
      <c r="R391" s="627"/>
      <c r="S391" s="627"/>
      <c r="T391" s="627"/>
      <c r="U391" s="627"/>
      <c r="V391" s="627"/>
      <c r="W391" s="627"/>
      <c r="X391" s="627"/>
      <c r="Y391" s="627"/>
      <c r="Z391" s="627"/>
      <c r="AA391" s="63"/>
      <c r="AB391" s="63"/>
      <c r="AC391" s="63"/>
    </row>
    <row r="392" spans="1:68" ht="37.5" hidden="1" customHeight="1" x14ac:dyDescent="0.25">
      <c r="A392" s="60" t="s">
        <v>625</v>
      </c>
      <c r="B392" s="60" t="s">
        <v>626</v>
      </c>
      <c r="C392" s="34">
        <v>4301011873</v>
      </c>
      <c r="D392" s="628">
        <v>4680115881907</v>
      </c>
      <c r="E392" s="628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72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30"/>
      <c r="R392" s="630"/>
      <c r="S392" s="630"/>
      <c r="T392" s="631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627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625</v>
      </c>
      <c r="B393" s="60" t="s">
        <v>628</v>
      </c>
      <c r="C393" s="34">
        <v>4301011483</v>
      </c>
      <c r="D393" s="628">
        <v>4680115881907</v>
      </c>
      <c r="E393" s="628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7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30"/>
      <c r="R393" s="630"/>
      <c r="S393" s="630"/>
      <c r="T393" s="631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629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630</v>
      </c>
      <c r="B394" s="60" t="s">
        <v>631</v>
      </c>
      <c r="C394" s="34">
        <v>4301011874</v>
      </c>
      <c r="D394" s="628">
        <v>4680115884892</v>
      </c>
      <c r="E394" s="628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7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30"/>
      <c r="R394" s="630"/>
      <c r="S394" s="630"/>
      <c r="T394" s="631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632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633</v>
      </c>
      <c r="B395" s="60" t="s">
        <v>634</v>
      </c>
      <c r="C395" s="34">
        <v>4301011875</v>
      </c>
      <c r="D395" s="628">
        <v>4680115884885</v>
      </c>
      <c r="E395" s="628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7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30"/>
      <c r="R395" s="630"/>
      <c r="S395" s="630"/>
      <c r="T395" s="631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632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635</v>
      </c>
      <c r="B396" s="60" t="s">
        <v>636</v>
      </c>
      <c r="C396" s="34">
        <v>4301011871</v>
      </c>
      <c r="D396" s="628">
        <v>4680115884908</v>
      </c>
      <c r="E396" s="628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7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30"/>
      <c r="R396" s="630"/>
      <c r="S396" s="630"/>
      <c r="T396" s="631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632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5"/>
      <c r="B397" s="625"/>
      <c r="C397" s="625"/>
      <c r="D397" s="625"/>
      <c r="E397" s="625"/>
      <c r="F397" s="625"/>
      <c r="G397" s="625"/>
      <c r="H397" s="625"/>
      <c r="I397" s="625"/>
      <c r="J397" s="625"/>
      <c r="K397" s="625"/>
      <c r="L397" s="625"/>
      <c r="M397" s="625"/>
      <c r="N397" s="625"/>
      <c r="O397" s="626"/>
      <c r="P397" s="622" t="s">
        <v>40</v>
      </c>
      <c r="Q397" s="623"/>
      <c r="R397" s="623"/>
      <c r="S397" s="623"/>
      <c r="T397" s="623"/>
      <c r="U397" s="623"/>
      <c r="V397" s="624"/>
      <c r="W397" s="40" t="s">
        <v>39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5"/>
      <c r="B398" s="625"/>
      <c r="C398" s="625"/>
      <c r="D398" s="625"/>
      <c r="E398" s="625"/>
      <c r="F398" s="625"/>
      <c r="G398" s="625"/>
      <c r="H398" s="625"/>
      <c r="I398" s="625"/>
      <c r="J398" s="625"/>
      <c r="K398" s="625"/>
      <c r="L398" s="625"/>
      <c r="M398" s="625"/>
      <c r="N398" s="625"/>
      <c r="O398" s="626"/>
      <c r="P398" s="622" t="s">
        <v>40</v>
      </c>
      <c r="Q398" s="623"/>
      <c r="R398" s="623"/>
      <c r="S398" s="623"/>
      <c r="T398" s="623"/>
      <c r="U398" s="623"/>
      <c r="V398" s="624"/>
      <c r="W398" s="40" t="s">
        <v>0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27" t="s">
        <v>159</v>
      </c>
      <c r="B399" s="627"/>
      <c r="C399" s="627"/>
      <c r="D399" s="627"/>
      <c r="E399" s="627"/>
      <c r="F399" s="627"/>
      <c r="G399" s="627"/>
      <c r="H399" s="627"/>
      <c r="I399" s="627"/>
      <c r="J399" s="627"/>
      <c r="K399" s="627"/>
      <c r="L399" s="627"/>
      <c r="M399" s="627"/>
      <c r="N399" s="627"/>
      <c r="O399" s="627"/>
      <c r="P399" s="627"/>
      <c r="Q399" s="627"/>
      <c r="R399" s="627"/>
      <c r="S399" s="627"/>
      <c r="T399" s="627"/>
      <c r="U399" s="627"/>
      <c r="V399" s="627"/>
      <c r="W399" s="627"/>
      <c r="X399" s="627"/>
      <c r="Y399" s="627"/>
      <c r="Z399" s="627"/>
      <c r="AA399" s="63"/>
      <c r="AB399" s="63"/>
      <c r="AC399" s="63"/>
    </row>
    <row r="400" spans="1:68" ht="27" hidden="1" customHeight="1" x14ac:dyDescent="0.25">
      <c r="A400" s="60" t="s">
        <v>637</v>
      </c>
      <c r="B400" s="60" t="s">
        <v>638</v>
      </c>
      <c r="C400" s="34">
        <v>4301031303</v>
      </c>
      <c r="D400" s="628">
        <v>4607091384802</v>
      </c>
      <c r="E400" s="628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7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30"/>
      <c r="R400" s="630"/>
      <c r="S400" s="630"/>
      <c r="T400" s="631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 t="s">
        <v>45</v>
      </c>
      <c r="AB400" s="66" t="s">
        <v>45</v>
      </c>
      <c r="AC400" s="461" t="s">
        <v>639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5"/>
      <c r="B401" s="625"/>
      <c r="C401" s="625"/>
      <c r="D401" s="625"/>
      <c r="E401" s="625"/>
      <c r="F401" s="625"/>
      <c r="G401" s="625"/>
      <c r="H401" s="625"/>
      <c r="I401" s="625"/>
      <c r="J401" s="625"/>
      <c r="K401" s="625"/>
      <c r="L401" s="625"/>
      <c r="M401" s="625"/>
      <c r="N401" s="625"/>
      <c r="O401" s="626"/>
      <c r="P401" s="622" t="s">
        <v>40</v>
      </c>
      <c r="Q401" s="623"/>
      <c r="R401" s="623"/>
      <c r="S401" s="623"/>
      <c r="T401" s="623"/>
      <c r="U401" s="623"/>
      <c r="V401" s="624"/>
      <c r="W401" s="40" t="s">
        <v>39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5"/>
      <c r="B402" s="625"/>
      <c r="C402" s="625"/>
      <c r="D402" s="625"/>
      <c r="E402" s="625"/>
      <c r="F402" s="625"/>
      <c r="G402" s="625"/>
      <c r="H402" s="625"/>
      <c r="I402" s="625"/>
      <c r="J402" s="625"/>
      <c r="K402" s="625"/>
      <c r="L402" s="625"/>
      <c r="M402" s="625"/>
      <c r="N402" s="625"/>
      <c r="O402" s="626"/>
      <c r="P402" s="622" t="s">
        <v>40</v>
      </c>
      <c r="Q402" s="623"/>
      <c r="R402" s="623"/>
      <c r="S402" s="623"/>
      <c r="T402" s="623"/>
      <c r="U402" s="623"/>
      <c r="V402" s="624"/>
      <c r="W402" s="40" t="s">
        <v>0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27" t="s">
        <v>78</v>
      </c>
      <c r="B403" s="627"/>
      <c r="C403" s="627"/>
      <c r="D403" s="627"/>
      <c r="E403" s="627"/>
      <c r="F403" s="627"/>
      <c r="G403" s="627"/>
      <c r="H403" s="627"/>
      <c r="I403" s="627"/>
      <c r="J403" s="627"/>
      <c r="K403" s="627"/>
      <c r="L403" s="627"/>
      <c r="M403" s="627"/>
      <c r="N403" s="627"/>
      <c r="O403" s="627"/>
      <c r="P403" s="627"/>
      <c r="Q403" s="627"/>
      <c r="R403" s="627"/>
      <c r="S403" s="627"/>
      <c r="T403" s="627"/>
      <c r="U403" s="627"/>
      <c r="V403" s="627"/>
      <c r="W403" s="627"/>
      <c r="X403" s="627"/>
      <c r="Y403" s="627"/>
      <c r="Z403" s="627"/>
      <c r="AA403" s="63"/>
      <c r="AB403" s="63"/>
      <c r="AC403" s="63"/>
    </row>
    <row r="404" spans="1:68" ht="27" hidden="1" customHeight="1" x14ac:dyDescent="0.25">
      <c r="A404" s="60" t="s">
        <v>640</v>
      </c>
      <c r="B404" s="60" t="s">
        <v>641</v>
      </c>
      <c r="C404" s="34">
        <v>4301051899</v>
      </c>
      <c r="D404" s="628">
        <v>4607091384246</v>
      </c>
      <c r="E404" s="628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7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30"/>
      <c r="R404" s="630"/>
      <c r="S404" s="630"/>
      <c r="T404" s="631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63" t="s">
        <v>642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hidden="1" customHeight="1" x14ac:dyDescent="0.25">
      <c r="A405" s="60" t="s">
        <v>643</v>
      </c>
      <c r="B405" s="60" t="s">
        <v>644</v>
      </c>
      <c r="C405" s="34">
        <v>4301051901</v>
      </c>
      <c r="D405" s="628">
        <v>4680115881976</v>
      </c>
      <c r="E405" s="628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30"/>
      <c r="R405" s="630"/>
      <c r="S405" s="630"/>
      <c r="T405" s="631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645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646</v>
      </c>
      <c r="B406" s="60" t="s">
        <v>647</v>
      </c>
      <c r="C406" s="34">
        <v>4301051660</v>
      </c>
      <c r="D406" s="628">
        <v>4607091384253</v>
      </c>
      <c r="E406" s="628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7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30"/>
      <c r="R406" s="630"/>
      <c r="S406" s="630"/>
      <c r="T406" s="631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642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648</v>
      </c>
      <c r="B407" s="60" t="s">
        <v>649</v>
      </c>
      <c r="C407" s="34">
        <v>4301051446</v>
      </c>
      <c r="D407" s="628">
        <v>4680115881969</v>
      </c>
      <c r="E407" s="628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30"/>
      <c r="R407" s="630"/>
      <c r="S407" s="630"/>
      <c r="T407" s="631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650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625"/>
      <c r="B408" s="625"/>
      <c r="C408" s="625"/>
      <c r="D408" s="625"/>
      <c r="E408" s="625"/>
      <c r="F408" s="625"/>
      <c r="G408" s="625"/>
      <c r="H408" s="625"/>
      <c r="I408" s="625"/>
      <c r="J408" s="625"/>
      <c r="K408" s="625"/>
      <c r="L408" s="625"/>
      <c r="M408" s="625"/>
      <c r="N408" s="625"/>
      <c r="O408" s="626"/>
      <c r="P408" s="622" t="s">
        <v>40</v>
      </c>
      <c r="Q408" s="623"/>
      <c r="R408" s="623"/>
      <c r="S408" s="623"/>
      <c r="T408" s="623"/>
      <c r="U408" s="623"/>
      <c r="V408" s="624"/>
      <c r="W408" s="40" t="s">
        <v>39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625"/>
      <c r="B409" s="625"/>
      <c r="C409" s="625"/>
      <c r="D409" s="625"/>
      <c r="E409" s="625"/>
      <c r="F409" s="625"/>
      <c r="G409" s="625"/>
      <c r="H409" s="625"/>
      <c r="I409" s="625"/>
      <c r="J409" s="625"/>
      <c r="K409" s="625"/>
      <c r="L409" s="625"/>
      <c r="M409" s="625"/>
      <c r="N409" s="625"/>
      <c r="O409" s="626"/>
      <c r="P409" s="622" t="s">
        <v>40</v>
      </c>
      <c r="Q409" s="623"/>
      <c r="R409" s="623"/>
      <c r="S409" s="623"/>
      <c r="T409" s="623"/>
      <c r="U409" s="623"/>
      <c r="V409" s="624"/>
      <c r="W409" s="40" t="s">
        <v>0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627" t="s">
        <v>185</v>
      </c>
      <c r="B410" s="627"/>
      <c r="C410" s="627"/>
      <c r="D410" s="627"/>
      <c r="E410" s="627"/>
      <c r="F410" s="627"/>
      <c r="G410" s="627"/>
      <c r="H410" s="627"/>
      <c r="I410" s="627"/>
      <c r="J410" s="627"/>
      <c r="K410" s="627"/>
      <c r="L410" s="627"/>
      <c r="M410" s="627"/>
      <c r="N410" s="627"/>
      <c r="O410" s="627"/>
      <c r="P410" s="627"/>
      <c r="Q410" s="627"/>
      <c r="R410" s="627"/>
      <c r="S410" s="627"/>
      <c r="T410" s="627"/>
      <c r="U410" s="627"/>
      <c r="V410" s="627"/>
      <c r="W410" s="627"/>
      <c r="X410" s="627"/>
      <c r="Y410" s="627"/>
      <c r="Z410" s="627"/>
      <c r="AA410" s="63"/>
      <c r="AB410" s="63"/>
      <c r="AC410" s="63"/>
    </row>
    <row r="411" spans="1:68" ht="27" hidden="1" customHeight="1" x14ac:dyDescent="0.25">
      <c r="A411" s="60" t="s">
        <v>651</v>
      </c>
      <c r="B411" s="60" t="s">
        <v>652</v>
      </c>
      <c r="C411" s="34">
        <v>4301060441</v>
      </c>
      <c r="D411" s="628">
        <v>4607091389357</v>
      </c>
      <c r="E411" s="628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7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30"/>
      <c r="R411" s="630"/>
      <c r="S411" s="630"/>
      <c r="T411" s="631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71" t="s">
        <v>653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5"/>
      <c r="B412" s="625"/>
      <c r="C412" s="625"/>
      <c r="D412" s="625"/>
      <c r="E412" s="625"/>
      <c r="F412" s="625"/>
      <c r="G412" s="625"/>
      <c r="H412" s="625"/>
      <c r="I412" s="625"/>
      <c r="J412" s="625"/>
      <c r="K412" s="625"/>
      <c r="L412" s="625"/>
      <c r="M412" s="625"/>
      <c r="N412" s="625"/>
      <c r="O412" s="626"/>
      <c r="P412" s="622" t="s">
        <v>40</v>
      </c>
      <c r="Q412" s="623"/>
      <c r="R412" s="623"/>
      <c r="S412" s="623"/>
      <c r="T412" s="623"/>
      <c r="U412" s="623"/>
      <c r="V412" s="624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5"/>
      <c r="B413" s="625"/>
      <c r="C413" s="625"/>
      <c r="D413" s="625"/>
      <c r="E413" s="625"/>
      <c r="F413" s="625"/>
      <c r="G413" s="625"/>
      <c r="H413" s="625"/>
      <c r="I413" s="625"/>
      <c r="J413" s="625"/>
      <c r="K413" s="625"/>
      <c r="L413" s="625"/>
      <c r="M413" s="625"/>
      <c r="N413" s="625"/>
      <c r="O413" s="626"/>
      <c r="P413" s="622" t="s">
        <v>40</v>
      </c>
      <c r="Q413" s="623"/>
      <c r="R413" s="623"/>
      <c r="S413" s="623"/>
      <c r="T413" s="623"/>
      <c r="U413" s="623"/>
      <c r="V413" s="624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55" t="s">
        <v>654</v>
      </c>
      <c r="B414" s="655"/>
      <c r="C414" s="655"/>
      <c r="D414" s="655"/>
      <c r="E414" s="655"/>
      <c r="F414" s="655"/>
      <c r="G414" s="655"/>
      <c r="H414" s="655"/>
      <c r="I414" s="655"/>
      <c r="J414" s="655"/>
      <c r="K414" s="655"/>
      <c r="L414" s="655"/>
      <c r="M414" s="655"/>
      <c r="N414" s="655"/>
      <c r="O414" s="655"/>
      <c r="P414" s="655"/>
      <c r="Q414" s="655"/>
      <c r="R414" s="655"/>
      <c r="S414" s="655"/>
      <c r="T414" s="655"/>
      <c r="U414" s="655"/>
      <c r="V414" s="655"/>
      <c r="W414" s="655"/>
      <c r="X414" s="655"/>
      <c r="Y414" s="655"/>
      <c r="Z414" s="655"/>
      <c r="AA414" s="52"/>
      <c r="AB414" s="52"/>
      <c r="AC414" s="52"/>
    </row>
    <row r="415" spans="1:68" ht="16.5" hidden="1" customHeight="1" x14ac:dyDescent="0.25">
      <c r="A415" s="637" t="s">
        <v>655</v>
      </c>
      <c r="B415" s="637"/>
      <c r="C415" s="637"/>
      <c r="D415" s="637"/>
      <c r="E415" s="637"/>
      <c r="F415" s="637"/>
      <c r="G415" s="637"/>
      <c r="H415" s="637"/>
      <c r="I415" s="637"/>
      <c r="J415" s="637"/>
      <c r="K415" s="637"/>
      <c r="L415" s="637"/>
      <c r="M415" s="637"/>
      <c r="N415" s="637"/>
      <c r="O415" s="637"/>
      <c r="P415" s="637"/>
      <c r="Q415" s="637"/>
      <c r="R415" s="637"/>
      <c r="S415" s="637"/>
      <c r="T415" s="637"/>
      <c r="U415" s="637"/>
      <c r="V415" s="637"/>
      <c r="W415" s="637"/>
      <c r="X415" s="637"/>
      <c r="Y415" s="637"/>
      <c r="Z415" s="637"/>
      <c r="AA415" s="62"/>
      <c r="AB415" s="62"/>
      <c r="AC415" s="62"/>
    </row>
    <row r="416" spans="1:68" ht="14.25" hidden="1" customHeight="1" x14ac:dyDescent="0.25">
      <c r="A416" s="627" t="s">
        <v>159</v>
      </c>
      <c r="B416" s="627"/>
      <c r="C416" s="627"/>
      <c r="D416" s="627"/>
      <c r="E416" s="627"/>
      <c r="F416" s="627"/>
      <c r="G416" s="627"/>
      <c r="H416" s="627"/>
      <c r="I416" s="627"/>
      <c r="J416" s="627"/>
      <c r="K416" s="627"/>
      <c r="L416" s="627"/>
      <c r="M416" s="627"/>
      <c r="N416" s="627"/>
      <c r="O416" s="627"/>
      <c r="P416" s="627"/>
      <c r="Q416" s="627"/>
      <c r="R416" s="627"/>
      <c r="S416" s="627"/>
      <c r="T416" s="627"/>
      <c r="U416" s="627"/>
      <c r="V416" s="627"/>
      <c r="W416" s="627"/>
      <c r="X416" s="627"/>
      <c r="Y416" s="627"/>
      <c r="Z416" s="627"/>
      <c r="AA416" s="63"/>
      <c r="AB416" s="63"/>
      <c r="AC416" s="63"/>
    </row>
    <row r="417" spans="1:68" ht="27" customHeight="1" x14ac:dyDescent="0.25">
      <c r="A417" s="60" t="s">
        <v>656</v>
      </c>
      <c r="B417" s="60" t="s">
        <v>657</v>
      </c>
      <c r="C417" s="34">
        <v>4301031405</v>
      </c>
      <c r="D417" s="628">
        <v>4680115886100</v>
      </c>
      <c r="E417" s="628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70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30"/>
      <c r="R417" s="630"/>
      <c r="S417" s="630"/>
      <c r="T417" s="631"/>
      <c r="U417" s="37" t="s">
        <v>45</v>
      </c>
      <c r="V417" s="37" t="s">
        <v>45</v>
      </c>
      <c r="W417" s="38" t="s">
        <v>0</v>
      </c>
      <c r="X417" s="56">
        <v>60</v>
      </c>
      <c r="Y417" s="53">
        <f t="shared" ref="Y417:Y426" si="62">IFERROR(IF(X417="",0,CEILING((X417/$H417),1)*$H417),"")</f>
        <v>64.800000000000011</v>
      </c>
      <c r="Z417" s="39">
        <f>IFERROR(IF(Y417=0,"",ROUNDUP(Y417/H417,0)*0.00902),"")</f>
        <v>0.10824</v>
      </c>
      <c r="AA417" s="65" t="s">
        <v>45</v>
      </c>
      <c r="AB417" s="66" t="s">
        <v>45</v>
      </c>
      <c r="AC417" s="473" t="s">
        <v>658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62.333333333333336</v>
      </c>
      <c r="BN417" s="75">
        <f t="shared" ref="BN417:BN426" si="64">IFERROR(Y417*I417/H417,"0")</f>
        <v>67.320000000000007</v>
      </c>
      <c r="BO417" s="75">
        <f t="shared" ref="BO417:BO426" si="65">IFERROR(1/J417*(X417/H417),"0")</f>
        <v>8.4175084175084181E-2</v>
      </c>
      <c r="BP417" s="75">
        <f t="shared" ref="BP417:BP426" si="66">IFERROR(1/J417*(Y417/H417),"0")</f>
        <v>9.0909090909090925E-2</v>
      </c>
    </row>
    <row r="418" spans="1:68" ht="27" hidden="1" customHeight="1" x14ac:dyDescent="0.25">
      <c r="A418" s="60" t="s">
        <v>659</v>
      </c>
      <c r="B418" s="60" t="s">
        <v>660</v>
      </c>
      <c r="C418" s="34">
        <v>4301031406</v>
      </c>
      <c r="D418" s="628">
        <v>4680115886117</v>
      </c>
      <c r="E418" s="628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70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30"/>
      <c r="R418" s="630"/>
      <c r="S418" s="630"/>
      <c r="T418" s="631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661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659</v>
      </c>
      <c r="B419" s="60" t="s">
        <v>662</v>
      </c>
      <c r="C419" s="34">
        <v>4301031382</v>
      </c>
      <c r="D419" s="628">
        <v>4680115886117</v>
      </c>
      <c r="E419" s="628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70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30"/>
      <c r="R419" s="630"/>
      <c r="S419" s="630"/>
      <c r="T419" s="631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661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663</v>
      </c>
      <c r="B420" s="60" t="s">
        <v>664</v>
      </c>
      <c r="C420" s="34">
        <v>4301031402</v>
      </c>
      <c r="D420" s="628">
        <v>4680115886124</v>
      </c>
      <c r="E420" s="628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70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30"/>
      <c r="R420" s="630"/>
      <c r="S420" s="630"/>
      <c r="T420" s="631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665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666</v>
      </c>
      <c r="B421" s="60" t="s">
        <v>667</v>
      </c>
      <c r="C421" s="34">
        <v>4301031366</v>
      </c>
      <c r="D421" s="628">
        <v>4680115883147</v>
      </c>
      <c r="E421" s="628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71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30"/>
      <c r="R421" s="630"/>
      <c r="S421" s="630"/>
      <c r="T421" s="631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658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668</v>
      </c>
      <c r="B422" s="60" t="s">
        <v>669</v>
      </c>
      <c r="C422" s="34">
        <v>4301031362</v>
      </c>
      <c r="D422" s="628">
        <v>4607091384338</v>
      </c>
      <c r="E422" s="62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7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30"/>
      <c r="R422" s="630"/>
      <c r="S422" s="630"/>
      <c r="T422" s="631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658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670</v>
      </c>
      <c r="B423" s="60" t="s">
        <v>671</v>
      </c>
      <c r="C423" s="34">
        <v>4301031361</v>
      </c>
      <c r="D423" s="628">
        <v>4607091389524</v>
      </c>
      <c r="E423" s="628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70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30"/>
      <c r="R423" s="630"/>
      <c r="S423" s="630"/>
      <c r="T423" s="631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672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673</v>
      </c>
      <c r="B424" s="60" t="s">
        <v>674</v>
      </c>
      <c r="C424" s="34">
        <v>4301031364</v>
      </c>
      <c r="D424" s="628">
        <v>4680115883161</v>
      </c>
      <c r="E424" s="628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7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30"/>
      <c r="R424" s="630"/>
      <c r="S424" s="630"/>
      <c r="T424" s="631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675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676</v>
      </c>
      <c r="B425" s="60" t="s">
        <v>677</v>
      </c>
      <c r="C425" s="34">
        <v>4301031358</v>
      </c>
      <c r="D425" s="628">
        <v>4607091389531</v>
      </c>
      <c r="E425" s="628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70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30"/>
      <c r="R425" s="630"/>
      <c r="S425" s="630"/>
      <c r="T425" s="631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678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679</v>
      </c>
      <c r="B426" s="60" t="s">
        <v>680</v>
      </c>
      <c r="C426" s="34">
        <v>4301031360</v>
      </c>
      <c r="D426" s="628">
        <v>4607091384345</v>
      </c>
      <c r="E426" s="628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30"/>
      <c r="R426" s="630"/>
      <c r="S426" s="630"/>
      <c r="T426" s="631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675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x14ac:dyDescent="0.2">
      <c r="A427" s="625"/>
      <c r="B427" s="625"/>
      <c r="C427" s="625"/>
      <c r="D427" s="625"/>
      <c r="E427" s="625"/>
      <c r="F427" s="625"/>
      <c r="G427" s="625"/>
      <c r="H427" s="625"/>
      <c r="I427" s="625"/>
      <c r="J427" s="625"/>
      <c r="K427" s="625"/>
      <c r="L427" s="625"/>
      <c r="M427" s="625"/>
      <c r="N427" s="625"/>
      <c r="O427" s="626"/>
      <c r="P427" s="622" t="s">
        <v>40</v>
      </c>
      <c r="Q427" s="623"/>
      <c r="R427" s="623"/>
      <c r="S427" s="623"/>
      <c r="T427" s="623"/>
      <c r="U427" s="623"/>
      <c r="V427" s="624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11.111111111111111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12.000000000000002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0.10824</v>
      </c>
      <c r="AA427" s="64"/>
      <c r="AB427" s="64"/>
      <c r="AC427" s="64"/>
    </row>
    <row r="428" spans="1:68" x14ac:dyDescent="0.2">
      <c r="A428" s="625"/>
      <c r="B428" s="625"/>
      <c r="C428" s="625"/>
      <c r="D428" s="625"/>
      <c r="E428" s="625"/>
      <c r="F428" s="625"/>
      <c r="G428" s="625"/>
      <c r="H428" s="625"/>
      <c r="I428" s="625"/>
      <c r="J428" s="625"/>
      <c r="K428" s="625"/>
      <c r="L428" s="625"/>
      <c r="M428" s="625"/>
      <c r="N428" s="625"/>
      <c r="O428" s="626"/>
      <c r="P428" s="622" t="s">
        <v>40</v>
      </c>
      <c r="Q428" s="623"/>
      <c r="R428" s="623"/>
      <c r="S428" s="623"/>
      <c r="T428" s="623"/>
      <c r="U428" s="623"/>
      <c r="V428" s="624"/>
      <c r="W428" s="40" t="s">
        <v>0</v>
      </c>
      <c r="X428" s="41">
        <f>IFERROR(SUM(X417:X426),"0")</f>
        <v>60</v>
      </c>
      <c r="Y428" s="41">
        <f>IFERROR(SUM(Y417:Y426),"0")</f>
        <v>64.800000000000011</v>
      </c>
      <c r="Z428" s="40"/>
      <c r="AA428" s="64"/>
      <c r="AB428" s="64"/>
      <c r="AC428" s="64"/>
    </row>
    <row r="429" spans="1:68" ht="14.25" hidden="1" customHeight="1" x14ac:dyDescent="0.25">
      <c r="A429" s="627" t="s">
        <v>78</v>
      </c>
      <c r="B429" s="627"/>
      <c r="C429" s="627"/>
      <c r="D429" s="627"/>
      <c r="E429" s="627"/>
      <c r="F429" s="627"/>
      <c r="G429" s="627"/>
      <c r="H429" s="627"/>
      <c r="I429" s="627"/>
      <c r="J429" s="627"/>
      <c r="K429" s="627"/>
      <c r="L429" s="627"/>
      <c r="M429" s="627"/>
      <c r="N429" s="627"/>
      <c r="O429" s="627"/>
      <c r="P429" s="627"/>
      <c r="Q429" s="627"/>
      <c r="R429" s="627"/>
      <c r="S429" s="627"/>
      <c r="T429" s="627"/>
      <c r="U429" s="627"/>
      <c r="V429" s="627"/>
      <c r="W429" s="627"/>
      <c r="X429" s="627"/>
      <c r="Y429" s="627"/>
      <c r="Z429" s="627"/>
      <c r="AA429" s="63"/>
      <c r="AB429" s="63"/>
      <c r="AC429" s="63"/>
    </row>
    <row r="430" spans="1:68" ht="27" hidden="1" customHeight="1" x14ac:dyDescent="0.25">
      <c r="A430" s="60" t="s">
        <v>681</v>
      </c>
      <c r="B430" s="60" t="s">
        <v>682</v>
      </c>
      <c r="C430" s="34">
        <v>4301051284</v>
      </c>
      <c r="D430" s="628">
        <v>4607091384352</v>
      </c>
      <c r="E430" s="628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69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30"/>
      <c r="R430" s="630"/>
      <c r="S430" s="630"/>
      <c r="T430" s="631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683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684</v>
      </c>
      <c r="B431" s="60" t="s">
        <v>685</v>
      </c>
      <c r="C431" s="34">
        <v>4301051431</v>
      </c>
      <c r="D431" s="628">
        <v>4607091389654</v>
      </c>
      <c r="E431" s="628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7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30"/>
      <c r="R431" s="630"/>
      <c r="S431" s="630"/>
      <c r="T431" s="631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686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5"/>
      <c r="B432" s="625"/>
      <c r="C432" s="625"/>
      <c r="D432" s="625"/>
      <c r="E432" s="625"/>
      <c r="F432" s="625"/>
      <c r="G432" s="625"/>
      <c r="H432" s="625"/>
      <c r="I432" s="625"/>
      <c r="J432" s="625"/>
      <c r="K432" s="625"/>
      <c r="L432" s="625"/>
      <c r="M432" s="625"/>
      <c r="N432" s="625"/>
      <c r="O432" s="626"/>
      <c r="P432" s="622" t="s">
        <v>40</v>
      </c>
      <c r="Q432" s="623"/>
      <c r="R432" s="623"/>
      <c r="S432" s="623"/>
      <c r="T432" s="623"/>
      <c r="U432" s="623"/>
      <c r="V432" s="624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5"/>
      <c r="B433" s="625"/>
      <c r="C433" s="625"/>
      <c r="D433" s="625"/>
      <c r="E433" s="625"/>
      <c r="F433" s="625"/>
      <c r="G433" s="625"/>
      <c r="H433" s="625"/>
      <c r="I433" s="625"/>
      <c r="J433" s="625"/>
      <c r="K433" s="625"/>
      <c r="L433" s="625"/>
      <c r="M433" s="625"/>
      <c r="N433" s="625"/>
      <c r="O433" s="626"/>
      <c r="P433" s="622" t="s">
        <v>40</v>
      </c>
      <c r="Q433" s="623"/>
      <c r="R433" s="623"/>
      <c r="S433" s="623"/>
      <c r="T433" s="623"/>
      <c r="U433" s="623"/>
      <c r="V433" s="624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7" t="s">
        <v>687</v>
      </c>
      <c r="B434" s="637"/>
      <c r="C434" s="637"/>
      <c r="D434" s="637"/>
      <c r="E434" s="637"/>
      <c r="F434" s="637"/>
      <c r="G434" s="637"/>
      <c r="H434" s="637"/>
      <c r="I434" s="637"/>
      <c r="J434" s="637"/>
      <c r="K434" s="637"/>
      <c r="L434" s="637"/>
      <c r="M434" s="637"/>
      <c r="N434" s="637"/>
      <c r="O434" s="637"/>
      <c r="P434" s="637"/>
      <c r="Q434" s="637"/>
      <c r="R434" s="637"/>
      <c r="S434" s="637"/>
      <c r="T434" s="637"/>
      <c r="U434" s="637"/>
      <c r="V434" s="637"/>
      <c r="W434" s="637"/>
      <c r="X434" s="637"/>
      <c r="Y434" s="637"/>
      <c r="Z434" s="637"/>
      <c r="AA434" s="62"/>
      <c r="AB434" s="62"/>
      <c r="AC434" s="62"/>
    </row>
    <row r="435" spans="1:68" ht="14.25" hidden="1" customHeight="1" x14ac:dyDescent="0.25">
      <c r="A435" s="627" t="s">
        <v>148</v>
      </c>
      <c r="B435" s="627"/>
      <c r="C435" s="627"/>
      <c r="D435" s="627"/>
      <c r="E435" s="627"/>
      <c r="F435" s="627"/>
      <c r="G435" s="627"/>
      <c r="H435" s="627"/>
      <c r="I435" s="627"/>
      <c r="J435" s="627"/>
      <c r="K435" s="627"/>
      <c r="L435" s="627"/>
      <c r="M435" s="627"/>
      <c r="N435" s="627"/>
      <c r="O435" s="627"/>
      <c r="P435" s="627"/>
      <c r="Q435" s="627"/>
      <c r="R435" s="627"/>
      <c r="S435" s="627"/>
      <c r="T435" s="627"/>
      <c r="U435" s="627"/>
      <c r="V435" s="627"/>
      <c r="W435" s="627"/>
      <c r="X435" s="627"/>
      <c r="Y435" s="627"/>
      <c r="Z435" s="627"/>
      <c r="AA435" s="63"/>
      <c r="AB435" s="63"/>
      <c r="AC435" s="63"/>
    </row>
    <row r="436" spans="1:68" ht="27" hidden="1" customHeight="1" x14ac:dyDescent="0.25">
      <c r="A436" s="60" t="s">
        <v>688</v>
      </c>
      <c r="B436" s="60" t="s">
        <v>689</v>
      </c>
      <c r="C436" s="34">
        <v>4301020319</v>
      </c>
      <c r="D436" s="628">
        <v>4680115885240</v>
      </c>
      <c r="E436" s="628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69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30"/>
      <c r="R436" s="630"/>
      <c r="S436" s="630"/>
      <c r="T436" s="631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690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691</v>
      </c>
      <c r="B437" s="60" t="s">
        <v>692</v>
      </c>
      <c r="C437" s="34">
        <v>4301020315</v>
      </c>
      <c r="D437" s="628">
        <v>4607091389364</v>
      </c>
      <c r="E437" s="628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69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30"/>
      <c r="R437" s="630"/>
      <c r="S437" s="630"/>
      <c r="T437" s="631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693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5"/>
      <c r="B438" s="625"/>
      <c r="C438" s="625"/>
      <c r="D438" s="625"/>
      <c r="E438" s="625"/>
      <c r="F438" s="625"/>
      <c r="G438" s="625"/>
      <c r="H438" s="625"/>
      <c r="I438" s="625"/>
      <c r="J438" s="625"/>
      <c r="K438" s="625"/>
      <c r="L438" s="625"/>
      <c r="M438" s="625"/>
      <c r="N438" s="625"/>
      <c r="O438" s="626"/>
      <c r="P438" s="622" t="s">
        <v>40</v>
      </c>
      <c r="Q438" s="623"/>
      <c r="R438" s="623"/>
      <c r="S438" s="623"/>
      <c r="T438" s="623"/>
      <c r="U438" s="623"/>
      <c r="V438" s="624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5"/>
      <c r="B439" s="625"/>
      <c r="C439" s="625"/>
      <c r="D439" s="625"/>
      <c r="E439" s="625"/>
      <c r="F439" s="625"/>
      <c r="G439" s="625"/>
      <c r="H439" s="625"/>
      <c r="I439" s="625"/>
      <c r="J439" s="625"/>
      <c r="K439" s="625"/>
      <c r="L439" s="625"/>
      <c r="M439" s="625"/>
      <c r="N439" s="625"/>
      <c r="O439" s="626"/>
      <c r="P439" s="622" t="s">
        <v>40</v>
      </c>
      <c r="Q439" s="623"/>
      <c r="R439" s="623"/>
      <c r="S439" s="623"/>
      <c r="T439" s="623"/>
      <c r="U439" s="623"/>
      <c r="V439" s="624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27" t="s">
        <v>159</v>
      </c>
      <c r="B440" s="627"/>
      <c r="C440" s="627"/>
      <c r="D440" s="627"/>
      <c r="E440" s="627"/>
      <c r="F440" s="627"/>
      <c r="G440" s="627"/>
      <c r="H440" s="627"/>
      <c r="I440" s="627"/>
      <c r="J440" s="627"/>
      <c r="K440" s="627"/>
      <c r="L440" s="627"/>
      <c r="M440" s="627"/>
      <c r="N440" s="627"/>
      <c r="O440" s="627"/>
      <c r="P440" s="627"/>
      <c r="Q440" s="627"/>
      <c r="R440" s="627"/>
      <c r="S440" s="627"/>
      <c r="T440" s="627"/>
      <c r="U440" s="627"/>
      <c r="V440" s="627"/>
      <c r="W440" s="627"/>
      <c r="X440" s="627"/>
      <c r="Y440" s="627"/>
      <c r="Z440" s="627"/>
      <c r="AA440" s="63"/>
      <c r="AB440" s="63"/>
      <c r="AC440" s="63"/>
    </row>
    <row r="441" spans="1:68" ht="27" hidden="1" customHeight="1" x14ac:dyDescent="0.25">
      <c r="A441" s="60" t="s">
        <v>694</v>
      </c>
      <c r="B441" s="60" t="s">
        <v>695</v>
      </c>
      <c r="C441" s="34">
        <v>4301031403</v>
      </c>
      <c r="D441" s="628">
        <v>4680115886094</v>
      </c>
      <c r="E441" s="628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69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30"/>
      <c r="R441" s="630"/>
      <c r="S441" s="630"/>
      <c r="T441" s="631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01" t="s">
        <v>696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697</v>
      </c>
      <c r="B442" s="60" t="s">
        <v>698</v>
      </c>
      <c r="C442" s="34">
        <v>4301031363</v>
      </c>
      <c r="D442" s="628">
        <v>4607091389425</v>
      </c>
      <c r="E442" s="628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30"/>
      <c r="R442" s="630"/>
      <c r="S442" s="630"/>
      <c r="T442" s="631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699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700</v>
      </c>
      <c r="B443" s="60" t="s">
        <v>701</v>
      </c>
      <c r="C443" s="34">
        <v>4301031373</v>
      </c>
      <c r="D443" s="628">
        <v>4680115880771</v>
      </c>
      <c r="E443" s="628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69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30"/>
      <c r="R443" s="630"/>
      <c r="S443" s="630"/>
      <c r="T443" s="631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702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703</v>
      </c>
      <c r="B444" s="60" t="s">
        <v>704</v>
      </c>
      <c r="C444" s="34">
        <v>4301031359</v>
      </c>
      <c r="D444" s="628">
        <v>4607091389500</v>
      </c>
      <c r="E444" s="628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6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30"/>
      <c r="R444" s="630"/>
      <c r="S444" s="630"/>
      <c r="T444" s="631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702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625"/>
      <c r="B445" s="625"/>
      <c r="C445" s="625"/>
      <c r="D445" s="625"/>
      <c r="E445" s="625"/>
      <c r="F445" s="625"/>
      <c r="G445" s="625"/>
      <c r="H445" s="625"/>
      <c r="I445" s="625"/>
      <c r="J445" s="625"/>
      <c r="K445" s="625"/>
      <c r="L445" s="625"/>
      <c r="M445" s="625"/>
      <c r="N445" s="625"/>
      <c r="O445" s="626"/>
      <c r="P445" s="622" t="s">
        <v>40</v>
      </c>
      <c r="Q445" s="623"/>
      <c r="R445" s="623"/>
      <c r="S445" s="623"/>
      <c r="T445" s="623"/>
      <c r="U445" s="623"/>
      <c r="V445" s="624"/>
      <c r="W445" s="40" t="s">
        <v>39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625"/>
      <c r="B446" s="625"/>
      <c r="C446" s="625"/>
      <c r="D446" s="625"/>
      <c r="E446" s="625"/>
      <c r="F446" s="625"/>
      <c r="G446" s="625"/>
      <c r="H446" s="625"/>
      <c r="I446" s="625"/>
      <c r="J446" s="625"/>
      <c r="K446" s="625"/>
      <c r="L446" s="625"/>
      <c r="M446" s="625"/>
      <c r="N446" s="625"/>
      <c r="O446" s="626"/>
      <c r="P446" s="622" t="s">
        <v>40</v>
      </c>
      <c r="Q446" s="623"/>
      <c r="R446" s="623"/>
      <c r="S446" s="623"/>
      <c r="T446" s="623"/>
      <c r="U446" s="623"/>
      <c r="V446" s="624"/>
      <c r="W446" s="40" t="s">
        <v>0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37" t="s">
        <v>705</v>
      </c>
      <c r="B447" s="637"/>
      <c r="C447" s="637"/>
      <c r="D447" s="637"/>
      <c r="E447" s="637"/>
      <c r="F447" s="637"/>
      <c r="G447" s="637"/>
      <c r="H447" s="637"/>
      <c r="I447" s="637"/>
      <c r="J447" s="637"/>
      <c r="K447" s="637"/>
      <c r="L447" s="637"/>
      <c r="M447" s="637"/>
      <c r="N447" s="637"/>
      <c r="O447" s="637"/>
      <c r="P447" s="637"/>
      <c r="Q447" s="637"/>
      <c r="R447" s="637"/>
      <c r="S447" s="637"/>
      <c r="T447" s="637"/>
      <c r="U447" s="637"/>
      <c r="V447" s="637"/>
      <c r="W447" s="637"/>
      <c r="X447" s="637"/>
      <c r="Y447" s="637"/>
      <c r="Z447" s="637"/>
      <c r="AA447" s="62"/>
      <c r="AB447" s="62"/>
      <c r="AC447" s="62"/>
    </row>
    <row r="448" spans="1:68" ht="14.25" hidden="1" customHeight="1" x14ac:dyDescent="0.25">
      <c r="A448" s="627" t="s">
        <v>159</v>
      </c>
      <c r="B448" s="627"/>
      <c r="C448" s="627"/>
      <c r="D448" s="627"/>
      <c r="E448" s="627"/>
      <c r="F448" s="627"/>
      <c r="G448" s="627"/>
      <c r="H448" s="627"/>
      <c r="I448" s="627"/>
      <c r="J448" s="627"/>
      <c r="K448" s="627"/>
      <c r="L448" s="627"/>
      <c r="M448" s="627"/>
      <c r="N448" s="627"/>
      <c r="O448" s="627"/>
      <c r="P448" s="627"/>
      <c r="Q448" s="627"/>
      <c r="R448" s="627"/>
      <c r="S448" s="627"/>
      <c r="T448" s="627"/>
      <c r="U448" s="627"/>
      <c r="V448" s="627"/>
      <c r="W448" s="627"/>
      <c r="X448" s="627"/>
      <c r="Y448" s="627"/>
      <c r="Z448" s="627"/>
      <c r="AA448" s="63"/>
      <c r="AB448" s="63"/>
      <c r="AC448" s="63"/>
    </row>
    <row r="449" spans="1:68" ht="27" hidden="1" customHeight="1" x14ac:dyDescent="0.25">
      <c r="A449" s="60" t="s">
        <v>706</v>
      </c>
      <c r="B449" s="60" t="s">
        <v>707</v>
      </c>
      <c r="C449" s="34">
        <v>4301031294</v>
      </c>
      <c r="D449" s="628">
        <v>4680115885189</v>
      </c>
      <c r="E449" s="628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6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30"/>
      <c r="R449" s="630"/>
      <c r="S449" s="630"/>
      <c r="T449" s="631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708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709</v>
      </c>
      <c r="B450" s="60" t="s">
        <v>710</v>
      </c>
      <c r="C450" s="34">
        <v>4301031347</v>
      </c>
      <c r="D450" s="628">
        <v>4680115885110</v>
      </c>
      <c r="E450" s="628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69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30"/>
      <c r="R450" s="630"/>
      <c r="S450" s="630"/>
      <c r="T450" s="631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711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5"/>
      <c r="B451" s="625"/>
      <c r="C451" s="625"/>
      <c r="D451" s="625"/>
      <c r="E451" s="625"/>
      <c r="F451" s="625"/>
      <c r="G451" s="625"/>
      <c r="H451" s="625"/>
      <c r="I451" s="625"/>
      <c r="J451" s="625"/>
      <c r="K451" s="625"/>
      <c r="L451" s="625"/>
      <c r="M451" s="625"/>
      <c r="N451" s="625"/>
      <c r="O451" s="626"/>
      <c r="P451" s="622" t="s">
        <v>40</v>
      </c>
      <c r="Q451" s="623"/>
      <c r="R451" s="623"/>
      <c r="S451" s="623"/>
      <c r="T451" s="623"/>
      <c r="U451" s="623"/>
      <c r="V451" s="624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5"/>
      <c r="B452" s="625"/>
      <c r="C452" s="625"/>
      <c r="D452" s="625"/>
      <c r="E452" s="625"/>
      <c r="F452" s="625"/>
      <c r="G452" s="625"/>
      <c r="H452" s="625"/>
      <c r="I452" s="625"/>
      <c r="J452" s="625"/>
      <c r="K452" s="625"/>
      <c r="L452" s="625"/>
      <c r="M452" s="625"/>
      <c r="N452" s="625"/>
      <c r="O452" s="626"/>
      <c r="P452" s="622" t="s">
        <v>40</v>
      </c>
      <c r="Q452" s="623"/>
      <c r="R452" s="623"/>
      <c r="S452" s="623"/>
      <c r="T452" s="623"/>
      <c r="U452" s="623"/>
      <c r="V452" s="624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7" t="s">
        <v>712</v>
      </c>
      <c r="B453" s="637"/>
      <c r="C453" s="637"/>
      <c r="D453" s="637"/>
      <c r="E453" s="637"/>
      <c r="F453" s="637"/>
      <c r="G453" s="637"/>
      <c r="H453" s="637"/>
      <c r="I453" s="637"/>
      <c r="J453" s="637"/>
      <c r="K453" s="637"/>
      <c r="L453" s="637"/>
      <c r="M453" s="637"/>
      <c r="N453" s="637"/>
      <c r="O453" s="637"/>
      <c r="P453" s="637"/>
      <c r="Q453" s="637"/>
      <c r="R453" s="637"/>
      <c r="S453" s="637"/>
      <c r="T453" s="637"/>
      <c r="U453" s="637"/>
      <c r="V453" s="637"/>
      <c r="W453" s="637"/>
      <c r="X453" s="637"/>
      <c r="Y453" s="637"/>
      <c r="Z453" s="637"/>
      <c r="AA453" s="62"/>
      <c r="AB453" s="62"/>
      <c r="AC453" s="62"/>
    </row>
    <row r="454" spans="1:68" ht="14.25" hidden="1" customHeight="1" x14ac:dyDescent="0.25">
      <c r="A454" s="627" t="s">
        <v>159</v>
      </c>
      <c r="B454" s="627"/>
      <c r="C454" s="627"/>
      <c r="D454" s="627"/>
      <c r="E454" s="627"/>
      <c r="F454" s="627"/>
      <c r="G454" s="627"/>
      <c r="H454" s="627"/>
      <c r="I454" s="627"/>
      <c r="J454" s="627"/>
      <c r="K454" s="627"/>
      <c r="L454" s="627"/>
      <c r="M454" s="627"/>
      <c r="N454" s="627"/>
      <c r="O454" s="627"/>
      <c r="P454" s="627"/>
      <c r="Q454" s="627"/>
      <c r="R454" s="627"/>
      <c r="S454" s="627"/>
      <c r="T454" s="627"/>
      <c r="U454" s="627"/>
      <c r="V454" s="627"/>
      <c r="W454" s="627"/>
      <c r="X454" s="627"/>
      <c r="Y454" s="627"/>
      <c r="Z454" s="627"/>
      <c r="AA454" s="63"/>
      <c r="AB454" s="63"/>
      <c r="AC454" s="63"/>
    </row>
    <row r="455" spans="1:68" ht="27" hidden="1" customHeight="1" x14ac:dyDescent="0.25">
      <c r="A455" s="60" t="s">
        <v>713</v>
      </c>
      <c r="B455" s="60" t="s">
        <v>714</v>
      </c>
      <c r="C455" s="34">
        <v>4301031261</v>
      </c>
      <c r="D455" s="628">
        <v>4680115885103</v>
      </c>
      <c r="E455" s="628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69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30"/>
      <c r="R455" s="630"/>
      <c r="S455" s="630"/>
      <c r="T455" s="631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715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5"/>
      <c r="B456" s="625"/>
      <c r="C456" s="625"/>
      <c r="D456" s="625"/>
      <c r="E456" s="625"/>
      <c r="F456" s="625"/>
      <c r="G456" s="625"/>
      <c r="H456" s="625"/>
      <c r="I456" s="625"/>
      <c r="J456" s="625"/>
      <c r="K456" s="625"/>
      <c r="L456" s="625"/>
      <c r="M456" s="625"/>
      <c r="N456" s="625"/>
      <c r="O456" s="626"/>
      <c r="P456" s="622" t="s">
        <v>40</v>
      </c>
      <c r="Q456" s="623"/>
      <c r="R456" s="623"/>
      <c r="S456" s="623"/>
      <c r="T456" s="623"/>
      <c r="U456" s="623"/>
      <c r="V456" s="624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5"/>
      <c r="B457" s="625"/>
      <c r="C457" s="625"/>
      <c r="D457" s="625"/>
      <c r="E457" s="625"/>
      <c r="F457" s="625"/>
      <c r="G457" s="625"/>
      <c r="H457" s="625"/>
      <c r="I457" s="625"/>
      <c r="J457" s="625"/>
      <c r="K457" s="625"/>
      <c r="L457" s="625"/>
      <c r="M457" s="625"/>
      <c r="N457" s="625"/>
      <c r="O457" s="626"/>
      <c r="P457" s="622" t="s">
        <v>40</v>
      </c>
      <c r="Q457" s="623"/>
      <c r="R457" s="623"/>
      <c r="S457" s="623"/>
      <c r="T457" s="623"/>
      <c r="U457" s="623"/>
      <c r="V457" s="624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27" t="s">
        <v>185</v>
      </c>
      <c r="B458" s="627"/>
      <c r="C458" s="627"/>
      <c r="D458" s="627"/>
      <c r="E458" s="627"/>
      <c r="F458" s="627"/>
      <c r="G458" s="627"/>
      <c r="H458" s="627"/>
      <c r="I458" s="627"/>
      <c r="J458" s="627"/>
      <c r="K458" s="627"/>
      <c r="L458" s="627"/>
      <c r="M458" s="627"/>
      <c r="N458" s="627"/>
      <c r="O458" s="627"/>
      <c r="P458" s="627"/>
      <c r="Q458" s="627"/>
      <c r="R458" s="627"/>
      <c r="S458" s="627"/>
      <c r="T458" s="627"/>
      <c r="U458" s="627"/>
      <c r="V458" s="627"/>
      <c r="W458" s="627"/>
      <c r="X458" s="627"/>
      <c r="Y458" s="627"/>
      <c r="Z458" s="627"/>
      <c r="AA458" s="63"/>
      <c r="AB458" s="63"/>
      <c r="AC458" s="63"/>
    </row>
    <row r="459" spans="1:68" ht="27" hidden="1" customHeight="1" x14ac:dyDescent="0.25">
      <c r="A459" s="60" t="s">
        <v>716</v>
      </c>
      <c r="B459" s="60" t="s">
        <v>717</v>
      </c>
      <c r="C459" s="34">
        <v>4301060412</v>
      </c>
      <c r="D459" s="628">
        <v>4680115885509</v>
      </c>
      <c r="E459" s="628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68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30"/>
      <c r="R459" s="630"/>
      <c r="S459" s="630"/>
      <c r="T459" s="631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718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5"/>
      <c r="B460" s="625"/>
      <c r="C460" s="625"/>
      <c r="D460" s="625"/>
      <c r="E460" s="625"/>
      <c r="F460" s="625"/>
      <c r="G460" s="625"/>
      <c r="H460" s="625"/>
      <c r="I460" s="625"/>
      <c r="J460" s="625"/>
      <c r="K460" s="625"/>
      <c r="L460" s="625"/>
      <c r="M460" s="625"/>
      <c r="N460" s="625"/>
      <c r="O460" s="626"/>
      <c r="P460" s="622" t="s">
        <v>40</v>
      </c>
      <c r="Q460" s="623"/>
      <c r="R460" s="623"/>
      <c r="S460" s="623"/>
      <c r="T460" s="623"/>
      <c r="U460" s="623"/>
      <c r="V460" s="624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5"/>
      <c r="B461" s="625"/>
      <c r="C461" s="625"/>
      <c r="D461" s="625"/>
      <c r="E461" s="625"/>
      <c r="F461" s="625"/>
      <c r="G461" s="625"/>
      <c r="H461" s="625"/>
      <c r="I461" s="625"/>
      <c r="J461" s="625"/>
      <c r="K461" s="625"/>
      <c r="L461" s="625"/>
      <c r="M461" s="625"/>
      <c r="N461" s="625"/>
      <c r="O461" s="626"/>
      <c r="P461" s="622" t="s">
        <v>40</v>
      </c>
      <c r="Q461" s="623"/>
      <c r="R461" s="623"/>
      <c r="S461" s="623"/>
      <c r="T461" s="623"/>
      <c r="U461" s="623"/>
      <c r="V461" s="624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55" t="s">
        <v>719</v>
      </c>
      <c r="B462" s="655"/>
      <c r="C462" s="655"/>
      <c r="D462" s="655"/>
      <c r="E462" s="655"/>
      <c r="F462" s="655"/>
      <c r="G462" s="655"/>
      <c r="H462" s="655"/>
      <c r="I462" s="655"/>
      <c r="J462" s="655"/>
      <c r="K462" s="655"/>
      <c r="L462" s="655"/>
      <c r="M462" s="655"/>
      <c r="N462" s="655"/>
      <c r="O462" s="655"/>
      <c r="P462" s="655"/>
      <c r="Q462" s="655"/>
      <c r="R462" s="655"/>
      <c r="S462" s="655"/>
      <c r="T462" s="655"/>
      <c r="U462" s="655"/>
      <c r="V462" s="655"/>
      <c r="W462" s="655"/>
      <c r="X462" s="655"/>
      <c r="Y462" s="655"/>
      <c r="Z462" s="655"/>
      <c r="AA462" s="52"/>
      <c r="AB462" s="52"/>
      <c r="AC462" s="52"/>
    </row>
    <row r="463" spans="1:68" ht="16.5" hidden="1" customHeight="1" x14ac:dyDescent="0.25">
      <c r="A463" s="637" t="s">
        <v>719</v>
      </c>
      <c r="B463" s="637"/>
      <c r="C463" s="637"/>
      <c r="D463" s="637"/>
      <c r="E463" s="637"/>
      <c r="F463" s="637"/>
      <c r="G463" s="637"/>
      <c r="H463" s="637"/>
      <c r="I463" s="637"/>
      <c r="J463" s="637"/>
      <c r="K463" s="637"/>
      <c r="L463" s="637"/>
      <c r="M463" s="637"/>
      <c r="N463" s="637"/>
      <c r="O463" s="637"/>
      <c r="P463" s="637"/>
      <c r="Q463" s="637"/>
      <c r="R463" s="637"/>
      <c r="S463" s="637"/>
      <c r="T463" s="637"/>
      <c r="U463" s="637"/>
      <c r="V463" s="637"/>
      <c r="W463" s="637"/>
      <c r="X463" s="637"/>
      <c r="Y463" s="637"/>
      <c r="Z463" s="637"/>
      <c r="AA463" s="62"/>
      <c r="AB463" s="62"/>
      <c r="AC463" s="62"/>
    </row>
    <row r="464" spans="1:68" ht="14.25" hidden="1" customHeight="1" x14ac:dyDescent="0.25">
      <c r="A464" s="627" t="s">
        <v>107</v>
      </c>
      <c r="B464" s="627"/>
      <c r="C464" s="627"/>
      <c r="D464" s="627"/>
      <c r="E464" s="627"/>
      <c r="F464" s="627"/>
      <c r="G464" s="627"/>
      <c r="H464" s="627"/>
      <c r="I464" s="627"/>
      <c r="J464" s="627"/>
      <c r="K464" s="627"/>
      <c r="L464" s="627"/>
      <c r="M464" s="627"/>
      <c r="N464" s="627"/>
      <c r="O464" s="627"/>
      <c r="P464" s="627"/>
      <c r="Q464" s="627"/>
      <c r="R464" s="627"/>
      <c r="S464" s="627"/>
      <c r="T464" s="627"/>
      <c r="U464" s="627"/>
      <c r="V464" s="627"/>
      <c r="W464" s="627"/>
      <c r="X464" s="627"/>
      <c r="Y464" s="627"/>
      <c r="Z464" s="627"/>
      <c r="AA464" s="63"/>
      <c r="AB464" s="63"/>
      <c r="AC464" s="63"/>
    </row>
    <row r="465" spans="1:68" ht="27" hidden="1" customHeight="1" x14ac:dyDescent="0.25">
      <c r="A465" s="60" t="s">
        <v>720</v>
      </c>
      <c r="B465" s="60" t="s">
        <v>721</v>
      </c>
      <c r="C465" s="34">
        <v>4301011795</v>
      </c>
      <c r="D465" s="628">
        <v>4607091389067</v>
      </c>
      <c r="E465" s="628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30"/>
      <c r="R465" s="630"/>
      <c r="S465" s="630"/>
      <c r="T465" s="631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722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723</v>
      </c>
      <c r="B466" s="60" t="s">
        <v>724</v>
      </c>
      <c r="C466" s="34">
        <v>4301011961</v>
      </c>
      <c r="D466" s="628">
        <v>4680115885271</v>
      </c>
      <c r="E466" s="628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30"/>
      <c r="R466" s="630"/>
      <c r="S466" s="630"/>
      <c r="T466" s="631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725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726</v>
      </c>
      <c r="B467" s="60" t="s">
        <v>727</v>
      </c>
      <c r="C467" s="34">
        <v>4301011376</v>
      </c>
      <c r="D467" s="628">
        <v>4680115885226</v>
      </c>
      <c r="E467" s="628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30"/>
      <c r="R467" s="630"/>
      <c r="S467" s="630"/>
      <c r="T467" s="631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68"/>
        <v>0</v>
      </c>
      <c r="Z467" s="39" t="str">
        <f t="shared" si="69"/>
        <v/>
      </c>
      <c r="AA467" s="65" t="s">
        <v>45</v>
      </c>
      <c r="AB467" s="66" t="s">
        <v>45</v>
      </c>
      <c r="AC467" s="521" t="s">
        <v>728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729</v>
      </c>
      <c r="B468" s="60" t="s">
        <v>730</v>
      </c>
      <c r="C468" s="34">
        <v>4301011774</v>
      </c>
      <c r="D468" s="628">
        <v>4680115884502</v>
      </c>
      <c r="E468" s="628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68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30"/>
      <c r="R468" s="630"/>
      <c r="S468" s="630"/>
      <c r="T468" s="631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731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732</v>
      </c>
      <c r="B469" s="60" t="s">
        <v>733</v>
      </c>
      <c r="C469" s="34">
        <v>4301011771</v>
      </c>
      <c r="D469" s="628">
        <v>4607091389104</v>
      </c>
      <c r="E469" s="628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68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30"/>
      <c r="R469" s="630"/>
      <c r="S469" s="630"/>
      <c r="T469" s="631"/>
      <c r="U469" s="37" t="s">
        <v>45</v>
      </c>
      <c r="V469" s="37" t="s">
        <v>45</v>
      </c>
      <c r="W469" s="38" t="s">
        <v>0</v>
      </c>
      <c r="X469" s="56">
        <v>550</v>
      </c>
      <c r="Y469" s="53">
        <f t="shared" si="68"/>
        <v>554.4</v>
      </c>
      <c r="Z469" s="39">
        <f t="shared" si="69"/>
        <v>1.2558</v>
      </c>
      <c r="AA469" s="65" t="s">
        <v>45</v>
      </c>
      <c r="AB469" s="66" t="s">
        <v>45</v>
      </c>
      <c r="AC469" s="525" t="s">
        <v>734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587.5</v>
      </c>
      <c r="BN469" s="75">
        <f t="shared" si="71"/>
        <v>592.19999999999993</v>
      </c>
      <c r="BO469" s="75">
        <f t="shared" si="72"/>
        <v>1.0016025641025641</v>
      </c>
      <c r="BP469" s="75">
        <f t="shared" si="73"/>
        <v>1.0096153846153846</v>
      </c>
    </row>
    <row r="470" spans="1:68" ht="16.5" hidden="1" customHeight="1" x14ac:dyDescent="0.25">
      <c r="A470" s="60" t="s">
        <v>735</v>
      </c>
      <c r="B470" s="60" t="s">
        <v>736</v>
      </c>
      <c r="C470" s="34">
        <v>4301011799</v>
      </c>
      <c r="D470" s="628">
        <v>4680115884519</v>
      </c>
      <c r="E470" s="628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67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30"/>
      <c r="R470" s="630"/>
      <c r="S470" s="630"/>
      <c r="T470" s="631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737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738</v>
      </c>
      <c r="B471" s="60" t="s">
        <v>739</v>
      </c>
      <c r="C471" s="34">
        <v>4301012125</v>
      </c>
      <c r="D471" s="628">
        <v>4680115886391</v>
      </c>
      <c r="E471" s="628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6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30"/>
      <c r="R471" s="630"/>
      <c r="S471" s="630"/>
      <c r="T471" s="631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722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740</v>
      </c>
      <c r="B472" s="60" t="s">
        <v>741</v>
      </c>
      <c r="C472" s="34">
        <v>4301011778</v>
      </c>
      <c r="D472" s="628">
        <v>4680115880603</v>
      </c>
      <c r="E472" s="628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68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30"/>
      <c r="R472" s="630"/>
      <c r="S472" s="630"/>
      <c r="T472" s="631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722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740</v>
      </c>
      <c r="B473" s="60" t="s">
        <v>742</v>
      </c>
      <c r="C473" s="34">
        <v>4301012035</v>
      </c>
      <c r="D473" s="628">
        <v>4680115880603</v>
      </c>
      <c r="E473" s="628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68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30"/>
      <c r="R473" s="630"/>
      <c r="S473" s="630"/>
      <c r="T473" s="631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722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743</v>
      </c>
      <c r="B474" s="60" t="s">
        <v>744</v>
      </c>
      <c r="C474" s="34">
        <v>4301012036</v>
      </c>
      <c r="D474" s="628">
        <v>4680115882782</v>
      </c>
      <c r="E474" s="628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68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30"/>
      <c r="R474" s="630"/>
      <c r="S474" s="630"/>
      <c r="T474" s="631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725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745</v>
      </c>
      <c r="B475" s="60" t="s">
        <v>746</v>
      </c>
      <c r="C475" s="34">
        <v>4301012055</v>
      </c>
      <c r="D475" s="628">
        <v>4680115886469</v>
      </c>
      <c r="E475" s="628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674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30"/>
      <c r="R475" s="630"/>
      <c r="S475" s="630"/>
      <c r="T475" s="631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728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747</v>
      </c>
      <c r="B476" s="60" t="s">
        <v>748</v>
      </c>
      <c r="C476" s="34">
        <v>4301012057</v>
      </c>
      <c r="D476" s="628">
        <v>4680115886483</v>
      </c>
      <c r="E476" s="628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675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30"/>
      <c r="R476" s="630"/>
      <c r="S476" s="630"/>
      <c r="T476" s="631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731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749</v>
      </c>
      <c r="B477" s="60" t="s">
        <v>750</v>
      </c>
      <c r="C477" s="34">
        <v>4301012050</v>
      </c>
      <c r="D477" s="628">
        <v>4680115885479</v>
      </c>
      <c r="E477" s="628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67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30"/>
      <c r="R477" s="630"/>
      <c r="S477" s="630"/>
      <c r="T477" s="631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734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751</v>
      </c>
      <c r="B478" s="60" t="s">
        <v>752</v>
      </c>
      <c r="C478" s="34">
        <v>4301011784</v>
      </c>
      <c r="D478" s="628">
        <v>4607091389982</v>
      </c>
      <c r="E478" s="628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6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30"/>
      <c r="R478" s="630"/>
      <c r="S478" s="630"/>
      <c r="T478" s="631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43" t="s">
        <v>734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751</v>
      </c>
      <c r="B479" s="60" t="s">
        <v>753</v>
      </c>
      <c r="C479" s="34">
        <v>4301012034</v>
      </c>
      <c r="D479" s="628">
        <v>4607091389982</v>
      </c>
      <c r="E479" s="628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30"/>
      <c r="R479" s="630"/>
      <c r="S479" s="630"/>
      <c r="T479" s="631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45" t="s">
        <v>734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754</v>
      </c>
      <c r="B480" s="60" t="s">
        <v>755</v>
      </c>
      <c r="C480" s="34">
        <v>4301012058</v>
      </c>
      <c r="D480" s="628">
        <v>4680115886490</v>
      </c>
      <c r="E480" s="628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67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30"/>
      <c r="R480" s="630"/>
      <c r="S480" s="630"/>
      <c r="T480" s="631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737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5"/>
      <c r="B481" s="625"/>
      <c r="C481" s="625"/>
      <c r="D481" s="625"/>
      <c r="E481" s="625"/>
      <c r="F481" s="625"/>
      <c r="G481" s="625"/>
      <c r="H481" s="625"/>
      <c r="I481" s="625"/>
      <c r="J481" s="625"/>
      <c r="K481" s="625"/>
      <c r="L481" s="625"/>
      <c r="M481" s="625"/>
      <c r="N481" s="625"/>
      <c r="O481" s="626"/>
      <c r="P481" s="622" t="s">
        <v>40</v>
      </c>
      <c r="Q481" s="623"/>
      <c r="R481" s="623"/>
      <c r="S481" s="623"/>
      <c r="T481" s="623"/>
      <c r="U481" s="623"/>
      <c r="V481" s="624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104.16666666666666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104.99999999999999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1.2558</v>
      </c>
      <c r="AA481" s="64"/>
      <c r="AB481" s="64"/>
      <c r="AC481" s="64"/>
    </row>
    <row r="482" spans="1:68" x14ac:dyDescent="0.2">
      <c r="A482" s="625"/>
      <c r="B482" s="625"/>
      <c r="C482" s="625"/>
      <c r="D482" s="625"/>
      <c r="E482" s="625"/>
      <c r="F482" s="625"/>
      <c r="G482" s="625"/>
      <c r="H482" s="625"/>
      <c r="I482" s="625"/>
      <c r="J482" s="625"/>
      <c r="K482" s="625"/>
      <c r="L482" s="625"/>
      <c r="M482" s="625"/>
      <c r="N482" s="625"/>
      <c r="O482" s="626"/>
      <c r="P482" s="622" t="s">
        <v>40</v>
      </c>
      <c r="Q482" s="623"/>
      <c r="R482" s="623"/>
      <c r="S482" s="623"/>
      <c r="T482" s="623"/>
      <c r="U482" s="623"/>
      <c r="V482" s="624"/>
      <c r="W482" s="40" t="s">
        <v>0</v>
      </c>
      <c r="X482" s="41">
        <f>IFERROR(SUM(X465:X480),"0")</f>
        <v>550</v>
      </c>
      <c r="Y482" s="41">
        <f>IFERROR(SUM(Y465:Y480),"0")</f>
        <v>554.4</v>
      </c>
      <c r="Z482" s="40"/>
      <c r="AA482" s="64"/>
      <c r="AB482" s="64"/>
      <c r="AC482" s="64"/>
    </row>
    <row r="483" spans="1:68" ht="14.25" hidden="1" customHeight="1" x14ac:dyDescent="0.25">
      <c r="A483" s="627" t="s">
        <v>148</v>
      </c>
      <c r="B483" s="627"/>
      <c r="C483" s="627"/>
      <c r="D483" s="627"/>
      <c r="E483" s="627"/>
      <c r="F483" s="627"/>
      <c r="G483" s="627"/>
      <c r="H483" s="627"/>
      <c r="I483" s="627"/>
      <c r="J483" s="627"/>
      <c r="K483" s="627"/>
      <c r="L483" s="627"/>
      <c r="M483" s="627"/>
      <c r="N483" s="627"/>
      <c r="O483" s="627"/>
      <c r="P483" s="627"/>
      <c r="Q483" s="627"/>
      <c r="R483" s="627"/>
      <c r="S483" s="627"/>
      <c r="T483" s="627"/>
      <c r="U483" s="627"/>
      <c r="V483" s="627"/>
      <c r="W483" s="627"/>
      <c r="X483" s="627"/>
      <c r="Y483" s="627"/>
      <c r="Z483" s="627"/>
      <c r="AA483" s="63"/>
      <c r="AB483" s="63"/>
      <c r="AC483" s="63"/>
    </row>
    <row r="484" spans="1:68" ht="16.5" customHeight="1" x14ac:dyDescent="0.25">
      <c r="A484" s="60" t="s">
        <v>756</v>
      </c>
      <c r="B484" s="60" t="s">
        <v>757</v>
      </c>
      <c r="C484" s="34">
        <v>4301020334</v>
      </c>
      <c r="D484" s="628">
        <v>4607091388930</v>
      </c>
      <c r="E484" s="628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6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30"/>
      <c r="R484" s="630"/>
      <c r="S484" s="630"/>
      <c r="T484" s="631"/>
      <c r="U484" s="37" t="s">
        <v>45</v>
      </c>
      <c r="V484" s="37" t="s">
        <v>45</v>
      </c>
      <c r="W484" s="38" t="s">
        <v>0</v>
      </c>
      <c r="X484" s="56">
        <v>1080</v>
      </c>
      <c r="Y484" s="53">
        <f>IFERROR(IF(X484="",0,CEILING((X484/$H484),1)*$H484),"")</f>
        <v>1082.4000000000001</v>
      </c>
      <c r="Z484" s="39">
        <f>IFERROR(IF(Y484=0,"",ROUNDUP(Y484/H484,0)*0.01196),"")</f>
        <v>2.4518</v>
      </c>
      <c r="AA484" s="65" t="s">
        <v>45</v>
      </c>
      <c r="AB484" s="66" t="s">
        <v>45</v>
      </c>
      <c r="AC484" s="549" t="s">
        <v>758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1153.6363636363635</v>
      </c>
      <c r="BN484" s="75">
        <f>IFERROR(Y484*I484/H484,"0")</f>
        <v>1156.1999999999998</v>
      </c>
      <c r="BO484" s="75">
        <f>IFERROR(1/J484*(X484/H484),"0")</f>
        <v>1.9667832167832167</v>
      </c>
      <c r="BP484" s="75">
        <f>IFERROR(1/J484*(Y484/H484),"0")</f>
        <v>1.9711538461538463</v>
      </c>
    </row>
    <row r="485" spans="1:68" ht="16.5" hidden="1" customHeight="1" x14ac:dyDescent="0.25">
      <c r="A485" s="60" t="s">
        <v>759</v>
      </c>
      <c r="B485" s="60" t="s">
        <v>760</v>
      </c>
      <c r="C485" s="34">
        <v>4301020384</v>
      </c>
      <c r="D485" s="628">
        <v>4680115886407</v>
      </c>
      <c r="E485" s="628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6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30"/>
      <c r="R485" s="630"/>
      <c r="S485" s="630"/>
      <c r="T485" s="631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758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761</v>
      </c>
      <c r="B486" s="60" t="s">
        <v>762</v>
      </c>
      <c r="C486" s="34">
        <v>4301020385</v>
      </c>
      <c r="D486" s="628">
        <v>4680115880054</v>
      </c>
      <c r="E486" s="628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6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30"/>
      <c r="R486" s="630"/>
      <c r="S486" s="630"/>
      <c r="T486" s="631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758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5"/>
      <c r="B487" s="625"/>
      <c r="C487" s="625"/>
      <c r="D487" s="625"/>
      <c r="E487" s="625"/>
      <c r="F487" s="625"/>
      <c r="G487" s="625"/>
      <c r="H487" s="625"/>
      <c r="I487" s="625"/>
      <c r="J487" s="625"/>
      <c r="K487" s="625"/>
      <c r="L487" s="625"/>
      <c r="M487" s="625"/>
      <c r="N487" s="625"/>
      <c r="O487" s="626"/>
      <c r="P487" s="622" t="s">
        <v>40</v>
      </c>
      <c r="Q487" s="623"/>
      <c r="R487" s="623"/>
      <c r="S487" s="623"/>
      <c r="T487" s="623"/>
      <c r="U487" s="623"/>
      <c r="V487" s="624"/>
      <c r="W487" s="40" t="s">
        <v>39</v>
      </c>
      <c r="X487" s="41">
        <f>IFERROR(X484/H484,"0")+IFERROR(X485/H485,"0")+IFERROR(X486/H486,"0")</f>
        <v>204.54545454545453</v>
      </c>
      <c r="Y487" s="41">
        <f>IFERROR(Y484/H484,"0")+IFERROR(Y485/H485,"0")+IFERROR(Y486/H486,"0")</f>
        <v>205</v>
      </c>
      <c r="Z487" s="41">
        <f>IFERROR(IF(Z484="",0,Z484),"0")+IFERROR(IF(Z485="",0,Z485),"0")+IFERROR(IF(Z486="",0,Z486),"0")</f>
        <v>2.4518</v>
      </c>
      <c r="AA487" s="64"/>
      <c r="AB487" s="64"/>
      <c r="AC487" s="64"/>
    </row>
    <row r="488" spans="1:68" x14ac:dyDescent="0.2">
      <c r="A488" s="625"/>
      <c r="B488" s="625"/>
      <c r="C488" s="625"/>
      <c r="D488" s="625"/>
      <c r="E488" s="625"/>
      <c r="F488" s="625"/>
      <c r="G488" s="625"/>
      <c r="H488" s="625"/>
      <c r="I488" s="625"/>
      <c r="J488" s="625"/>
      <c r="K488" s="625"/>
      <c r="L488" s="625"/>
      <c r="M488" s="625"/>
      <c r="N488" s="625"/>
      <c r="O488" s="626"/>
      <c r="P488" s="622" t="s">
        <v>40</v>
      </c>
      <c r="Q488" s="623"/>
      <c r="R488" s="623"/>
      <c r="S488" s="623"/>
      <c r="T488" s="623"/>
      <c r="U488" s="623"/>
      <c r="V488" s="624"/>
      <c r="W488" s="40" t="s">
        <v>0</v>
      </c>
      <c r="X488" s="41">
        <f>IFERROR(SUM(X484:X486),"0")</f>
        <v>1080</v>
      </c>
      <c r="Y488" s="41">
        <f>IFERROR(SUM(Y484:Y486),"0")</f>
        <v>1082.4000000000001</v>
      </c>
      <c r="Z488" s="40"/>
      <c r="AA488" s="64"/>
      <c r="AB488" s="64"/>
      <c r="AC488" s="64"/>
    </row>
    <row r="489" spans="1:68" ht="14.25" hidden="1" customHeight="1" x14ac:dyDescent="0.25">
      <c r="A489" s="627" t="s">
        <v>159</v>
      </c>
      <c r="B489" s="627"/>
      <c r="C489" s="627"/>
      <c r="D489" s="627"/>
      <c r="E489" s="627"/>
      <c r="F489" s="627"/>
      <c r="G489" s="627"/>
      <c r="H489" s="627"/>
      <c r="I489" s="627"/>
      <c r="J489" s="627"/>
      <c r="K489" s="627"/>
      <c r="L489" s="627"/>
      <c r="M489" s="627"/>
      <c r="N489" s="627"/>
      <c r="O489" s="627"/>
      <c r="P489" s="627"/>
      <c r="Q489" s="627"/>
      <c r="R489" s="627"/>
      <c r="S489" s="627"/>
      <c r="T489" s="627"/>
      <c r="U489" s="627"/>
      <c r="V489" s="627"/>
      <c r="W489" s="627"/>
      <c r="X489" s="627"/>
      <c r="Y489" s="627"/>
      <c r="Z489" s="627"/>
      <c r="AA489" s="63"/>
      <c r="AB489" s="63"/>
      <c r="AC489" s="63"/>
    </row>
    <row r="490" spans="1:68" ht="27" hidden="1" customHeight="1" x14ac:dyDescent="0.25">
      <c r="A490" s="60" t="s">
        <v>763</v>
      </c>
      <c r="B490" s="60" t="s">
        <v>764</v>
      </c>
      <c r="C490" s="34">
        <v>4301031349</v>
      </c>
      <c r="D490" s="628">
        <v>4680115883116</v>
      </c>
      <c r="E490" s="628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6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30"/>
      <c r="R490" s="630"/>
      <c r="S490" s="630"/>
      <c r="T490" s="631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 t="s">
        <v>45</v>
      </c>
      <c r="AB490" s="66" t="s">
        <v>45</v>
      </c>
      <c r="AC490" s="555" t="s">
        <v>765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customHeight="1" x14ac:dyDescent="0.25">
      <c r="A491" s="60" t="s">
        <v>766</v>
      </c>
      <c r="B491" s="60" t="s">
        <v>767</v>
      </c>
      <c r="C491" s="34">
        <v>4301031350</v>
      </c>
      <c r="D491" s="628">
        <v>4680115883093</v>
      </c>
      <c r="E491" s="628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6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30"/>
      <c r="R491" s="630"/>
      <c r="S491" s="630"/>
      <c r="T491" s="631"/>
      <c r="U491" s="37" t="s">
        <v>45</v>
      </c>
      <c r="V491" s="37" t="s">
        <v>45</v>
      </c>
      <c r="W491" s="38" t="s">
        <v>0</v>
      </c>
      <c r="X491" s="56">
        <v>250</v>
      </c>
      <c r="Y491" s="53">
        <f t="shared" si="74"/>
        <v>253.44</v>
      </c>
      <c r="Z491" s="39">
        <f>IFERROR(IF(Y491=0,"",ROUNDUP(Y491/H491,0)*0.01196),"")</f>
        <v>0.57408000000000003</v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267.04545454545456</v>
      </c>
      <c r="BN491" s="75">
        <f t="shared" si="76"/>
        <v>270.71999999999997</v>
      </c>
      <c r="BO491" s="75">
        <f t="shared" si="77"/>
        <v>0.45527389277389274</v>
      </c>
      <c r="BP491" s="75">
        <f t="shared" si="78"/>
        <v>0.46153846153846156</v>
      </c>
    </row>
    <row r="492" spans="1:68" ht="27" customHeight="1" x14ac:dyDescent="0.25">
      <c r="A492" s="60" t="s">
        <v>769</v>
      </c>
      <c r="B492" s="60" t="s">
        <v>770</v>
      </c>
      <c r="C492" s="34">
        <v>4301031353</v>
      </c>
      <c r="D492" s="628">
        <v>4680115883109</v>
      </c>
      <c r="E492" s="628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6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30"/>
      <c r="R492" s="630"/>
      <c r="S492" s="630"/>
      <c r="T492" s="631"/>
      <c r="U492" s="37" t="s">
        <v>45</v>
      </c>
      <c r="V492" s="37" t="s">
        <v>45</v>
      </c>
      <c r="W492" s="38" t="s">
        <v>0</v>
      </c>
      <c r="X492" s="56">
        <v>300</v>
      </c>
      <c r="Y492" s="53">
        <f t="shared" si="74"/>
        <v>300.96000000000004</v>
      </c>
      <c r="Z492" s="39">
        <f>IFERROR(IF(Y492=0,"",ROUNDUP(Y492/H492,0)*0.01196),"")</f>
        <v>0.68171999999999999</v>
      </c>
      <c r="AA492" s="65" t="s">
        <v>45</v>
      </c>
      <c r="AB492" s="66" t="s">
        <v>45</v>
      </c>
      <c r="AC492" s="559" t="s">
        <v>771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320.45454545454544</v>
      </c>
      <c r="BN492" s="75">
        <f t="shared" si="76"/>
        <v>321.48</v>
      </c>
      <c r="BO492" s="75">
        <f t="shared" si="77"/>
        <v>0.54632867132867136</v>
      </c>
      <c r="BP492" s="75">
        <f t="shared" si="78"/>
        <v>0.54807692307692313</v>
      </c>
    </row>
    <row r="493" spans="1:68" ht="27" hidden="1" customHeight="1" x14ac:dyDescent="0.25">
      <c r="A493" s="60" t="s">
        <v>772</v>
      </c>
      <c r="B493" s="60" t="s">
        <v>773</v>
      </c>
      <c r="C493" s="34">
        <v>4301031409</v>
      </c>
      <c r="D493" s="628">
        <v>4680115886438</v>
      </c>
      <c r="E493" s="628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664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30"/>
      <c r="R493" s="630"/>
      <c r="S493" s="630"/>
      <c r="T493" s="631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765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774</v>
      </c>
      <c r="B494" s="60" t="s">
        <v>775</v>
      </c>
      <c r="C494" s="34">
        <v>4301031419</v>
      </c>
      <c r="D494" s="628">
        <v>4680115882072</v>
      </c>
      <c r="E494" s="628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30"/>
      <c r="R494" s="630"/>
      <c r="S494" s="630"/>
      <c r="T494" s="631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765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774</v>
      </c>
      <c r="B495" s="60" t="s">
        <v>776</v>
      </c>
      <c r="C495" s="34">
        <v>4301031351</v>
      </c>
      <c r="D495" s="628">
        <v>4680115882072</v>
      </c>
      <c r="E495" s="628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66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30"/>
      <c r="R495" s="630"/>
      <c r="S495" s="630"/>
      <c r="T495" s="631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765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777</v>
      </c>
      <c r="B496" s="60" t="s">
        <v>778</v>
      </c>
      <c r="C496" s="34">
        <v>4301031418</v>
      </c>
      <c r="D496" s="628">
        <v>4680115882102</v>
      </c>
      <c r="E496" s="628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6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30"/>
      <c r="R496" s="630"/>
      <c r="S496" s="630"/>
      <c r="T496" s="631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768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779</v>
      </c>
      <c r="B497" s="60" t="s">
        <v>780</v>
      </c>
      <c r="C497" s="34">
        <v>4301031417</v>
      </c>
      <c r="D497" s="628">
        <v>4680115882096</v>
      </c>
      <c r="E497" s="628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116</v>
      </c>
      <c r="L497" s="35" t="s">
        <v>45</v>
      </c>
      <c r="M497" s="36" t="s">
        <v>82</v>
      </c>
      <c r="N497" s="36"/>
      <c r="O497" s="35">
        <v>70</v>
      </c>
      <c r="P497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30"/>
      <c r="R497" s="630"/>
      <c r="S497" s="630"/>
      <c r="T497" s="631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69" t="s">
        <v>771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779</v>
      </c>
      <c r="B498" s="60" t="s">
        <v>781</v>
      </c>
      <c r="C498" s="34">
        <v>4301031384</v>
      </c>
      <c r="D498" s="628">
        <v>4680115882096</v>
      </c>
      <c r="E498" s="628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116</v>
      </c>
      <c r="L498" s="35" t="s">
        <v>45</v>
      </c>
      <c r="M498" s="36" t="s">
        <v>82</v>
      </c>
      <c r="N498" s="36"/>
      <c r="O498" s="35">
        <v>60</v>
      </c>
      <c r="P498" s="66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30"/>
      <c r="R498" s="630"/>
      <c r="S498" s="630"/>
      <c r="T498" s="631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71" t="s">
        <v>771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5"/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6"/>
      <c r="P499" s="622" t="s">
        <v>40</v>
      </c>
      <c r="Q499" s="623"/>
      <c r="R499" s="623"/>
      <c r="S499" s="623"/>
      <c r="T499" s="623"/>
      <c r="U499" s="623"/>
      <c r="V499" s="624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104.16666666666666</v>
      </c>
      <c r="Y499" s="41">
        <f>IFERROR(Y490/H490,"0")+IFERROR(Y491/H491,"0")+IFERROR(Y492/H492,"0")+IFERROR(Y493/H493,"0")+IFERROR(Y494/H494,"0")+IFERROR(Y495/H495,"0")+IFERROR(Y496/H496,"0")+IFERROR(Y497/H497,"0")+IFERROR(Y498/H498,"0")</f>
        <v>105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1.2558</v>
      </c>
      <c r="AA499" s="64"/>
      <c r="AB499" s="64"/>
      <c r="AC499" s="64"/>
    </row>
    <row r="500" spans="1:68" x14ac:dyDescent="0.2">
      <c r="A500" s="625"/>
      <c r="B500" s="625"/>
      <c r="C500" s="625"/>
      <c r="D500" s="625"/>
      <c r="E500" s="625"/>
      <c r="F500" s="625"/>
      <c r="G500" s="625"/>
      <c r="H500" s="625"/>
      <c r="I500" s="625"/>
      <c r="J500" s="625"/>
      <c r="K500" s="625"/>
      <c r="L500" s="625"/>
      <c r="M500" s="625"/>
      <c r="N500" s="625"/>
      <c r="O500" s="626"/>
      <c r="P500" s="622" t="s">
        <v>40</v>
      </c>
      <c r="Q500" s="623"/>
      <c r="R500" s="623"/>
      <c r="S500" s="623"/>
      <c r="T500" s="623"/>
      <c r="U500" s="623"/>
      <c r="V500" s="624"/>
      <c r="W500" s="40" t="s">
        <v>0</v>
      </c>
      <c r="X500" s="41">
        <f>IFERROR(SUM(X490:X498),"0")</f>
        <v>550</v>
      </c>
      <c r="Y500" s="41">
        <f>IFERROR(SUM(Y490:Y498),"0")</f>
        <v>554.40000000000009</v>
      </c>
      <c r="Z500" s="40"/>
      <c r="AA500" s="64"/>
      <c r="AB500" s="64"/>
      <c r="AC500" s="64"/>
    </row>
    <row r="501" spans="1:68" ht="14.25" hidden="1" customHeight="1" x14ac:dyDescent="0.25">
      <c r="A501" s="627" t="s">
        <v>78</v>
      </c>
      <c r="B501" s="627"/>
      <c r="C501" s="627"/>
      <c r="D501" s="627"/>
      <c r="E501" s="627"/>
      <c r="F501" s="627"/>
      <c r="G501" s="627"/>
      <c r="H501" s="627"/>
      <c r="I501" s="627"/>
      <c r="J501" s="627"/>
      <c r="K501" s="627"/>
      <c r="L501" s="627"/>
      <c r="M501" s="627"/>
      <c r="N501" s="627"/>
      <c r="O501" s="627"/>
      <c r="P501" s="627"/>
      <c r="Q501" s="627"/>
      <c r="R501" s="627"/>
      <c r="S501" s="627"/>
      <c r="T501" s="627"/>
      <c r="U501" s="627"/>
      <c r="V501" s="627"/>
      <c r="W501" s="627"/>
      <c r="X501" s="627"/>
      <c r="Y501" s="627"/>
      <c r="Z501" s="627"/>
      <c r="AA501" s="63"/>
      <c r="AB501" s="63"/>
      <c r="AC501" s="63"/>
    </row>
    <row r="502" spans="1:68" ht="16.5" hidden="1" customHeight="1" x14ac:dyDescent="0.25">
      <c r="A502" s="60" t="s">
        <v>782</v>
      </c>
      <c r="B502" s="60" t="s">
        <v>783</v>
      </c>
      <c r="C502" s="34">
        <v>4301051232</v>
      </c>
      <c r="D502" s="628">
        <v>4607091383409</v>
      </c>
      <c r="E502" s="628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30"/>
      <c r="R502" s="630"/>
      <c r="S502" s="630"/>
      <c r="T502" s="631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784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785</v>
      </c>
      <c r="B503" s="60" t="s">
        <v>786</v>
      </c>
      <c r="C503" s="34">
        <v>4301051233</v>
      </c>
      <c r="D503" s="628">
        <v>4607091383416</v>
      </c>
      <c r="E503" s="628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65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30"/>
      <c r="R503" s="630"/>
      <c r="S503" s="630"/>
      <c r="T503" s="631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787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788</v>
      </c>
      <c r="B504" s="60" t="s">
        <v>789</v>
      </c>
      <c r="C504" s="34">
        <v>4301051064</v>
      </c>
      <c r="D504" s="628">
        <v>4680115883536</v>
      </c>
      <c r="E504" s="628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65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30"/>
      <c r="R504" s="630"/>
      <c r="S504" s="630"/>
      <c r="T504" s="631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790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5"/>
      <c r="B505" s="625"/>
      <c r="C505" s="625"/>
      <c r="D505" s="625"/>
      <c r="E505" s="625"/>
      <c r="F505" s="625"/>
      <c r="G505" s="625"/>
      <c r="H505" s="625"/>
      <c r="I505" s="625"/>
      <c r="J505" s="625"/>
      <c r="K505" s="625"/>
      <c r="L505" s="625"/>
      <c r="M505" s="625"/>
      <c r="N505" s="625"/>
      <c r="O505" s="626"/>
      <c r="P505" s="622" t="s">
        <v>40</v>
      </c>
      <c r="Q505" s="623"/>
      <c r="R505" s="623"/>
      <c r="S505" s="623"/>
      <c r="T505" s="623"/>
      <c r="U505" s="623"/>
      <c r="V505" s="624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5"/>
      <c r="B506" s="625"/>
      <c r="C506" s="625"/>
      <c r="D506" s="625"/>
      <c r="E506" s="625"/>
      <c r="F506" s="625"/>
      <c r="G506" s="625"/>
      <c r="H506" s="625"/>
      <c r="I506" s="625"/>
      <c r="J506" s="625"/>
      <c r="K506" s="625"/>
      <c r="L506" s="625"/>
      <c r="M506" s="625"/>
      <c r="N506" s="625"/>
      <c r="O506" s="626"/>
      <c r="P506" s="622" t="s">
        <v>40</v>
      </c>
      <c r="Q506" s="623"/>
      <c r="R506" s="623"/>
      <c r="S506" s="623"/>
      <c r="T506" s="623"/>
      <c r="U506" s="623"/>
      <c r="V506" s="624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27" t="s">
        <v>185</v>
      </c>
      <c r="B507" s="627"/>
      <c r="C507" s="627"/>
      <c r="D507" s="627"/>
      <c r="E507" s="627"/>
      <c r="F507" s="627"/>
      <c r="G507" s="627"/>
      <c r="H507" s="627"/>
      <c r="I507" s="627"/>
      <c r="J507" s="627"/>
      <c r="K507" s="627"/>
      <c r="L507" s="627"/>
      <c r="M507" s="627"/>
      <c r="N507" s="627"/>
      <c r="O507" s="627"/>
      <c r="P507" s="627"/>
      <c r="Q507" s="627"/>
      <c r="R507" s="627"/>
      <c r="S507" s="627"/>
      <c r="T507" s="627"/>
      <c r="U507" s="627"/>
      <c r="V507" s="627"/>
      <c r="W507" s="627"/>
      <c r="X507" s="627"/>
      <c r="Y507" s="627"/>
      <c r="Z507" s="627"/>
      <c r="AA507" s="63"/>
      <c r="AB507" s="63"/>
      <c r="AC507" s="63"/>
    </row>
    <row r="508" spans="1:68" ht="27" hidden="1" customHeight="1" x14ac:dyDescent="0.25">
      <c r="A508" s="60" t="s">
        <v>791</v>
      </c>
      <c r="B508" s="60" t="s">
        <v>792</v>
      </c>
      <c r="C508" s="34">
        <v>4301060450</v>
      </c>
      <c r="D508" s="628">
        <v>4680115885035</v>
      </c>
      <c r="E508" s="628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65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30"/>
      <c r="R508" s="630"/>
      <c r="S508" s="630"/>
      <c r="T508" s="631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793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794</v>
      </c>
      <c r="B509" s="60" t="s">
        <v>795</v>
      </c>
      <c r="C509" s="34">
        <v>4301060448</v>
      </c>
      <c r="D509" s="628">
        <v>4680115885936</v>
      </c>
      <c r="E509" s="628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654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30"/>
      <c r="R509" s="630"/>
      <c r="S509" s="630"/>
      <c r="T509" s="631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793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5"/>
      <c r="B510" s="625"/>
      <c r="C510" s="625"/>
      <c r="D510" s="625"/>
      <c r="E510" s="625"/>
      <c r="F510" s="625"/>
      <c r="G510" s="625"/>
      <c r="H510" s="625"/>
      <c r="I510" s="625"/>
      <c r="J510" s="625"/>
      <c r="K510" s="625"/>
      <c r="L510" s="625"/>
      <c r="M510" s="625"/>
      <c r="N510" s="625"/>
      <c r="O510" s="626"/>
      <c r="P510" s="622" t="s">
        <v>40</v>
      </c>
      <c r="Q510" s="623"/>
      <c r="R510" s="623"/>
      <c r="S510" s="623"/>
      <c r="T510" s="623"/>
      <c r="U510" s="623"/>
      <c r="V510" s="624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5"/>
      <c r="B511" s="625"/>
      <c r="C511" s="625"/>
      <c r="D511" s="625"/>
      <c r="E511" s="625"/>
      <c r="F511" s="625"/>
      <c r="G511" s="625"/>
      <c r="H511" s="625"/>
      <c r="I511" s="625"/>
      <c r="J511" s="625"/>
      <c r="K511" s="625"/>
      <c r="L511" s="625"/>
      <c r="M511" s="625"/>
      <c r="N511" s="625"/>
      <c r="O511" s="626"/>
      <c r="P511" s="622" t="s">
        <v>40</v>
      </c>
      <c r="Q511" s="623"/>
      <c r="R511" s="623"/>
      <c r="S511" s="623"/>
      <c r="T511" s="623"/>
      <c r="U511" s="623"/>
      <c r="V511" s="624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55" t="s">
        <v>796</v>
      </c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655"/>
      <c r="P512" s="655"/>
      <c r="Q512" s="655"/>
      <c r="R512" s="655"/>
      <c r="S512" s="655"/>
      <c r="T512" s="655"/>
      <c r="U512" s="655"/>
      <c r="V512" s="655"/>
      <c r="W512" s="655"/>
      <c r="X512" s="655"/>
      <c r="Y512" s="655"/>
      <c r="Z512" s="655"/>
      <c r="AA512" s="52"/>
      <c r="AB512" s="52"/>
      <c r="AC512" s="52"/>
    </row>
    <row r="513" spans="1:68" ht="16.5" hidden="1" customHeight="1" x14ac:dyDescent="0.25">
      <c r="A513" s="637" t="s">
        <v>796</v>
      </c>
      <c r="B513" s="637"/>
      <c r="C513" s="637"/>
      <c r="D513" s="637"/>
      <c r="E513" s="637"/>
      <c r="F513" s="637"/>
      <c r="G513" s="637"/>
      <c r="H513" s="637"/>
      <c r="I513" s="637"/>
      <c r="J513" s="637"/>
      <c r="K513" s="637"/>
      <c r="L513" s="637"/>
      <c r="M513" s="637"/>
      <c r="N513" s="637"/>
      <c r="O513" s="637"/>
      <c r="P513" s="637"/>
      <c r="Q513" s="637"/>
      <c r="R513" s="637"/>
      <c r="S513" s="637"/>
      <c r="T513" s="637"/>
      <c r="U513" s="637"/>
      <c r="V513" s="637"/>
      <c r="W513" s="637"/>
      <c r="X513" s="637"/>
      <c r="Y513" s="637"/>
      <c r="Z513" s="637"/>
      <c r="AA513" s="62"/>
      <c r="AB513" s="62"/>
      <c r="AC513" s="62"/>
    </row>
    <row r="514" spans="1:68" ht="14.25" hidden="1" customHeight="1" x14ac:dyDescent="0.25">
      <c r="A514" s="627" t="s">
        <v>107</v>
      </c>
      <c r="B514" s="627"/>
      <c r="C514" s="627"/>
      <c r="D514" s="627"/>
      <c r="E514" s="627"/>
      <c r="F514" s="627"/>
      <c r="G514" s="627"/>
      <c r="H514" s="627"/>
      <c r="I514" s="627"/>
      <c r="J514" s="627"/>
      <c r="K514" s="627"/>
      <c r="L514" s="627"/>
      <c r="M514" s="627"/>
      <c r="N514" s="627"/>
      <c r="O514" s="627"/>
      <c r="P514" s="627"/>
      <c r="Q514" s="627"/>
      <c r="R514" s="627"/>
      <c r="S514" s="627"/>
      <c r="T514" s="627"/>
      <c r="U514" s="627"/>
      <c r="V514" s="627"/>
      <c r="W514" s="627"/>
      <c r="X514" s="627"/>
      <c r="Y514" s="627"/>
      <c r="Z514" s="627"/>
      <c r="AA514" s="63"/>
      <c r="AB514" s="63"/>
      <c r="AC514" s="63"/>
    </row>
    <row r="515" spans="1:68" ht="27" hidden="1" customHeight="1" x14ac:dyDescent="0.25">
      <c r="A515" s="60" t="s">
        <v>797</v>
      </c>
      <c r="B515" s="60" t="s">
        <v>798</v>
      </c>
      <c r="C515" s="34">
        <v>4301011763</v>
      </c>
      <c r="D515" s="628">
        <v>4640242181011</v>
      </c>
      <c r="E515" s="628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656" t="s">
        <v>799</v>
      </c>
      <c r="Q515" s="630"/>
      <c r="R515" s="630"/>
      <c r="S515" s="630"/>
      <c r="T515" s="631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800</v>
      </c>
      <c r="AG515" s="75"/>
      <c r="AJ515" s="79" t="s">
        <v>45</v>
      </c>
      <c r="AK515" s="79">
        <v>0</v>
      </c>
      <c r="BB515" s="584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801</v>
      </c>
      <c r="B516" s="60" t="s">
        <v>802</v>
      </c>
      <c r="C516" s="34">
        <v>4301011585</v>
      </c>
      <c r="D516" s="628">
        <v>4640242180441</v>
      </c>
      <c r="E516" s="628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651" t="s">
        <v>803</v>
      </c>
      <c r="Q516" s="630"/>
      <c r="R516" s="630"/>
      <c r="S516" s="630"/>
      <c r="T516" s="631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804</v>
      </c>
      <c r="AG516" s="75"/>
      <c r="AJ516" s="79" t="s">
        <v>45</v>
      </c>
      <c r="AK516" s="79">
        <v>0</v>
      </c>
      <c r="BB516" s="586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customHeight="1" x14ac:dyDescent="0.25">
      <c r="A517" s="60" t="s">
        <v>805</v>
      </c>
      <c r="B517" s="60" t="s">
        <v>806</v>
      </c>
      <c r="C517" s="34">
        <v>4301011584</v>
      </c>
      <c r="D517" s="628">
        <v>4640242180564</v>
      </c>
      <c r="E517" s="628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652" t="s">
        <v>807</v>
      </c>
      <c r="Q517" s="630"/>
      <c r="R517" s="630"/>
      <c r="S517" s="630"/>
      <c r="T517" s="631"/>
      <c r="U517" s="37" t="s">
        <v>45</v>
      </c>
      <c r="V517" s="37" t="s">
        <v>45</v>
      </c>
      <c r="W517" s="38" t="s">
        <v>0</v>
      </c>
      <c r="X517" s="56">
        <v>300</v>
      </c>
      <c r="Y517" s="53">
        <f>IFERROR(IF(X517="",0,CEILING((X517/$H517),1)*$H517),"")</f>
        <v>300</v>
      </c>
      <c r="Z517" s="39">
        <f>IFERROR(IF(Y517=0,"",ROUNDUP(Y517/H517,0)*0.01898),"")</f>
        <v>0.47450000000000003</v>
      </c>
      <c r="AA517" s="65" t="s">
        <v>45</v>
      </c>
      <c r="AB517" s="66" t="s">
        <v>45</v>
      </c>
      <c r="AC517" s="587" t="s">
        <v>808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310.875</v>
      </c>
      <c r="BN517" s="75">
        <f>IFERROR(Y517*I517/H517,"0")</f>
        <v>310.875</v>
      </c>
      <c r="BO517" s="75">
        <f>IFERROR(1/J517*(X517/H517),"0")</f>
        <v>0.390625</v>
      </c>
      <c r="BP517" s="75">
        <f>IFERROR(1/J517*(Y517/H517),"0")</f>
        <v>0.390625</v>
      </c>
    </row>
    <row r="518" spans="1:68" x14ac:dyDescent="0.2">
      <c r="A518" s="625"/>
      <c r="B518" s="625"/>
      <c r="C518" s="625"/>
      <c r="D518" s="625"/>
      <c r="E518" s="625"/>
      <c r="F518" s="625"/>
      <c r="G518" s="625"/>
      <c r="H518" s="625"/>
      <c r="I518" s="625"/>
      <c r="J518" s="625"/>
      <c r="K518" s="625"/>
      <c r="L518" s="625"/>
      <c r="M518" s="625"/>
      <c r="N518" s="625"/>
      <c r="O518" s="626"/>
      <c r="P518" s="622" t="s">
        <v>40</v>
      </c>
      <c r="Q518" s="623"/>
      <c r="R518" s="623"/>
      <c r="S518" s="623"/>
      <c r="T518" s="623"/>
      <c r="U518" s="623"/>
      <c r="V518" s="624"/>
      <c r="W518" s="40" t="s">
        <v>39</v>
      </c>
      <c r="X518" s="41">
        <f>IFERROR(X515/H515,"0")+IFERROR(X516/H516,"0")+IFERROR(X517/H517,"0")</f>
        <v>25</v>
      </c>
      <c r="Y518" s="41">
        <f>IFERROR(Y515/H515,"0")+IFERROR(Y516/H516,"0")+IFERROR(Y517/H517,"0")</f>
        <v>25</v>
      </c>
      <c r="Z518" s="41">
        <f>IFERROR(IF(Z515="",0,Z515),"0")+IFERROR(IF(Z516="",0,Z516),"0")+IFERROR(IF(Z517="",0,Z517),"0")</f>
        <v>0.47450000000000003</v>
      </c>
      <c r="AA518" s="64"/>
      <c r="AB518" s="64"/>
      <c r="AC518" s="64"/>
    </row>
    <row r="519" spans="1:68" x14ac:dyDescent="0.2">
      <c r="A519" s="625"/>
      <c r="B519" s="625"/>
      <c r="C519" s="625"/>
      <c r="D519" s="625"/>
      <c r="E519" s="625"/>
      <c r="F519" s="625"/>
      <c r="G519" s="625"/>
      <c r="H519" s="625"/>
      <c r="I519" s="625"/>
      <c r="J519" s="625"/>
      <c r="K519" s="625"/>
      <c r="L519" s="625"/>
      <c r="M519" s="625"/>
      <c r="N519" s="625"/>
      <c r="O519" s="626"/>
      <c r="P519" s="622" t="s">
        <v>40</v>
      </c>
      <c r="Q519" s="623"/>
      <c r="R519" s="623"/>
      <c r="S519" s="623"/>
      <c r="T519" s="623"/>
      <c r="U519" s="623"/>
      <c r="V519" s="624"/>
      <c r="W519" s="40" t="s">
        <v>0</v>
      </c>
      <c r="X519" s="41">
        <f>IFERROR(SUM(X515:X517),"0")</f>
        <v>300</v>
      </c>
      <c r="Y519" s="41">
        <f>IFERROR(SUM(Y515:Y517),"0")</f>
        <v>300</v>
      </c>
      <c r="Z519" s="40"/>
      <c r="AA519" s="64"/>
      <c r="AB519" s="64"/>
      <c r="AC519" s="64"/>
    </row>
    <row r="520" spans="1:68" ht="14.25" hidden="1" customHeight="1" x14ac:dyDescent="0.25">
      <c r="A520" s="627" t="s">
        <v>148</v>
      </c>
      <c r="B520" s="627"/>
      <c r="C520" s="627"/>
      <c r="D520" s="627"/>
      <c r="E520" s="627"/>
      <c r="F520" s="627"/>
      <c r="G520" s="627"/>
      <c r="H520" s="627"/>
      <c r="I520" s="627"/>
      <c r="J520" s="627"/>
      <c r="K520" s="627"/>
      <c r="L520" s="627"/>
      <c r="M520" s="627"/>
      <c r="N520" s="627"/>
      <c r="O520" s="627"/>
      <c r="P520" s="627"/>
      <c r="Q520" s="627"/>
      <c r="R520" s="627"/>
      <c r="S520" s="627"/>
      <c r="T520" s="627"/>
      <c r="U520" s="627"/>
      <c r="V520" s="627"/>
      <c r="W520" s="627"/>
      <c r="X520" s="627"/>
      <c r="Y520" s="627"/>
      <c r="Z520" s="627"/>
      <c r="AA520" s="63"/>
      <c r="AB520" s="63"/>
      <c r="AC520" s="63"/>
    </row>
    <row r="521" spans="1:68" ht="27" hidden="1" customHeight="1" x14ac:dyDescent="0.25">
      <c r="A521" s="60" t="s">
        <v>809</v>
      </c>
      <c r="B521" s="60" t="s">
        <v>810</v>
      </c>
      <c r="C521" s="34">
        <v>4301020400</v>
      </c>
      <c r="D521" s="628">
        <v>4640242180519</v>
      </c>
      <c r="E521" s="628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112</v>
      </c>
      <c r="L521" s="35" t="s">
        <v>45</v>
      </c>
      <c r="M521" s="36" t="s">
        <v>111</v>
      </c>
      <c r="N521" s="36"/>
      <c r="O521" s="35">
        <v>50</v>
      </c>
      <c r="P521" s="653" t="s">
        <v>811</v>
      </c>
      <c r="Q521" s="630"/>
      <c r="R521" s="630"/>
      <c r="S521" s="630"/>
      <c r="T521" s="631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589" t="s">
        <v>812</v>
      </c>
      <c r="AG521" s="75"/>
      <c r="AJ521" s="79" t="s">
        <v>45</v>
      </c>
      <c r="AK521" s="79">
        <v>0</v>
      </c>
      <c r="BB521" s="59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809</v>
      </c>
      <c r="B522" s="60" t="s">
        <v>813</v>
      </c>
      <c r="C522" s="34">
        <v>4301020269</v>
      </c>
      <c r="D522" s="628">
        <v>4640242180519</v>
      </c>
      <c r="E522" s="628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112</v>
      </c>
      <c r="L522" s="35" t="s">
        <v>45</v>
      </c>
      <c r="M522" s="36" t="s">
        <v>115</v>
      </c>
      <c r="N522" s="36"/>
      <c r="O522" s="35">
        <v>50</v>
      </c>
      <c r="P522" s="648" t="s">
        <v>814</v>
      </c>
      <c r="Q522" s="630"/>
      <c r="R522" s="630"/>
      <c r="S522" s="630"/>
      <c r="T522" s="631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591" t="s">
        <v>815</v>
      </c>
      <c r="AG522" s="75"/>
      <c r="AJ522" s="79" t="s">
        <v>45</v>
      </c>
      <c r="AK522" s="79">
        <v>0</v>
      </c>
      <c r="BB522" s="59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816</v>
      </c>
      <c r="B523" s="60" t="s">
        <v>817</v>
      </c>
      <c r="C523" s="34">
        <v>4301020260</v>
      </c>
      <c r="D523" s="628">
        <v>4640242180526</v>
      </c>
      <c r="E523" s="628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112</v>
      </c>
      <c r="L523" s="35" t="s">
        <v>45</v>
      </c>
      <c r="M523" s="36" t="s">
        <v>111</v>
      </c>
      <c r="N523" s="36"/>
      <c r="O523" s="35">
        <v>50</v>
      </c>
      <c r="P523" s="649" t="s">
        <v>818</v>
      </c>
      <c r="Q523" s="630"/>
      <c r="R523" s="630"/>
      <c r="S523" s="630"/>
      <c r="T523" s="631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593" t="s">
        <v>815</v>
      </c>
      <c r="AG523" s="75"/>
      <c r="AJ523" s="79" t="s">
        <v>45</v>
      </c>
      <c r="AK523" s="79">
        <v>0</v>
      </c>
      <c r="BB523" s="59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819</v>
      </c>
      <c r="B524" s="60" t="s">
        <v>820</v>
      </c>
      <c r="C524" s="34">
        <v>4301020295</v>
      </c>
      <c r="D524" s="628">
        <v>4640242181363</v>
      </c>
      <c r="E524" s="628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116</v>
      </c>
      <c r="L524" s="35" t="s">
        <v>45</v>
      </c>
      <c r="M524" s="36" t="s">
        <v>111</v>
      </c>
      <c r="N524" s="36"/>
      <c r="O524" s="35">
        <v>50</v>
      </c>
      <c r="P524" s="650" t="s">
        <v>821</v>
      </c>
      <c r="Q524" s="630"/>
      <c r="R524" s="630"/>
      <c r="S524" s="630"/>
      <c r="T524" s="631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822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5"/>
      <c r="B525" s="625"/>
      <c r="C525" s="625"/>
      <c r="D525" s="625"/>
      <c r="E525" s="625"/>
      <c r="F525" s="625"/>
      <c r="G525" s="625"/>
      <c r="H525" s="625"/>
      <c r="I525" s="625"/>
      <c r="J525" s="625"/>
      <c r="K525" s="625"/>
      <c r="L525" s="625"/>
      <c r="M525" s="625"/>
      <c r="N525" s="625"/>
      <c r="O525" s="626"/>
      <c r="P525" s="622" t="s">
        <v>40</v>
      </c>
      <c r="Q525" s="623"/>
      <c r="R525" s="623"/>
      <c r="S525" s="623"/>
      <c r="T525" s="623"/>
      <c r="U525" s="623"/>
      <c r="V525" s="624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5"/>
      <c r="B526" s="625"/>
      <c r="C526" s="625"/>
      <c r="D526" s="625"/>
      <c r="E526" s="625"/>
      <c r="F526" s="625"/>
      <c r="G526" s="625"/>
      <c r="H526" s="625"/>
      <c r="I526" s="625"/>
      <c r="J526" s="625"/>
      <c r="K526" s="625"/>
      <c r="L526" s="625"/>
      <c r="M526" s="625"/>
      <c r="N526" s="625"/>
      <c r="O526" s="626"/>
      <c r="P526" s="622" t="s">
        <v>40</v>
      </c>
      <c r="Q526" s="623"/>
      <c r="R526" s="623"/>
      <c r="S526" s="623"/>
      <c r="T526" s="623"/>
      <c r="U526" s="623"/>
      <c r="V526" s="624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27" t="s">
        <v>159</v>
      </c>
      <c r="B527" s="627"/>
      <c r="C527" s="627"/>
      <c r="D527" s="627"/>
      <c r="E527" s="627"/>
      <c r="F527" s="627"/>
      <c r="G527" s="627"/>
      <c r="H527" s="627"/>
      <c r="I527" s="627"/>
      <c r="J527" s="627"/>
      <c r="K527" s="627"/>
      <c r="L527" s="627"/>
      <c r="M527" s="627"/>
      <c r="N527" s="627"/>
      <c r="O527" s="627"/>
      <c r="P527" s="627"/>
      <c r="Q527" s="627"/>
      <c r="R527" s="627"/>
      <c r="S527" s="627"/>
      <c r="T527" s="627"/>
      <c r="U527" s="627"/>
      <c r="V527" s="627"/>
      <c r="W527" s="627"/>
      <c r="X527" s="627"/>
      <c r="Y527" s="627"/>
      <c r="Z527" s="627"/>
      <c r="AA527" s="63"/>
      <c r="AB527" s="63"/>
      <c r="AC527" s="63"/>
    </row>
    <row r="528" spans="1:68" ht="27" hidden="1" customHeight="1" x14ac:dyDescent="0.25">
      <c r="A528" s="60" t="s">
        <v>823</v>
      </c>
      <c r="B528" s="60" t="s">
        <v>824</v>
      </c>
      <c r="C528" s="34">
        <v>4301031280</v>
      </c>
      <c r="D528" s="628">
        <v>4640242180816</v>
      </c>
      <c r="E528" s="628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116</v>
      </c>
      <c r="L528" s="35" t="s">
        <v>45</v>
      </c>
      <c r="M528" s="36" t="s">
        <v>82</v>
      </c>
      <c r="N528" s="36"/>
      <c r="O528" s="35">
        <v>40</v>
      </c>
      <c r="P528" s="646" t="s">
        <v>825</v>
      </c>
      <c r="Q528" s="630"/>
      <c r="R528" s="630"/>
      <c r="S528" s="630"/>
      <c r="T528" s="631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597" t="s">
        <v>826</v>
      </c>
      <c r="AG528" s="75"/>
      <c r="AJ528" s="79" t="s">
        <v>45</v>
      </c>
      <c r="AK528" s="79">
        <v>0</v>
      </c>
      <c r="BB528" s="59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827</v>
      </c>
      <c r="B529" s="60" t="s">
        <v>828</v>
      </c>
      <c r="C529" s="34">
        <v>4301031244</v>
      </c>
      <c r="D529" s="628">
        <v>4640242180595</v>
      </c>
      <c r="E529" s="628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116</v>
      </c>
      <c r="L529" s="35" t="s">
        <v>45</v>
      </c>
      <c r="M529" s="36" t="s">
        <v>82</v>
      </c>
      <c r="N529" s="36"/>
      <c r="O529" s="35">
        <v>40</v>
      </c>
      <c r="P529" s="647" t="s">
        <v>829</v>
      </c>
      <c r="Q529" s="630"/>
      <c r="R529" s="630"/>
      <c r="S529" s="630"/>
      <c r="T529" s="631"/>
      <c r="U529" s="37" t="s">
        <v>45</v>
      </c>
      <c r="V529" s="37" t="s">
        <v>45</v>
      </c>
      <c r="W529" s="38" t="s">
        <v>0</v>
      </c>
      <c r="X529" s="56">
        <v>980</v>
      </c>
      <c r="Y529" s="53">
        <f>IFERROR(IF(X529="",0,CEILING((X529/$H529),1)*$H529),"")</f>
        <v>982.80000000000007</v>
      </c>
      <c r="Z529" s="39">
        <f>IFERROR(IF(Y529=0,"",ROUNDUP(Y529/H529,0)*0.00902),"")</f>
        <v>2.1106799999999999</v>
      </c>
      <c r="AA529" s="65" t="s">
        <v>45</v>
      </c>
      <c r="AB529" s="66" t="s">
        <v>45</v>
      </c>
      <c r="AC529" s="599" t="s">
        <v>830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1042.9999999999998</v>
      </c>
      <c r="BN529" s="75">
        <f>IFERROR(Y529*I529/H529,"0")</f>
        <v>1045.98</v>
      </c>
      <c r="BO529" s="75">
        <f>IFERROR(1/J529*(X529/H529),"0")</f>
        <v>1.7676767676767675</v>
      </c>
      <c r="BP529" s="75">
        <f>IFERROR(1/J529*(Y529/H529),"0")</f>
        <v>1.7727272727272727</v>
      </c>
    </row>
    <row r="530" spans="1:68" x14ac:dyDescent="0.2">
      <c r="A530" s="625"/>
      <c r="B530" s="625"/>
      <c r="C530" s="625"/>
      <c r="D530" s="625"/>
      <c r="E530" s="625"/>
      <c r="F530" s="625"/>
      <c r="G530" s="625"/>
      <c r="H530" s="625"/>
      <c r="I530" s="625"/>
      <c r="J530" s="625"/>
      <c r="K530" s="625"/>
      <c r="L530" s="625"/>
      <c r="M530" s="625"/>
      <c r="N530" s="625"/>
      <c r="O530" s="626"/>
      <c r="P530" s="622" t="s">
        <v>40</v>
      </c>
      <c r="Q530" s="623"/>
      <c r="R530" s="623"/>
      <c r="S530" s="623"/>
      <c r="T530" s="623"/>
      <c r="U530" s="623"/>
      <c r="V530" s="624"/>
      <c r="W530" s="40" t="s">
        <v>39</v>
      </c>
      <c r="X530" s="41">
        <f>IFERROR(X528/H528,"0")+IFERROR(X529/H529,"0")</f>
        <v>233.33333333333331</v>
      </c>
      <c r="Y530" s="41">
        <f>IFERROR(Y528/H528,"0")+IFERROR(Y529/H529,"0")</f>
        <v>234</v>
      </c>
      <c r="Z530" s="41">
        <f>IFERROR(IF(Z528="",0,Z528),"0")+IFERROR(IF(Z529="",0,Z529),"0")</f>
        <v>2.1106799999999999</v>
      </c>
      <c r="AA530" s="64"/>
      <c r="AB530" s="64"/>
      <c r="AC530" s="64"/>
    </row>
    <row r="531" spans="1:68" x14ac:dyDescent="0.2">
      <c r="A531" s="625"/>
      <c r="B531" s="625"/>
      <c r="C531" s="625"/>
      <c r="D531" s="625"/>
      <c r="E531" s="625"/>
      <c r="F531" s="625"/>
      <c r="G531" s="625"/>
      <c r="H531" s="625"/>
      <c r="I531" s="625"/>
      <c r="J531" s="625"/>
      <c r="K531" s="625"/>
      <c r="L531" s="625"/>
      <c r="M531" s="625"/>
      <c r="N531" s="625"/>
      <c r="O531" s="626"/>
      <c r="P531" s="622" t="s">
        <v>40</v>
      </c>
      <c r="Q531" s="623"/>
      <c r="R531" s="623"/>
      <c r="S531" s="623"/>
      <c r="T531" s="623"/>
      <c r="U531" s="623"/>
      <c r="V531" s="624"/>
      <c r="W531" s="40" t="s">
        <v>0</v>
      </c>
      <c r="X531" s="41">
        <f>IFERROR(SUM(X528:X529),"0")</f>
        <v>980</v>
      </c>
      <c r="Y531" s="41">
        <f>IFERROR(SUM(Y528:Y529),"0")</f>
        <v>982.80000000000007</v>
      </c>
      <c r="Z531" s="40"/>
      <c r="AA531" s="64"/>
      <c r="AB531" s="64"/>
      <c r="AC531" s="64"/>
    </row>
    <row r="532" spans="1:68" ht="14.25" hidden="1" customHeight="1" x14ac:dyDescent="0.25">
      <c r="A532" s="627" t="s">
        <v>78</v>
      </c>
      <c r="B532" s="627"/>
      <c r="C532" s="627"/>
      <c r="D532" s="627"/>
      <c r="E532" s="627"/>
      <c r="F532" s="627"/>
      <c r="G532" s="627"/>
      <c r="H532" s="627"/>
      <c r="I532" s="627"/>
      <c r="J532" s="627"/>
      <c r="K532" s="627"/>
      <c r="L532" s="627"/>
      <c r="M532" s="627"/>
      <c r="N532" s="627"/>
      <c r="O532" s="627"/>
      <c r="P532" s="627"/>
      <c r="Q532" s="627"/>
      <c r="R532" s="627"/>
      <c r="S532" s="627"/>
      <c r="T532" s="627"/>
      <c r="U532" s="627"/>
      <c r="V532" s="627"/>
      <c r="W532" s="627"/>
      <c r="X532" s="627"/>
      <c r="Y532" s="627"/>
      <c r="Z532" s="627"/>
      <c r="AA532" s="63"/>
      <c r="AB532" s="63"/>
      <c r="AC532" s="63"/>
    </row>
    <row r="533" spans="1:68" ht="27" hidden="1" customHeight="1" x14ac:dyDescent="0.25">
      <c r="A533" s="60" t="s">
        <v>831</v>
      </c>
      <c r="B533" s="60" t="s">
        <v>832</v>
      </c>
      <c r="C533" s="34">
        <v>4301052046</v>
      </c>
      <c r="D533" s="628">
        <v>4640242180533</v>
      </c>
      <c r="E533" s="628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112</v>
      </c>
      <c r="L533" s="35" t="s">
        <v>45</v>
      </c>
      <c r="M533" s="36" t="s">
        <v>144</v>
      </c>
      <c r="N533" s="36"/>
      <c r="O533" s="35">
        <v>45</v>
      </c>
      <c r="P533" s="643" t="s">
        <v>833</v>
      </c>
      <c r="Q533" s="630"/>
      <c r="R533" s="630"/>
      <c r="S533" s="630"/>
      <c r="T533" s="631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01" t="s">
        <v>834</v>
      </c>
      <c r="AG533" s="75"/>
      <c r="AJ533" s="79" t="s">
        <v>45</v>
      </c>
      <c r="AK533" s="79">
        <v>0</v>
      </c>
      <c r="BB533" s="60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831</v>
      </c>
      <c r="B534" s="60" t="s">
        <v>835</v>
      </c>
      <c r="C534" s="34">
        <v>4301051887</v>
      </c>
      <c r="D534" s="628">
        <v>4640242180533</v>
      </c>
      <c r="E534" s="628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45</v>
      </c>
      <c r="P534" s="644" t="s">
        <v>833</v>
      </c>
      <c r="Q534" s="630"/>
      <c r="R534" s="630"/>
      <c r="S534" s="630"/>
      <c r="T534" s="631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834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5"/>
      <c r="B535" s="625"/>
      <c r="C535" s="625"/>
      <c r="D535" s="625"/>
      <c r="E535" s="625"/>
      <c r="F535" s="625"/>
      <c r="G535" s="625"/>
      <c r="H535" s="625"/>
      <c r="I535" s="625"/>
      <c r="J535" s="625"/>
      <c r="K535" s="625"/>
      <c r="L535" s="625"/>
      <c r="M535" s="625"/>
      <c r="N535" s="625"/>
      <c r="O535" s="626"/>
      <c r="P535" s="622" t="s">
        <v>40</v>
      </c>
      <c r="Q535" s="623"/>
      <c r="R535" s="623"/>
      <c r="S535" s="623"/>
      <c r="T535" s="623"/>
      <c r="U535" s="623"/>
      <c r="V535" s="624"/>
      <c r="W535" s="40" t="s">
        <v>39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5"/>
      <c r="B536" s="625"/>
      <c r="C536" s="625"/>
      <c r="D536" s="625"/>
      <c r="E536" s="625"/>
      <c r="F536" s="625"/>
      <c r="G536" s="625"/>
      <c r="H536" s="625"/>
      <c r="I536" s="625"/>
      <c r="J536" s="625"/>
      <c r="K536" s="625"/>
      <c r="L536" s="625"/>
      <c r="M536" s="625"/>
      <c r="N536" s="625"/>
      <c r="O536" s="626"/>
      <c r="P536" s="622" t="s">
        <v>40</v>
      </c>
      <c r="Q536" s="623"/>
      <c r="R536" s="623"/>
      <c r="S536" s="623"/>
      <c r="T536" s="623"/>
      <c r="U536" s="623"/>
      <c r="V536" s="624"/>
      <c r="W536" s="40" t="s">
        <v>0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27" t="s">
        <v>185</v>
      </c>
      <c r="B537" s="627"/>
      <c r="C537" s="627"/>
      <c r="D537" s="627"/>
      <c r="E537" s="627"/>
      <c r="F537" s="627"/>
      <c r="G537" s="627"/>
      <c r="H537" s="627"/>
      <c r="I537" s="627"/>
      <c r="J537" s="627"/>
      <c r="K537" s="627"/>
      <c r="L537" s="627"/>
      <c r="M537" s="627"/>
      <c r="N537" s="627"/>
      <c r="O537" s="627"/>
      <c r="P537" s="627"/>
      <c r="Q537" s="627"/>
      <c r="R537" s="627"/>
      <c r="S537" s="627"/>
      <c r="T537" s="627"/>
      <c r="U537" s="627"/>
      <c r="V537" s="627"/>
      <c r="W537" s="627"/>
      <c r="X537" s="627"/>
      <c r="Y537" s="627"/>
      <c r="Z537" s="627"/>
      <c r="AA537" s="63"/>
      <c r="AB537" s="63"/>
      <c r="AC537" s="63"/>
    </row>
    <row r="538" spans="1:68" ht="27" hidden="1" customHeight="1" x14ac:dyDescent="0.25">
      <c r="A538" s="60" t="s">
        <v>836</v>
      </c>
      <c r="B538" s="60" t="s">
        <v>837</v>
      </c>
      <c r="C538" s="34">
        <v>4301060485</v>
      </c>
      <c r="D538" s="628">
        <v>4640242180120</v>
      </c>
      <c r="E538" s="628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112</v>
      </c>
      <c r="L538" s="35" t="s">
        <v>45</v>
      </c>
      <c r="M538" s="36" t="s">
        <v>115</v>
      </c>
      <c r="N538" s="36"/>
      <c r="O538" s="35">
        <v>40</v>
      </c>
      <c r="P538" s="645" t="s">
        <v>838</v>
      </c>
      <c r="Q538" s="630"/>
      <c r="R538" s="630"/>
      <c r="S538" s="630"/>
      <c r="T538" s="631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 t="s">
        <v>45</v>
      </c>
      <c r="AB538" s="66" t="s">
        <v>45</v>
      </c>
      <c r="AC538" s="605" t="s">
        <v>839</v>
      </c>
      <c r="AG538" s="75"/>
      <c r="AJ538" s="79" t="s">
        <v>45</v>
      </c>
      <c r="AK538" s="79">
        <v>0</v>
      </c>
      <c r="BB538" s="606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836</v>
      </c>
      <c r="B539" s="60" t="s">
        <v>840</v>
      </c>
      <c r="C539" s="34">
        <v>4301060496</v>
      </c>
      <c r="D539" s="628">
        <v>4640242180120</v>
      </c>
      <c r="E539" s="628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112</v>
      </c>
      <c r="L539" s="35" t="s">
        <v>45</v>
      </c>
      <c r="M539" s="36" t="s">
        <v>144</v>
      </c>
      <c r="N539" s="36"/>
      <c r="O539" s="35">
        <v>40</v>
      </c>
      <c r="P539" s="640" t="s">
        <v>841</v>
      </c>
      <c r="Q539" s="630"/>
      <c r="R539" s="630"/>
      <c r="S539" s="630"/>
      <c r="T539" s="631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07" t="s">
        <v>839</v>
      </c>
      <c r="AG539" s="75"/>
      <c r="AJ539" s="79" t="s">
        <v>45</v>
      </c>
      <c r="AK539" s="79">
        <v>0</v>
      </c>
      <c r="BB539" s="60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842</v>
      </c>
      <c r="B540" s="60" t="s">
        <v>843</v>
      </c>
      <c r="C540" s="34">
        <v>4301060486</v>
      </c>
      <c r="D540" s="628">
        <v>4640242180137</v>
      </c>
      <c r="E540" s="628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112</v>
      </c>
      <c r="L540" s="35" t="s">
        <v>45</v>
      </c>
      <c r="M540" s="36" t="s">
        <v>115</v>
      </c>
      <c r="N540" s="36"/>
      <c r="O540" s="35">
        <v>40</v>
      </c>
      <c r="P540" s="641" t="s">
        <v>844</v>
      </c>
      <c r="Q540" s="630"/>
      <c r="R540" s="630"/>
      <c r="S540" s="630"/>
      <c r="T540" s="631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09" t="s">
        <v>845</v>
      </c>
      <c r="AG540" s="75"/>
      <c r="AJ540" s="79" t="s">
        <v>45</v>
      </c>
      <c r="AK540" s="79">
        <v>0</v>
      </c>
      <c r="BB540" s="61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842</v>
      </c>
      <c r="B541" s="60" t="s">
        <v>846</v>
      </c>
      <c r="C541" s="34">
        <v>4301060498</v>
      </c>
      <c r="D541" s="628">
        <v>4640242180137</v>
      </c>
      <c r="E541" s="628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112</v>
      </c>
      <c r="L541" s="35" t="s">
        <v>45</v>
      </c>
      <c r="M541" s="36" t="s">
        <v>144</v>
      </c>
      <c r="N541" s="36"/>
      <c r="O541" s="35">
        <v>40</v>
      </c>
      <c r="P541" s="642" t="s">
        <v>847</v>
      </c>
      <c r="Q541" s="630"/>
      <c r="R541" s="630"/>
      <c r="S541" s="630"/>
      <c r="T541" s="631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11" t="s">
        <v>845</v>
      </c>
      <c r="AG541" s="75"/>
      <c r="AJ541" s="79" t="s">
        <v>45</v>
      </c>
      <c r="AK541" s="79">
        <v>0</v>
      </c>
      <c r="BB541" s="61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5"/>
      <c r="B542" s="625"/>
      <c r="C542" s="625"/>
      <c r="D542" s="625"/>
      <c r="E542" s="625"/>
      <c r="F542" s="625"/>
      <c r="G542" s="625"/>
      <c r="H542" s="625"/>
      <c r="I542" s="625"/>
      <c r="J542" s="625"/>
      <c r="K542" s="625"/>
      <c r="L542" s="625"/>
      <c r="M542" s="625"/>
      <c r="N542" s="625"/>
      <c r="O542" s="626"/>
      <c r="P542" s="622" t="s">
        <v>40</v>
      </c>
      <c r="Q542" s="623"/>
      <c r="R542" s="623"/>
      <c r="S542" s="623"/>
      <c r="T542" s="623"/>
      <c r="U542" s="623"/>
      <c r="V542" s="624"/>
      <c r="W542" s="40" t="s">
        <v>39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5"/>
      <c r="B543" s="625"/>
      <c r="C543" s="625"/>
      <c r="D543" s="625"/>
      <c r="E543" s="625"/>
      <c r="F543" s="625"/>
      <c r="G543" s="625"/>
      <c r="H543" s="625"/>
      <c r="I543" s="625"/>
      <c r="J543" s="625"/>
      <c r="K543" s="625"/>
      <c r="L543" s="625"/>
      <c r="M543" s="625"/>
      <c r="N543" s="625"/>
      <c r="O543" s="626"/>
      <c r="P543" s="622" t="s">
        <v>40</v>
      </c>
      <c r="Q543" s="623"/>
      <c r="R543" s="623"/>
      <c r="S543" s="623"/>
      <c r="T543" s="623"/>
      <c r="U543" s="623"/>
      <c r="V543" s="624"/>
      <c r="W543" s="40" t="s">
        <v>0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7" t="s">
        <v>848</v>
      </c>
      <c r="B544" s="637"/>
      <c r="C544" s="637"/>
      <c r="D544" s="637"/>
      <c r="E544" s="637"/>
      <c r="F544" s="637"/>
      <c r="G544" s="637"/>
      <c r="H544" s="637"/>
      <c r="I544" s="637"/>
      <c r="J544" s="637"/>
      <c r="K544" s="637"/>
      <c r="L544" s="637"/>
      <c r="M544" s="637"/>
      <c r="N544" s="637"/>
      <c r="O544" s="637"/>
      <c r="P544" s="637"/>
      <c r="Q544" s="637"/>
      <c r="R544" s="637"/>
      <c r="S544" s="637"/>
      <c r="T544" s="637"/>
      <c r="U544" s="637"/>
      <c r="V544" s="637"/>
      <c r="W544" s="637"/>
      <c r="X544" s="637"/>
      <c r="Y544" s="637"/>
      <c r="Z544" s="637"/>
      <c r="AA544" s="62"/>
      <c r="AB544" s="62"/>
      <c r="AC544" s="62"/>
    </row>
    <row r="545" spans="1:68" ht="14.25" hidden="1" customHeight="1" x14ac:dyDescent="0.25">
      <c r="A545" s="627" t="s">
        <v>107</v>
      </c>
      <c r="B545" s="627"/>
      <c r="C545" s="627"/>
      <c r="D545" s="627"/>
      <c r="E545" s="627"/>
      <c r="F545" s="627"/>
      <c r="G545" s="627"/>
      <c r="H545" s="627"/>
      <c r="I545" s="627"/>
      <c r="J545" s="627"/>
      <c r="K545" s="627"/>
      <c r="L545" s="627"/>
      <c r="M545" s="627"/>
      <c r="N545" s="627"/>
      <c r="O545" s="627"/>
      <c r="P545" s="627"/>
      <c r="Q545" s="627"/>
      <c r="R545" s="627"/>
      <c r="S545" s="627"/>
      <c r="T545" s="627"/>
      <c r="U545" s="627"/>
      <c r="V545" s="627"/>
      <c r="W545" s="627"/>
      <c r="X545" s="627"/>
      <c r="Y545" s="627"/>
      <c r="Z545" s="627"/>
      <c r="AA545" s="63"/>
      <c r="AB545" s="63"/>
      <c r="AC545" s="63"/>
    </row>
    <row r="546" spans="1:68" ht="27" hidden="1" customHeight="1" x14ac:dyDescent="0.25">
      <c r="A546" s="60" t="s">
        <v>849</v>
      </c>
      <c r="B546" s="60" t="s">
        <v>850</v>
      </c>
      <c r="C546" s="34">
        <v>4301011951</v>
      </c>
      <c r="D546" s="628">
        <v>4640242180045</v>
      </c>
      <c r="E546" s="628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55</v>
      </c>
      <c r="P546" s="638" t="s">
        <v>851</v>
      </c>
      <c r="Q546" s="630"/>
      <c r="R546" s="630"/>
      <c r="S546" s="630"/>
      <c r="T546" s="631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852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5"/>
      <c r="B547" s="625"/>
      <c r="C547" s="625"/>
      <c r="D547" s="625"/>
      <c r="E547" s="625"/>
      <c r="F547" s="625"/>
      <c r="G547" s="625"/>
      <c r="H547" s="625"/>
      <c r="I547" s="625"/>
      <c r="J547" s="625"/>
      <c r="K547" s="625"/>
      <c r="L547" s="625"/>
      <c r="M547" s="625"/>
      <c r="N547" s="625"/>
      <c r="O547" s="626"/>
      <c r="P547" s="622" t="s">
        <v>40</v>
      </c>
      <c r="Q547" s="623"/>
      <c r="R547" s="623"/>
      <c r="S547" s="623"/>
      <c r="T547" s="623"/>
      <c r="U547" s="623"/>
      <c r="V547" s="624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5"/>
      <c r="B548" s="625"/>
      <c r="C548" s="625"/>
      <c r="D548" s="625"/>
      <c r="E548" s="625"/>
      <c r="F548" s="625"/>
      <c r="G548" s="625"/>
      <c r="H548" s="625"/>
      <c r="I548" s="625"/>
      <c r="J548" s="625"/>
      <c r="K548" s="625"/>
      <c r="L548" s="625"/>
      <c r="M548" s="625"/>
      <c r="N548" s="625"/>
      <c r="O548" s="626"/>
      <c r="P548" s="622" t="s">
        <v>40</v>
      </c>
      <c r="Q548" s="623"/>
      <c r="R548" s="623"/>
      <c r="S548" s="623"/>
      <c r="T548" s="623"/>
      <c r="U548" s="623"/>
      <c r="V548" s="624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27" t="s">
        <v>148</v>
      </c>
      <c r="B549" s="627"/>
      <c r="C549" s="627"/>
      <c r="D549" s="627"/>
      <c r="E549" s="627"/>
      <c r="F549" s="627"/>
      <c r="G549" s="627"/>
      <c r="H549" s="627"/>
      <c r="I549" s="627"/>
      <c r="J549" s="627"/>
      <c r="K549" s="627"/>
      <c r="L549" s="627"/>
      <c r="M549" s="627"/>
      <c r="N549" s="627"/>
      <c r="O549" s="627"/>
      <c r="P549" s="627"/>
      <c r="Q549" s="627"/>
      <c r="R549" s="627"/>
      <c r="S549" s="627"/>
      <c r="T549" s="627"/>
      <c r="U549" s="627"/>
      <c r="V549" s="627"/>
      <c r="W549" s="627"/>
      <c r="X549" s="627"/>
      <c r="Y549" s="627"/>
      <c r="Z549" s="627"/>
      <c r="AA549" s="63"/>
      <c r="AB549" s="63"/>
      <c r="AC549" s="63"/>
    </row>
    <row r="550" spans="1:68" ht="27" hidden="1" customHeight="1" x14ac:dyDescent="0.25">
      <c r="A550" s="60" t="s">
        <v>853</v>
      </c>
      <c r="B550" s="60" t="s">
        <v>854</v>
      </c>
      <c r="C550" s="34">
        <v>4301020314</v>
      </c>
      <c r="D550" s="628">
        <v>4640242180090</v>
      </c>
      <c r="E550" s="628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112</v>
      </c>
      <c r="L550" s="35" t="s">
        <v>45</v>
      </c>
      <c r="M550" s="36" t="s">
        <v>111</v>
      </c>
      <c r="N550" s="36"/>
      <c r="O550" s="35">
        <v>50</v>
      </c>
      <c r="P550" s="639" t="s">
        <v>855</v>
      </c>
      <c r="Q550" s="630"/>
      <c r="R550" s="630"/>
      <c r="S550" s="630"/>
      <c r="T550" s="631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15" t="s">
        <v>856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5"/>
      <c r="B551" s="625"/>
      <c r="C551" s="625"/>
      <c r="D551" s="625"/>
      <c r="E551" s="625"/>
      <c r="F551" s="625"/>
      <c r="G551" s="625"/>
      <c r="H551" s="625"/>
      <c r="I551" s="625"/>
      <c r="J551" s="625"/>
      <c r="K551" s="625"/>
      <c r="L551" s="625"/>
      <c r="M551" s="625"/>
      <c r="N551" s="625"/>
      <c r="O551" s="626"/>
      <c r="P551" s="622" t="s">
        <v>40</v>
      </c>
      <c r="Q551" s="623"/>
      <c r="R551" s="623"/>
      <c r="S551" s="623"/>
      <c r="T551" s="623"/>
      <c r="U551" s="623"/>
      <c r="V551" s="624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5"/>
      <c r="B552" s="625"/>
      <c r="C552" s="625"/>
      <c r="D552" s="625"/>
      <c r="E552" s="625"/>
      <c r="F552" s="625"/>
      <c r="G552" s="625"/>
      <c r="H552" s="625"/>
      <c r="I552" s="625"/>
      <c r="J552" s="625"/>
      <c r="K552" s="625"/>
      <c r="L552" s="625"/>
      <c r="M552" s="625"/>
      <c r="N552" s="625"/>
      <c r="O552" s="626"/>
      <c r="P552" s="622" t="s">
        <v>40</v>
      </c>
      <c r="Q552" s="623"/>
      <c r="R552" s="623"/>
      <c r="S552" s="623"/>
      <c r="T552" s="623"/>
      <c r="U552" s="623"/>
      <c r="V552" s="624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27" t="s">
        <v>159</v>
      </c>
      <c r="B553" s="627"/>
      <c r="C553" s="627"/>
      <c r="D553" s="627"/>
      <c r="E553" s="627"/>
      <c r="F553" s="627"/>
      <c r="G553" s="627"/>
      <c r="H553" s="627"/>
      <c r="I553" s="627"/>
      <c r="J553" s="627"/>
      <c r="K553" s="627"/>
      <c r="L553" s="627"/>
      <c r="M553" s="627"/>
      <c r="N553" s="627"/>
      <c r="O553" s="627"/>
      <c r="P553" s="627"/>
      <c r="Q553" s="627"/>
      <c r="R553" s="627"/>
      <c r="S553" s="627"/>
      <c r="T553" s="627"/>
      <c r="U553" s="627"/>
      <c r="V553" s="627"/>
      <c r="W553" s="627"/>
      <c r="X553" s="627"/>
      <c r="Y553" s="627"/>
      <c r="Z553" s="627"/>
      <c r="AA553" s="63"/>
      <c r="AB553" s="63"/>
      <c r="AC553" s="63"/>
    </row>
    <row r="554" spans="1:68" ht="27" hidden="1" customHeight="1" x14ac:dyDescent="0.25">
      <c r="A554" s="60" t="s">
        <v>857</v>
      </c>
      <c r="B554" s="60" t="s">
        <v>858</v>
      </c>
      <c r="C554" s="34">
        <v>4301031321</v>
      </c>
      <c r="D554" s="628">
        <v>4640242180076</v>
      </c>
      <c r="E554" s="628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116</v>
      </c>
      <c r="L554" s="35" t="s">
        <v>45</v>
      </c>
      <c r="M554" s="36" t="s">
        <v>82</v>
      </c>
      <c r="N554" s="36"/>
      <c r="O554" s="35">
        <v>40</v>
      </c>
      <c r="P554" s="629" t="s">
        <v>859</v>
      </c>
      <c r="Q554" s="630"/>
      <c r="R554" s="630"/>
      <c r="S554" s="630"/>
      <c r="T554" s="631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17" t="s">
        <v>860</v>
      </c>
      <c r="AG554" s="75"/>
      <c r="AJ554" s="79" t="s">
        <v>45</v>
      </c>
      <c r="AK554" s="79">
        <v>0</v>
      </c>
      <c r="BB554" s="618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5"/>
      <c r="B555" s="625"/>
      <c r="C555" s="625"/>
      <c r="D555" s="625"/>
      <c r="E555" s="625"/>
      <c r="F555" s="625"/>
      <c r="G555" s="625"/>
      <c r="H555" s="625"/>
      <c r="I555" s="625"/>
      <c r="J555" s="625"/>
      <c r="K555" s="625"/>
      <c r="L555" s="625"/>
      <c r="M555" s="625"/>
      <c r="N555" s="625"/>
      <c r="O555" s="626"/>
      <c r="P555" s="622" t="s">
        <v>40</v>
      </c>
      <c r="Q555" s="623"/>
      <c r="R555" s="623"/>
      <c r="S555" s="623"/>
      <c r="T555" s="623"/>
      <c r="U555" s="623"/>
      <c r="V555" s="624"/>
      <c r="W555" s="40" t="s">
        <v>39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5"/>
      <c r="B556" s="625"/>
      <c r="C556" s="625"/>
      <c r="D556" s="625"/>
      <c r="E556" s="625"/>
      <c r="F556" s="625"/>
      <c r="G556" s="625"/>
      <c r="H556" s="625"/>
      <c r="I556" s="625"/>
      <c r="J556" s="625"/>
      <c r="K556" s="625"/>
      <c r="L556" s="625"/>
      <c r="M556" s="625"/>
      <c r="N556" s="625"/>
      <c r="O556" s="626"/>
      <c r="P556" s="622" t="s">
        <v>40</v>
      </c>
      <c r="Q556" s="623"/>
      <c r="R556" s="623"/>
      <c r="S556" s="623"/>
      <c r="T556" s="623"/>
      <c r="U556" s="623"/>
      <c r="V556" s="624"/>
      <c r="W556" s="40" t="s">
        <v>0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625"/>
      <c r="B557" s="625"/>
      <c r="C557" s="625"/>
      <c r="D557" s="625"/>
      <c r="E557" s="625"/>
      <c r="F557" s="625"/>
      <c r="G557" s="625"/>
      <c r="H557" s="625"/>
      <c r="I557" s="625"/>
      <c r="J557" s="625"/>
      <c r="K557" s="625"/>
      <c r="L557" s="625"/>
      <c r="M557" s="625"/>
      <c r="N557" s="625"/>
      <c r="O557" s="635"/>
      <c r="P557" s="632" t="s">
        <v>33</v>
      </c>
      <c r="Q557" s="633"/>
      <c r="R557" s="633"/>
      <c r="S557" s="633"/>
      <c r="T557" s="633"/>
      <c r="U557" s="633"/>
      <c r="V557" s="634"/>
      <c r="W557" s="40" t="s">
        <v>0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17997.2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18108.899999999998</v>
      </c>
      <c r="Z557" s="40"/>
      <c r="AA557" s="64"/>
      <c r="AB557" s="64"/>
      <c r="AC557" s="64"/>
    </row>
    <row r="558" spans="1:68" x14ac:dyDescent="0.2">
      <c r="A558" s="625"/>
      <c r="B558" s="625"/>
      <c r="C558" s="625"/>
      <c r="D558" s="625"/>
      <c r="E558" s="625"/>
      <c r="F558" s="625"/>
      <c r="G558" s="625"/>
      <c r="H558" s="625"/>
      <c r="I558" s="625"/>
      <c r="J558" s="625"/>
      <c r="K558" s="625"/>
      <c r="L558" s="625"/>
      <c r="M558" s="625"/>
      <c r="N558" s="625"/>
      <c r="O558" s="635"/>
      <c r="P558" s="632" t="s">
        <v>34</v>
      </c>
      <c r="Q558" s="633"/>
      <c r="R558" s="633"/>
      <c r="S558" s="633"/>
      <c r="T558" s="633"/>
      <c r="U558" s="633"/>
      <c r="V558" s="634"/>
      <c r="W558" s="40" t="s">
        <v>0</v>
      </c>
      <c r="X558" s="41">
        <f>IFERROR(SUM(BM22:BM554),"0")</f>
        <v>18918.812145136995</v>
      </c>
      <c r="Y558" s="41">
        <f>IFERROR(SUM(BN22:BN554),"0")</f>
        <v>19036.107</v>
      </c>
      <c r="Z558" s="40"/>
      <c r="AA558" s="64"/>
      <c r="AB558" s="64"/>
      <c r="AC558" s="64"/>
    </row>
    <row r="559" spans="1:68" x14ac:dyDescent="0.2">
      <c r="A559" s="625"/>
      <c r="B559" s="625"/>
      <c r="C559" s="625"/>
      <c r="D559" s="625"/>
      <c r="E559" s="625"/>
      <c r="F559" s="625"/>
      <c r="G559" s="625"/>
      <c r="H559" s="625"/>
      <c r="I559" s="625"/>
      <c r="J559" s="625"/>
      <c r="K559" s="625"/>
      <c r="L559" s="625"/>
      <c r="M559" s="625"/>
      <c r="N559" s="625"/>
      <c r="O559" s="635"/>
      <c r="P559" s="632" t="s">
        <v>35</v>
      </c>
      <c r="Q559" s="633"/>
      <c r="R559" s="633"/>
      <c r="S559" s="633"/>
      <c r="T559" s="633"/>
      <c r="U559" s="633"/>
      <c r="V559" s="634"/>
      <c r="W559" s="40" t="s">
        <v>20</v>
      </c>
      <c r="X559" s="42">
        <f>ROUNDUP(SUM(BO22:BO554),0)</f>
        <v>31</v>
      </c>
      <c r="Y559" s="42">
        <f>ROUNDUP(SUM(BP22:BP554),0)</f>
        <v>31</v>
      </c>
      <c r="Z559" s="40"/>
      <c r="AA559" s="64"/>
      <c r="AB559" s="64"/>
      <c r="AC559" s="64"/>
    </row>
    <row r="560" spans="1:68" x14ac:dyDescent="0.2">
      <c r="A560" s="625"/>
      <c r="B560" s="625"/>
      <c r="C560" s="625"/>
      <c r="D560" s="625"/>
      <c r="E560" s="625"/>
      <c r="F560" s="625"/>
      <c r="G560" s="625"/>
      <c r="H560" s="625"/>
      <c r="I560" s="625"/>
      <c r="J560" s="625"/>
      <c r="K560" s="625"/>
      <c r="L560" s="625"/>
      <c r="M560" s="625"/>
      <c r="N560" s="625"/>
      <c r="O560" s="635"/>
      <c r="P560" s="632" t="s">
        <v>36</v>
      </c>
      <c r="Q560" s="633"/>
      <c r="R560" s="633"/>
      <c r="S560" s="633"/>
      <c r="T560" s="633"/>
      <c r="U560" s="633"/>
      <c r="V560" s="634"/>
      <c r="W560" s="40" t="s">
        <v>0</v>
      </c>
      <c r="X560" s="41">
        <f>GrossWeightTotal+PalletQtyTotal*25</f>
        <v>19693.812145136995</v>
      </c>
      <c r="Y560" s="41">
        <f>GrossWeightTotalR+PalletQtyTotalR*25</f>
        <v>19811.107</v>
      </c>
      <c r="Z560" s="40"/>
      <c r="AA560" s="64"/>
      <c r="AB560" s="64"/>
      <c r="AC560" s="64"/>
    </row>
    <row r="561" spans="1:32" x14ac:dyDescent="0.2">
      <c r="A561" s="625"/>
      <c r="B561" s="625"/>
      <c r="C561" s="625"/>
      <c r="D561" s="625"/>
      <c r="E561" s="625"/>
      <c r="F561" s="625"/>
      <c r="G561" s="625"/>
      <c r="H561" s="625"/>
      <c r="I561" s="625"/>
      <c r="J561" s="625"/>
      <c r="K561" s="625"/>
      <c r="L561" s="625"/>
      <c r="M561" s="625"/>
      <c r="N561" s="625"/>
      <c r="O561" s="635"/>
      <c r="P561" s="632" t="s">
        <v>37</v>
      </c>
      <c r="Q561" s="633"/>
      <c r="R561" s="633"/>
      <c r="S561" s="633"/>
      <c r="T561" s="633"/>
      <c r="U561" s="633"/>
      <c r="V561" s="634"/>
      <c r="W561" s="40" t="s">
        <v>20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2629.6432982413371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2644</v>
      </c>
      <c r="Z561" s="40"/>
      <c r="AA561" s="64"/>
      <c r="AB561" s="64"/>
      <c r="AC561" s="64"/>
    </row>
    <row r="562" spans="1:32" ht="14.25" hidden="1" x14ac:dyDescent="0.2">
      <c r="A562" s="625"/>
      <c r="B562" s="625"/>
      <c r="C562" s="625"/>
      <c r="D562" s="625"/>
      <c r="E562" s="625"/>
      <c r="F562" s="625"/>
      <c r="G562" s="625"/>
      <c r="H562" s="625"/>
      <c r="I562" s="625"/>
      <c r="J562" s="625"/>
      <c r="K562" s="625"/>
      <c r="L562" s="625"/>
      <c r="M562" s="625"/>
      <c r="N562" s="625"/>
      <c r="O562" s="635"/>
      <c r="P562" s="632" t="s">
        <v>38</v>
      </c>
      <c r="Q562" s="633"/>
      <c r="R562" s="633"/>
      <c r="S562" s="633"/>
      <c r="T562" s="633"/>
      <c r="U562" s="633"/>
      <c r="V562" s="634"/>
      <c r="W562" s="43" t="s">
        <v>51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35.685060000000007</v>
      </c>
      <c r="AA562" s="64"/>
      <c r="AB562" s="64"/>
      <c r="AC562" s="64"/>
    </row>
    <row r="563" spans="1:32" ht="13.5" thickBot="1" x14ac:dyDescent="0.25"/>
    <row r="564" spans="1:32" ht="27" thickTop="1" thickBot="1" x14ac:dyDescent="0.25">
      <c r="A564" s="44" t="s">
        <v>9</v>
      </c>
      <c r="B564" s="80" t="s">
        <v>77</v>
      </c>
      <c r="C564" s="619" t="s">
        <v>105</v>
      </c>
      <c r="D564" s="619" t="s">
        <v>105</v>
      </c>
      <c r="E564" s="619" t="s">
        <v>105</v>
      </c>
      <c r="F564" s="619" t="s">
        <v>105</v>
      </c>
      <c r="G564" s="619" t="s">
        <v>105</v>
      </c>
      <c r="H564" s="619" t="s">
        <v>105</v>
      </c>
      <c r="I564" s="619" t="s">
        <v>285</v>
      </c>
      <c r="J564" s="619" t="s">
        <v>285</v>
      </c>
      <c r="K564" s="619" t="s">
        <v>285</v>
      </c>
      <c r="L564" s="619" t="s">
        <v>285</v>
      </c>
      <c r="M564" s="619" t="s">
        <v>285</v>
      </c>
      <c r="N564" s="636"/>
      <c r="O564" s="619" t="s">
        <v>285</v>
      </c>
      <c r="P564" s="619" t="s">
        <v>285</v>
      </c>
      <c r="Q564" s="619" t="s">
        <v>285</v>
      </c>
      <c r="R564" s="619" t="s">
        <v>285</v>
      </c>
      <c r="S564" s="619" t="s">
        <v>285</v>
      </c>
      <c r="T564" s="619" t="s">
        <v>285</v>
      </c>
      <c r="U564" s="619" t="s">
        <v>285</v>
      </c>
      <c r="V564" s="619" t="s">
        <v>589</v>
      </c>
      <c r="W564" s="619" t="s">
        <v>589</v>
      </c>
      <c r="X564" s="619" t="s">
        <v>654</v>
      </c>
      <c r="Y564" s="619" t="s">
        <v>654</v>
      </c>
      <c r="Z564" s="619" t="s">
        <v>654</v>
      </c>
      <c r="AA564" s="619" t="s">
        <v>654</v>
      </c>
      <c r="AB564" s="80" t="s">
        <v>719</v>
      </c>
      <c r="AC564" s="619" t="s">
        <v>796</v>
      </c>
      <c r="AD564" s="619" t="s">
        <v>796</v>
      </c>
      <c r="AF564" s="1"/>
    </row>
    <row r="565" spans="1:32" ht="14.25" customHeight="1" thickTop="1" x14ac:dyDescent="0.2">
      <c r="A565" s="620" t="s">
        <v>10</v>
      </c>
      <c r="B565" s="619" t="s">
        <v>77</v>
      </c>
      <c r="C565" s="619" t="s">
        <v>106</v>
      </c>
      <c r="D565" s="619" t="s">
        <v>127</v>
      </c>
      <c r="E565" s="619" t="s">
        <v>192</v>
      </c>
      <c r="F565" s="619" t="s">
        <v>219</v>
      </c>
      <c r="G565" s="619" t="s">
        <v>258</v>
      </c>
      <c r="H565" s="619" t="s">
        <v>105</v>
      </c>
      <c r="I565" s="619" t="s">
        <v>286</v>
      </c>
      <c r="J565" s="619" t="s">
        <v>330</v>
      </c>
      <c r="K565" s="619" t="s">
        <v>391</v>
      </c>
      <c r="L565" s="619" t="s">
        <v>437</v>
      </c>
      <c r="M565" s="619" t="s">
        <v>455</v>
      </c>
      <c r="N565" s="1"/>
      <c r="O565" s="619" t="s">
        <v>468</v>
      </c>
      <c r="P565" s="619" t="s">
        <v>480</v>
      </c>
      <c r="Q565" s="619" t="s">
        <v>487</v>
      </c>
      <c r="R565" s="619" t="s">
        <v>491</v>
      </c>
      <c r="S565" s="619" t="s">
        <v>497</v>
      </c>
      <c r="T565" s="619" t="s">
        <v>502</v>
      </c>
      <c r="U565" s="619" t="s">
        <v>576</v>
      </c>
      <c r="V565" s="619" t="s">
        <v>590</v>
      </c>
      <c r="W565" s="619" t="s">
        <v>624</v>
      </c>
      <c r="X565" s="619" t="s">
        <v>655</v>
      </c>
      <c r="Y565" s="619" t="s">
        <v>687</v>
      </c>
      <c r="Z565" s="619" t="s">
        <v>705</v>
      </c>
      <c r="AA565" s="619" t="s">
        <v>712</v>
      </c>
      <c r="AB565" s="619" t="s">
        <v>719</v>
      </c>
      <c r="AC565" s="619" t="s">
        <v>796</v>
      </c>
      <c r="AD565" s="619" t="s">
        <v>848</v>
      </c>
      <c r="AF565" s="1"/>
    </row>
    <row r="566" spans="1:32" ht="13.5" thickBot="1" x14ac:dyDescent="0.25">
      <c r="A566" s="621"/>
      <c r="B566" s="619"/>
      <c r="C566" s="619"/>
      <c r="D566" s="619"/>
      <c r="E566" s="619"/>
      <c r="F566" s="619"/>
      <c r="G566" s="619"/>
      <c r="H566" s="619"/>
      <c r="I566" s="619"/>
      <c r="J566" s="619"/>
      <c r="K566" s="619"/>
      <c r="L566" s="619"/>
      <c r="M566" s="619"/>
      <c r="N566" s="1"/>
      <c r="O566" s="619"/>
      <c r="P566" s="619"/>
      <c r="Q566" s="619"/>
      <c r="R566" s="619"/>
      <c r="S566" s="619"/>
      <c r="T566" s="619"/>
      <c r="U566" s="619"/>
      <c r="V566" s="619"/>
      <c r="W566" s="619"/>
      <c r="X566" s="619"/>
      <c r="Y566" s="619"/>
      <c r="Z566" s="619"/>
      <c r="AA566" s="619"/>
      <c r="AB566" s="619"/>
      <c r="AC566" s="619"/>
      <c r="AD566" s="619"/>
      <c r="AF566" s="1"/>
    </row>
    <row r="567" spans="1:32" ht="18" thickTop="1" thickBot="1" x14ac:dyDescent="0.25">
      <c r="A567" s="44" t="s">
        <v>13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506.40000000000003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4005.6</v>
      </c>
      <c r="E567" s="50">
        <f>IFERROR(Y86*1,"0")+IFERROR(Y87*1,"0")+IFERROR(Y88*1,"0")+IFERROR(Y92*1,"0")+IFERROR(Y93*1,"0")+IFERROR(Y94*1,"0")+IFERROR(Y95*1,"0")+IFERROR(Y96*1,"0")+IFERROR(Y97*1,"0")+IFERROR(Y98*1,"0")+IFERROR(Y99*1,"0")</f>
        <v>572.40000000000009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550.79999999999995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187.2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50.400000000000006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102.60000000000001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864.00000000000011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36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4082.7000000000003</v>
      </c>
      <c r="U567" s="50">
        <f>IFERROR(Y355*1,"0")+IFERROR(Y359*1,"0")+IFERROR(Y360*1,"0")+IFERROR(Y361*1,"0")</f>
        <v>552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3060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64.800000000000011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2191.2000000000003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1282.8000000000002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00"/>
        <filter val="1 180,00"/>
        <filter val="1 770,00"/>
        <filter val="1 782,00"/>
        <filter val="10,00"/>
        <filter val="100,00"/>
        <filter val="104,17"/>
        <filter val="105,00"/>
        <filter val="109,26"/>
        <filter val="11,11"/>
        <filter val="11,90"/>
        <filter val="119,38"/>
        <filter val="144,00"/>
        <filter val="150,00"/>
        <filter val="160,00"/>
        <filter val="162,00"/>
        <filter val="17 997,20"/>
        <filter val="18 918,81"/>
        <filter val="18,52"/>
        <filter val="185,00"/>
        <filter val="19 693,81"/>
        <filter val="2 160,00"/>
        <filter val="2 420,00"/>
        <filter val="2 573,20"/>
        <filter val="2 629,64"/>
        <filter val="204,55"/>
        <filter val="23,73"/>
        <filter val="232,38"/>
        <filter val="233,33"/>
        <filter val="240,00"/>
        <filter val="25,00"/>
        <filter val="250,00"/>
        <filter val="271,30"/>
        <filter val="28,57"/>
        <filter val="300,00"/>
        <filter val="31"/>
        <filter val="350,00"/>
        <filter val="36,00"/>
        <filter val="40,00"/>
        <filter val="400,00"/>
        <filter val="42,00"/>
        <filter val="468,93"/>
        <filter val="496,00"/>
        <filter val="50,00"/>
        <filter val="500,00"/>
        <filter val="540,00"/>
        <filter val="547,00"/>
        <filter val="550,00"/>
        <filter val="562,00"/>
        <filter val="60,00"/>
        <filter val="600,00"/>
        <filter val="61,04"/>
        <filter val="63,00"/>
        <filter val="67,90"/>
        <filter val="68,86"/>
        <filter val="691,20"/>
        <filter val="73,04"/>
        <filter val="78,70"/>
        <filter val="850,00"/>
        <filter val="9,80"/>
        <filter val="900,00"/>
        <filter val="913,00"/>
        <filter val="96,00"/>
        <filter val="980,00"/>
      </filters>
    </filterColumn>
    <filterColumn colId="29" showButton="0"/>
    <filterColumn colId="30" showButton="0"/>
  </autoFilter>
  <dataConsolidate/>
  <mergeCells count="99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Y565:Y566"/>
    <mergeCell ref="Z565:Z566"/>
    <mergeCell ref="B565:B566"/>
    <mergeCell ref="C565:C566"/>
    <mergeCell ref="AA565:AA566"/>
    <mergeCell ref="AB565:AB566"/>
    <mergeCell ref="AC565:AC566"/>
    <mergeCell ref="AD565:AD566"/>
    <mergeCell ref="X564:AA564"/>
    <mergeCell ref="AC564:AD564"/>
    <mergeCell ref="M565:M566"/>
    <mergeCell ref="O565:O566"/>
    <mergeCell ref="P565:P566"/>
    <mergeCell ref="Q565:Q566"/>
    <mergeCell ref="R565:R566"/>
    <mergeCell ref="S565:S566"/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J565:J566"/>
    <mergeCell ref="K565:K566"/>
    <mergeCell ref="L565:L566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863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864</v>
      </c>
      <c r="D6" s="51" t="s">
        <v>865</v>
      </c>
      <c r="E6" s="51" t="s">
        <v>45</v>
      </c>
    </row>
    <row r="8" spans="2:8" x14ac:dyDescent="0.2">
      <c r="B8" s="51" t="s">
        <v>76</v>
      </c>
      <c r="C8" s="51" t="s">
        <v>864</v>
      </c>
      <c r="D8" s="51" t="s">
        <v>45</v>
      </c>
      <c r="E8" s="51" t="s">
        <v>45</v>
      </c>
    </row>
    <row r="10" spans="2:8" x14ac:dyDescent="0.2">
      <c r="B10" s="51" t="s">
        <v>866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870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871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872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873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874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875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876</v>
      </c>
      <c r="C20" s="51" t="s">
        <v>45</v>
      </c>
      <c r="D20" s="51" t="s">
        <v>45</v>
      </c>
      <c r="E20" s="51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2025-05-13T09:29:11Z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