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CC7B62A-8027-45A7-BD29-C90549853B9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N314" i="1" s="1"/>
  <c r="BO313" i="1"/>
  <c r="BM313" i="1"/>
  <c r="Z313" i="1"/>
  <c r="Y313" i="1"/>
  <c r="BN313" i="1" s="1"/>
  <c r="BO312" i="1"/>
  <c r="BM312" i="1"/>
  <c r="Z312" i="1"/>
  <c r="Y312" i="1"/>
  <c r="BP312" i="1" s="1"/>
  <c r="BO311" i="1"/>
  <c r="BM311" i="1"/>
  <c r="Z311" i="1"/>
  <c r="Y311" i="1"/>
  <c r="BN311" i="1" s="1"/>
  <c r="BO310" i="1"/>
  <c r="BM310" i="1"/>
  <c r="Z310" i="1"/>
  <c r="Y310" i="1"/>
  <c r="BP310" i="1" s="1"/>
  <c r="BO309" i="1"/>
  <c r="BM309" i="1"/>
  <c r="Z309" i="1"/>
  <c r="Y309" i="1"/>
  <c r="BP309" i="1" s="1"/>
  <c r="BO308" i="1"/>
  <c r="BM308" i="1"/>
  <c r="Z308" i="1"/>
  <c r="Y308" i="1"/>
  <c r="BP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P305" i="1" s="1"/>
  <c r="BO304" i="1"/>
  <c r="BM304" i="1"/>
  <c r="Z304" i="1"/>
  <c r="Y304" i="1"/>
  <c r="BN304" i="1" s="1"/>
  <c r="P304" i="1"/>
  <c r="BO303" i="1"/>
  <c r="BM303" i="1"/>
  <c r="Z303" i="1"/>
  <c r="Y303" i="1"/>
  <c r="BP303" i="1" s="1"/>
  <c r="BO302" i="1"/>
  <c r="BM302" i="1"/>
  <c r="Z302" i="1"/>
  <c r="Y302" i="1"/>
  <c r="BP302" i="1" s="1"/>
  <c r="P302" i="1"/>
  <c r="BO301" i="1"/>
  <c r="BM301" i="1"/>
  <c r="Z301" i="1"/>
  <c r="Y301" i="1"/>
  <c r="BN301" i="1" s="1"/>
  <c r="BO300" i="1"/>
  <c r="BM300" i="1"/>
  <c r="Z300" i="1"/>
  <c r="Y300" i="1"/>
  <c r="BN300" i="1" s="1"/>
  <c r="BO299" i="1"/>
  <c r="BM299" i="1"/>
  <c r="Z299" i="1"/>
  <c r="Y299" i="1"/>
  <c r="BP299" i="1" s="1"/>
  <c r="P299" i="1"/>
  <c r="BO298" i="1"/>
  <c r="BM298" i="1"/>
  <c r="Z298" i="1"/>
  <c r="Y298" i="1"/>
  <c r="BN298" i="1" s="1"/>
  <c r="BO297" i="1"/>
  <c r="BM297" i="1"/>
  <c r="Z297" i="1"/>
  <c r="Y297" i="1"/>
  <c r="BN297" i="1" s="1"/>
  <c r="X295" i="1"/>
  <c r="X294" i="1"/>
  <c r="BO293" i="1"/>
  <c r="BM293" i="1"/>
  <c r="Z293" i="1"/>
  <c r="Y293" i="1"/>
  <c r="BP293" i="1" s="1"/>
  <c r="P293" i="1"/>
  <c r="BO292" i="1"/>
  <c r="BM292" i="1"/>
  <c r="Z292" i="1"/>
  <c r="Y292" i="1"/>
  <c r="BP292" i="1" s="1"/>
  <c r="P292" i="1"/>
  <c r="BO291" i="1"/>
  <c r="BM291" i="1"/>
  <c r="Z291" i="1"/>
  <c r="Y291" i="1"/>
  <c r="BP291" i="1" s="1"/>
  <c r="X289" i="1"/>
  <c r="X288" i="1"/>
  <c r="BO287" i="1"/>
  <c r="BM287" i="1"/>
  <c r="Z287" i="1"/>
  <c r="Y287" i="1"/>
  <c r="BP287" i="1" s="1"/>
  <c r="BO286" i="1"/>
  <c r="BM286" i="1"/>
  <c r="Z286" i="1"/>
  <c r="Y286" i="1"/>
  <c r="BP286" i="1" s="1"/>
  <c r="P286" i="1"/>
  <c r="X284" i="1"/>
  <c r="X283" i="1"/>
  <c r="BO282" i="1"/>
  <c r="BM282" i="1"/>
  <c r="Z282" i="1"/>
  <c r="Z283" i="1" s="1"/>
  <c r="Y282" i="1"/>
  <c r="BN282" i="1" s="1"/>
  <c r="P282" i="1"/>
  <c r="X280" i="1"/>
  <c r="X279" i="1"/>
  <c r="BO278" i="1"/>
  <c r="BM278" i="1"/>
  <c r="Z278" i="1"/>
  <c r="Y278" i="1"/>
  <c r="BP278" i="1" s="1"/>
  <c r="BO277" i="1"/>
  <c r="BM277" i="1"/>
  <c r="Z277" i="1"/>
  <c r="Y277" i="1"/>
  <c r="BP277" i="1" s="1"/>
  <c r="BO276" i="1"/>
  <c r="BM276" i="1"/>
  <c r="Z276" i="1"/>
  <c r="Y276" i="1"/>
  <c r="BP276" i="1" s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O260" i="1"/>
  <c r="BM260" i="1"/>
  <c r="Z260" i="1"/>
  <c r="Y260" i="1"/>
  <c r="BN260" i="1" s="1"/>
  <c r="P260" i="1"/>
  <c r="BO259" i="1"/>
  <c r="BM259" i="1"/>
  <c r="Z259" i="1"/>
  <c r="Y259" i="1"/>
  <c r="BN259" i="1" s="1"/>
  <c r="P259" i="1"/>
  <c r="X255" i="1"/>
  <c r="X254" i="1"/>
  <c r="BO253" i="1"/>
  <c r="BM253" i="1"/>
  <c r="Z253" i="1"/>
  <c r="Z254" i="1" s="1"/>
  <c r="Y253" i="1"/>
  <c r="BP253" i="1" s="1"/>
  <c r="P253" i="1"/>
  <c r="X249" i="1"/>
  <c r="X248" i="1"/>
  <c r="BO247" i="1"/>
  <c r="BM247" i="1"/>
  <c r="Z247" i="1"/>
  <c r="Y247" i="1"/>
  <c r="BN247" i="1" s="1"/>
  <c r="P247" i="1"/>
  <c r="BO246" i="1"/>
  <c r="BM246" i="1"/>
  <c r="Z246" i="1"/>
  <c r="Y246" i="1"/>
  <c r="BP246" i="1" s="1"/>
  <c r="P246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BN236" i="1" s="1"/>
  <c r="P236" i="1"/>
  <c r="BO235" i="1"/>
  <c r="BM235" i="1"/>
  <c r="Z235" i="1"/>
  <c r="Y235" i="1"/>
  <c r="BP235" i="1" s="1"/>
  <c r="P235" i="1"/>
  <c r="BO234" i="1"/>
  <c r="BM234" i="1"/>
  <c r="Z234" i="1"/>
  <c r="Y234" i="1"/>
  <c r="BP234" i="1" s="1"/>
  <c r="P234" i="1"/>
  <c r="X232" i="1"/>
  <c r="X231" i="1"/>
  <c r="BO230" i="1"/>
  <c r="BM230" i="1"/>
  <c r="Z230" i="1"/>
  <c r="Z231" i="1" s="1"/>
  <c r="Y230" i="1"/>
  <c r="Y232" i="1" s="1"/>
  <c r="P230" i="1"/>
  <c r="X227" i="1"/>
  <c r="X226" i="1"/>
  <c r="BO225" i="1"/>
  <c r="BM225" i="1"/>
  <c r="Z225" i="1"/>
  <c r="Y225" i="1"/>
  <c r="BN225" i="1" s="1"/>
  <c r="P225" i="1"/>
  <c r="BO224" i="1"/>
  <c r="BM224" i="1"/>
  <c r="Z224" i="1"/>
  <c r="Y224" i="1"/>
  <c r="BP224" i="1" s="1"/>
  <c r="P224" i="1"/>
  <c r="BO223" i="1"/>
  <c r="BM223" i="1"/>
  <c r="Z223" i="1"/>
  <c r="Y223" i="1"/>
  <c r="BN223" i="1" s="1"/>
  <c r="P223" i="1"/>
  <c r="BO222" i="1"/>
  <c r="BM222" i="1"/>
  <c r="Z222" i="1"/>
  <c r="Y222" i="1"/>
  <c r="BN222" i="1" s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N216" i="1" s="1"/>
  <c r="P216" i="1"/>
  <c r="BO215" i="1"/>
  <c r="BM215" i="1"/>
  <c r="Z215" i="1"/>
  <c r="Y215" i="1"/>
  <c r="BN215" i="1" s="1"/>
  <c r="P215" i="1"/>
  <c r="BO214" i="1"/>
  <c r="BM214" i="1"/>
  <c r="Z214" i="1"/>
  <c r="Y214" i="1"/>
  <c r="BN214" i="1" s="1"/>
  <c r="P214" i="1"/>
  <c r="BO213" i="1"/>
  <c r="BM213" i="1"/>
  <c r="Z213" i="1"/>
  <c r="Y213" i="1"/>
  <c r="BN213" i="1" s="1"/>
  <c r="P213" i="1"/>
  <c r="BO212" i="1"/>
  <c r="BM212" i="1"/>
  <c r="Z212" i="1"/>
  <c r="Y212" i="1"/>
  <c r="BN212" i="1" s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BN206" i="1" s="1"/>
  <c r="P206" i="1"/>
  <c r="BO205" i="1"/>
  <c r="BM205" i="1"/>
  <c r="Z205" i="1"/>
  <c r="Y205" i="1"/>
  <c r="BN205" i="1" s="1"/>
  <c r="P205" i="1"/>
  <c r="X202" i="1"/>
  <c r="X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X193" i="1"/>
  <c r="X192" i="1"/>
  <c r="BO191" i="1"/>
  <c r="BM191" i="1"/>
  <c r="Z191" i="1"/>
  <c r="Z192" i="1" s="1"/>
  <c r="Y191" i="1"/>
  <c r="BP191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X181" i="1"/>
  <c r="X180" i="1"/>
  <c r="BO179" i="1"/>
  <c r="BM179" i="1"/>
  <c r="Z179" i="1"/>
  <c r="Y179" i="1"/>
  <c r="P179" i="1"/>
  <c r="BO178" i="1"/>
  <c r="BM178" i="1"/>
  <c r="Z178" i="1"/>
  <c r="Y178" i="1"/>
  <c r="BP178" i="1" s="1"/>
  <c r="P178" i="1"/>
  <c r="X176" i="1"/>
  <c r="X175" i="1"/>
  <c r="BO174" i="1"/>
  <c r="BM174" i="1"/>
  <c r="Z174" i="1"/>
  <c r="Y174" i="1"/>
  <c r="BN174" i="1" s="1"/>
  <c r="P174" i="1"/>
  <c r="BO173" i="1"/>
  <c r="BM173" i="1"/>
  <c r="Z173" i="1"/>
  <c r="Y173" i="1"/>
  <c r="BN173" i="1" s="1"/>
  <c r="P173" i="1"/>
  <c r="BO172" i="1"/>
  <c r="BM172" i="1"/>
  <c r="Z172" i="1"/>
  <c r="Y172" i="1"/>
  <c r="BO171" i="1"/>
  <c r="BM171" i="1"/>
  <c r="Z171" i="1"/>
  <c r="Y171" i="1"/>
  <c r="BN171" i="1" s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Y161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Y151" i="1" s="1"/>
  <c r="P149" i="1"/>
  <c r="X146" i="1"/>
  <c r="X145" i="1"/>
  <c r="BO144" i="1"/>
  <c r="BM144" i="1"/>
  <c r="Z144" i="1"/>
  <c r="Z145" i="1" s="1"/>
  <c r="Y144" i="1"/>
  <c r="Y145" i="1" s="1"/>
  <c r="P144" i="1"/>
  <c r="X141" i="1"/>
  <c r="X140" i="1"/>
  <c r="BO139" i="1"/>
  <c r="BM139" i="1"/>
  <c r="Z139" i="1"/>
  <c r="Y139" i="1"/>
  <c r="P139" i="1"/>
  <c r="BO138" i="1"/>
  <c r="BM138" i="1"/>
  <c r="Z138" i="1"/>
  <c r="Y138" i="1"/>
  <c r="BN138" i="1" s="1"/>
  <c r="P138" i="1"/>
  <c r="X135" i="1"/>
  <c r="X134" i="1"/>
  <c r="BO133" i="1"/>
  <c r="BM133" i="1"/>
  <c r="Z133" i="1"/>
  <c r="Y133" i="1"/>
  <c r="P133" i="1"/>
  <c r="BO132" i="1"/>
  <c r="BM132" i="1"/>
  <c r="Z132" i="1"/>
  <c r="Y132" i="1"/>
  <c r="BP132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Z122" i="1" s="1"/>
  <c r="Y121" i="1"/>
  <c r="Y123" i="1" s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BN115" i="1" s="1"/>
  <c r="P115" i="1"/>
  <c r="BO114" i="1"/>
  <c r="BM114" i="1"/>
  <c r="Z114" i="1"/>
  <c r="Y114" i="1"/>
  <c r="BN114" i="1" s="1"/>
  <c r="P114" i="1"/>
  <c r="BO113" i="1"/>
  <c r="BM113" i="1"/>
  <c r="Z113" i="1"/>
  <c r="Y113" i="1"/>
  <c r="BP113" i="1" s="1"/>
  <c r="P113" i="1"/>
  <c r="BO112" i="1"/>
  <c r="BM112" i="1"/>
  <c r="Z112" i="1"/>
  <c r="Y112" i="1"/>
  <c r="BP112" i="1" s="1"/>
  <c r="X109" i="1"/>
  <c r="X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X102" i="1"/>
  <c r="X101" i="1"/>
  <c r="BO100" i="1"/>
  <c r="BM100" i="1"/>
  <c r="Z100" i="1"/>
  <c r="Y100" i="1"/>
  <c r="BN100" i="1" s="1"/>
  <c r="P100" i="1"/>
  <c r="BO99" i="1"/>
  <c r="BM99" i="1"/>
  <c r="Z99" i="1"/>
  <c r="Y99" i="1"/>
  <c r="BN99" i="1" s="1"/>
  <c r="BO98" i="1"/>
  <c r="BM98" i="1"/>
  <c r="Z98" i="1"/>
  <c r="Y98" i="1"/>
  <c r="BP98" i="1" s="1"/>
  <c r="P98" i="1"/>
  <c r="BO97" i="1"/>
  <c r="BM97" i="1"/>
  <c r="Z97" i="1"/>
  <c r="Y97" i="1"/>
  <c r="BP97" i="1" s="1"/>
  <c r="P97" i="1"/>
  <c r="BO96" i="1"/>
  <c r="BM96" i="1"/>
  <c r="Z96" i="1"/>
  <c r="Y96" i="1"/>
  <c r="BN96" i="1" s="1"/>
  <c r="P96" i="1"/>
  <c r="BO95" i="1"/>
  <c r="BM95" i="1"/>
  <c r="Z95" i="1"/>
  <c r="Y95" i="1"/>
  <c r="BN95" i="1" s="1"/>
  <c r="P95" i="1"/>
  <c r="X92" i="1"/>
  <c r="X91" i="1"/>
  <c r="BO90" i="1"/>
  <c r="BM90" i="1"/>
  <c r="Z90" i="1"/>
  <c r="Y90" i="1"/>
  <c r="BN90" i="1" s="1"/>
  <c r="P90" i="1"/>
  <c r="BO89" i="1"/>
  <c r="BM89" i="1"/>
  <c r="Z89" i="1"/>
  <c r="Y89" i="1"/>
  <c r="BP89" i="1" s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BN79" i="1" s="1"/>
  <c r="P79" i="1"/>
  <c r="BO78" i="1"/>
  <c r="BM78" i="1"/>
  <c r="Z78" i="1"/>
  <c r="Y78" i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BN72" i="1" s="1"/>
  <c r="P72" i="1"/>
  <c r="BO71" i="1"/>
  <c r="BM71" i="1"/>
  <c r="Z71" i="1"/>
  <c r="Y71" i="1"/>
  <c r="P71" i="1"/>
  <c r="X69" i="1"/>
  <c r="X68" i="1"/>
  <c r="BO67" i="1"/>
  <c r="BM67" i="1"/>
  <c r="Z67" i="1"/>
  <c r="Y67" i="1"/>
  <c r="BN67" i="1" s="1"/>
  <c r="P67" i="1"/>
  <c r="BO66" i="1"/>
  <c r="BM66" i="1"/>
  <c r="Z66" i="1"/>
  <c r="Y66" i="1"/>
  <c r="BN66" i="1" s="1"/>
  <c r="P66" i="1"/>
  <c r="X64" i="1"/>
  <c r="X63" i="1"/>
  <c r="BO62" i="1"/>
  <c r="BM62" i="1"/>
  <c r="Z62" i="1"/>
  <c r="Z63" i="1" s="1"/>
  <c r="Y62" i="1"/>
  <c r="BP62" i="1" s="1"/>
  <c r="P62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X39" i="1"/>
  <c r="X38" i="1"/>
  <c r="BO37" i="1"/>
  <c r="BM37" i="1"/>
  <c r="Z37" i="1"/>
  <c r="Y37" i="1"/>
  <c r="BN37" i="1" s="1"/>
  <c r="P37" i="1"/>
  <c r="BO36" i="1"/>
  <c r="BM36" i="1"/>
  <c r="Z36" i="1"/>
  <c r="Y36" i="1"/>
  <c r="P36" i="1"/>
  <c r="BO35" i="1"/>
  <c r="BM35" i="1"/>
  <c r="Z35" i="1"/>
  <c r="Y35" i="1"/>
  <c r="BP35" i="1" s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BN22" i="1" s="1"/>
  <c r="P22" i="1"/>
  <c r="H10" i="1"/>
  <c r="A9" i="1"/>
  <c r="F10" i="1" s="1"/>
  <c r="D7" i="1"/>
  <c r="Q6" i="1"/>
  <c r="P2" i="1"/>
  <c r="Z180" i="1" l="1"/>
  <c r="BN35" i="1"/>
  <c r="BP301" i="1"/>
  <c r="Z68" i="1"/>
  <c r="BP72" i="1"/>
  <c r="Z226" i="1"/>
  <c r="Z294" i="1"/>
  <c r="BN62" i="1"/>
  <c r="BN286" i="1"/>
  <c r="BP138" i="1"/>
  <c r="Y63" i="1"/>
  <c r="BP215" i="1"/>
  <c r="Y64" i="1"/>
  <c r="Z156" i="1"/>
  <c r="Z208" i="1"/>
  <c r="BN302" i="1"/>
  <c r="Y75" i="1"/>
  <c r="BP298" i="1"/>
  <c r="Z140" i="1"/>
  <c r="BN117" i="1"/>
  <c r="Z261" i="1"/>
  <c r="Z31" i="1"/>
  <c r="BP247" i="1"/>
  <c r="BP66" i="1"/>
  <c r="BP174" i="1"/>
  <c r="Z201" i="1"/>
  <c r="Y188" i="1"/>
  <c r="Z237" i="1"/>
  <c r="Y135" i="1"/>
  <c r="BP216" i="1"/>
  <c r="BN43" i="1"/>
  <c r="Z91" i="1"/>
  <c r="Y146" i="1"/>
  <c r="Y248" i="1"/>
  <c r="BP212" i="1"/>
  <c r="BN292" i="1"/>
  <c r="Y180" i="1"/>
  <c r="Y249" i="1"/>
  <c r="BP260" i="1"/>
  <c r="BP90" i="1"/>
  <c r="BP223" i="1"/>
  <c r="Z288" i="1"/>
  <c r="Z118" i="1"/>
  <c r="BN293" i="1"/>
  <c r="BP313" i="1"/>
  <c r="BN73" i="1"/>
  <c r="Z248" i="1"/>
  <c r="Z101" i="1"/>
  <c r="BN199" i="1"/>
  <c r="BN278" i="1"/>
  <c r="Y68" i="1"/>
  <c r="BN132" i="1"/>
  <c r="BN207" i="1"/>
  <c r="BN246" i="1"/>
  <c r="Y262" i="1"/>
  <c r="Y193" i="1"/>
  <c r="BP214" i="1"/>
  <c r="Y202" i="1"/>
  <c r="BP96" i="1"/>
  <c r="BP259" i="1"/>
  <c r="Y39" i="1"/>
  <c r="BN106" i="1"/>
  <c r="BN116" i="1"/>
  <c r="Y176" i="1"/>
  <c r="BP99" i="1"/>
  <c r="BN113" i="1"/>
  <c r="BN149" i="1"/>
  <c r="Y201" i="1"/>
  <c r="BP206" i="1"/>
  <c r="BP222" i="1"/>
  <c r="BP225" i="1"/>
  <c r="Y279" i="1"/>
  <c r="BP311" i="1"/>
  <c r="Y128" i="1"/>
  <c r="Z74" i="1"/>
  <c r="Y81" i="1"/>
  <c r="Z80" i="1"/>
  <c r="Z128" i="1"/>
  <c r="BP149" i="1"/>
  <c r="BN197" i="1"/>
  <c r="Y280" i="1"/>
  <c r="BP71" i="1"/>
  <c r="Y108" i="1"/>
  <c r="BN133" i="1"/>
  <c r="BN200" i="1"/>
  <c r="BP213" i="1"/>
  <c r="BN235" i="1"/>
  <c r="Y150" i="1"/>
  <c r="Y227" i="1"/>
  <c r="BN253" i="1"/>
  <c r="Y288" i="1"/>
  <c r="BP133" i="1"/>
  <c r="Z279" i="1"/>
  <c r="BP300" i="1"/>
  <c r="Y254" i="1"/>
  <c r="BN276" i="1"/>
  <c r="BP304" i="1"/>
  <c r="Y134" i="1"/>
  <c r="X326" i="1"/>
  <c r="BN44" i="1"/>
  <c r="BP114" i="1"/>
  <c r="Y157" i="1"/>
  <c r="BP173" i="1"/>
  <c r="BN217" i="1"/>
  <c r="BP282" i="1"/>
  <c r="BN309" i="1"/>
  <c r="Y109" i="1"/>
  <c r="BN144" i="1"/>
  <c r="BN198" i="1"/>
  <c r="Z318" i="1"/>
  <c r="Z108" i="1"/>
  <c r="Y118" i="1"/>
  <c r="BP230" i="1"/>
  <c r="BP236" i="1"/>
  <c r="Y255" i="1"/>
  <c r="Y283" i="1"/>
  <c r="BP297" i="1"/>
  <c r="X329" i="1"/>
  <c r="Y51" i="1"/>
  <c r="Y50" i="1"/>
  <c r="BP144" i="1"/>
  <c r="BN191" i="1"/>
  <c r="Y209" i="1"/>
  <c r="BN224" i="1"/>
  <c r="BP22" i="1"/>
  <c r="Y119" i="1"/>
  <c r="Y168" i="1"/>
  <c r="Z188" i="1"/>
  <c r="Y218" i="1"/>
  <c r="Y261" i="1"/>
  <c r="BN277" i="1"/>
  <c r="Y23" i="1"/>
  <c r="Y175" i="1"/>
  <c r="BP205" i="1"/>
  <c r="Y238" i="1"/>
  <c r="BN310" i="1"/>
  <c r="X327" i="1"/>
  <c r="Z50" i="1"/>
  <c r="BN105" i="1"/>
  <c r="BP67" i="1"/>
  <c r="BN112" i="1"/>
  <c r="Y24" i="1"/>
  <c r="Z38" i="1"/>
  <c r="BN42" i="1"/>
  <c r="BP115" i="1"/>
  <c r="Z134" i="1"/>
  <c r="Z175" i="1"/>
  <c r="BN185" i="1"/>
  <c r="Y192" i="1"/>
  <c r="Z218" i="1"/>
  <c r="Y219" i="1"/>
  <c r="BP266" i="1"/>
  <c r="BP314" i="1"/>
  <c r="Y141" i="1"/>
  <c r="BP171" i="1"/>
  <c r="BN315" i="1"/>
  <c r="X325" i="1"/>
  <c r="Y318" i="1"/>
  <c r="Y60" i="1"/>
  <c r="Y237" i="1"/>
  <c r="BN36" i="1"/>
  <c r="BN45" i="1"/>
  <c r="BN54" i="1"/>
  <c r="BN84" i="1"/>
  <c r="BN126" i="1"/>
  <c r="BN160" i="1"/>
  <c r="BN186" i="1"/>
  <c r="BN308" i="1"/>
  <c r="BN30" i="1"/>
  <c r="BN48" i="1"/>
  <c r="BN78" i="1"/>
  <c r="BN154" i="1"/>
  <c r="BN179" i="1"/>
  <c r="Y208" i="1"/>
  <c r="Y226" i="1"/>
  <c r="BN234" i="1"/>
  <c r="BN270" i="1"/>
  <c r="Y289" i="1"/>
  <c r="BN305" i="1"/>
  <c r="Y319" i="1"/>
  <c r="BP78" i="1"/>
  <c r="Y91" i="1"/>
  <c r="BP154" i="1"/>
  <c r="BP179" i="1"/>
  <c r="BP270" i="1"/>
  <c r="Y284" i="1"/>
  <c r="Y294" i="1"/>
  <c r="BN299" i="1"/>
  <c r="BP45" i="1"/>
  <c r="BP84" i="1"/>
  <c r="BP126" i="1"/>
  <c r="Y55" i="1"/>
  <c r="BN312" i="1"/>
  <c r="BN322" i="1"/>
  <c r="BP54" i="1"/>
  <c r="BN97" i="1"/>
  <c r="Y271" i="1"/>
  <c r="BN291" i="1"/>
  <c r="H9" i="1"/>
  <c r="Y92" i="1"/>
  <c r="Y295" i="1"/>
  <c r="Y85" i="1"/>
  <c r="BN46" i="1"/>
  <c r="BP100" i="1"/>
  <c r="BN127" i="1"/>
  <c r="BP139" i="1"/>
  <c r="Y162" i="1"/>
  <c r="BN187" i="1"/>
  <c r="BN241" i="1"/>
  <c r="BP322" i="1"/>
  <c r="BP160" i="1"/>
  <c r="BN121" i="1"/>
  <c r="BN155" i="1"/>
  <c r="BN172" i="1"/>
  <c r="Y181" i="1"/>
  <c r="BN303" i="1"/>
  <c r="BN306" i="1"/>
  <c r="BN316" i="1"/>
  <c r="BP186" i="1"/>
  <c r="Y31" i="1"/>
  <c r="Y32" i="1"/>
  <c r="BN49" i="1"/>
  <c r="BN230" i="1"/>
  <c r="BP241" i="1"/>
  <c r="BN266" i="1"/>
  <c r="Y323" i="1"/>
  <c r="Y69" i="1"/>
  <c r="BP79" i="1"/>
  <c r="BP121" i="1"/>
  <c r="BP172" i="1"/>
  <c r="F9" i="1"/>
  <c r="Y101" i="1"/>
  <c r="BN166" i="1"/>
  <c r="Y242" i="1"/>
  <c r="BN139" i="1"/>
  <c r="BP37" i="1"/>
  <c r="Y140" i="1"/>
  <c r="Y102" i="1"/>
  <c r="Y156" i="1"/>
  <c r="BN89" i="1"/>
  <c r="Y122" i="1"/>
  <c r="BP95" i="1"/>
  <c r="BP166" i="1"/>
  <c r="BP200" i="1"/>
  <c r="Y231" i="1"/>
  <c r="Y267" i="1"/>
  <c r="J9" i="1"/>
  <c r="A10" i="1"/>
  <c r="BN58" i="1"/>
  <c r="Y80" i="1"/>
  <c r="BN98" i="1"/>
  <c r="BP107" i="1"/>
  <c r="BN29" i="1"/>
  <c r="BP58" i="1"/>
  <c r="Y129" i="1"/>
  <c r="BN178" i="1"/>
  <c r="Y189" i="1"/>
  <c r="BN287" i="1"/>
  <c r="BN307" i="1"/>
  <c r="BN317" i="1"/>
  <c r="BP36" i="1"/>
  <c r="BN28" i="1"/>
  <c r="Y38" i="1"/>
  <c r="BN107" i="1"/>
  <c r="Y74" i="1"/>
  <c r="BN47" i="1"/>
  <c r="BN71" i="1"/>
  <c r="X328" i="1" l="1"/>
  <c r="Z330" i="1"/>
  <c r="Y325" i="1"/>
  <c r="Y327" i="1"/>
  <c r="Y326" i="1"/>
  <c r="Y329" i="1"/>
  <c r="Y328" i="1" l="1"/>
  <c r="A338" i="1" l="1"/>
  <c r="C338" i="1"/>
  <c r="B338" i="1"/>
</calcChain>
</file>

<file path=xl/sharedStrings.xml><?xml version="1.0" encoding="utf-8"?>
<sst xmlns="http://schemas.openxmlformats.org/spreadsheetml/2006/main" count="1603" uniqueCount="527">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</sst>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9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5" t="s">
        <v>0</v>
      </c>
      <c r="E1" s="362"/>
      <c r="F1" s="362"/>
      <c r="G1" s="14" t="s">
        <v>1</v>
      </c>
      <c r="H1" s="395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361" t="s">
        <v>3</v>
      </c>
      <c r="S1" s="362"/>
      <c r="T1" s="36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3"/>
      <c r="R2" s="343"/>
      <c r="S2" s="343"/>
      <c r="T2" s="343"/>
      <c r="U2" s="343"/>
      <c r="V2" s="343"/>
      <c r="W2" s="34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3"/>
      <c r="Q3" s="343"/>
      <c r="R3" s="343"/>
      <c r="S3" s="343"/>
      <c r="T3" s="343"/>
      <c r="U3" s="343"/>
      <c r="V3" s="343"/>
      <c r="W3" s="34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14" t="s">
        <v>8</v>
      </c>
      <c r="B5" s="382"/>
      <c r="C5" s="383"/>
      <c r="D5" s="397"/>
      <c r="E5" s="398"/>
      <c r="F5" s="527" t="s">
        <v>9</v>
      </c>
      <c r="G5" s="383"/>
      <c r="H5" s="397" t="s">
        <v>526</v>
      </c>
      <c r="I5" s="481"/>
      <c r="J5" s="481"/>
      <c r="K5" s="481"/>
      <c r="L5" s="481"/>
      <c r="M5" s="398"/>
      <c r="N5" s="72"/>
      <c r="P5" s="26" t="s">
        <v>10</v>
      </c>
      <c r="Q5" s="535">
        <v>45793</v>
      </c>
      <c r="R5" s="413"/>
      <c r="T5" s="446" t="s">
        <v>11</v>
      </c>
      <c r="U5" s="447"/>
      <c r="V5" s="448" t="s">
        <v>12</v>
      </c>
      <c r="W5" s="413"/>
      <c r="AB5" s="57"/>
      <c r="AC5" s="57"/>
      <c r="AD5" s="57"/>
      <c r="AE5" s="57"/>
    </row>
    <row r="6" spans="1:32" s="17" customFormat="1" ht="24" customHeight="1" x14ac:dyDescent="0.2">
      <c r="A6" s="414" t="s">
        <v>13</v>
      </c>
      <c r="B6" s="382"/>
      <c r="C6" s="383"/>
      <c r="D6" s="484" t="s">
        <v>501</v>
      </c>
      <c r="E6" s="485"/>
      <c r="F6" s="485"/>
      <c r="G6" s="485"/>
      <c r="H6" s="485"/>
      <c r="I6" s="485"/>
      <c r="J6" s="485"/>
      <c r="K6" s="485"/>
      <c r="L6" s="485"/>
      <c r="M6" s="413"/>
      <c r="N6" s="73"/>
      <c r="P6" s="26" t="s">
        <v>15</v>
      </c>
      <c r="Q6" s="539" t="str">
        <f>IF(Q5=0," ",CHOOSE(WEEKDAY(Q5,2),"Понедельник","Вторник","Среда","Четверг","Пятница","Суббота","Воскресенье"))</f>
        <v>Пятница</v>
      </c>
      <c r="R6" s="355"/>
      <c r="T6" s="450" t="s">
        <v>16</v>
      </c>
      <c r="U6" s="447"/>
      <c r="V6" s="495" t="s">
        <v>17</v>
      </c>
      <c r="W6" s="37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67" t="str">
        <f>IFERROR(VLOOKUP(DeliveryAddress,Table,3,0),1)</f>
        <v>4</v>
      </c>
      <c r="E7" s="368"/>
      <c r="F7" s="368"/>
      <c r="G7" s="368"/>
      <c r="H7" s="368"/>
      <c r="I7" s="368"/>
      <c r="J7" s="368"/>
      <c r="K7" s="368"/>
      <c r="L7" s="368"/>
      <c r="M7" s="369"/>
      <c r="N7" s="74"/>
      <c r="P7" s="26"/>
      <c r="Q7" s="46"/>
      <c r="R7" s="46"/>
      <c r="T7" s="343"/>
      <c r="U7" s="447"/>
      <c r="V7" s="496"/>
      <c r="W7" s="497"/>
      <c r="AB7" s="57"/>
      <c r="AC7" s="57"/>
      <c r="AD7" s="57"/>
      <c r="AE7" s="57"/>
    </row>
    <row r="8" spans="1:32" s="17" customFormat="1" ht="25.5" customHeight="1" x14ac:dyDescent="0.2">
      <c r="A8" s="552" t="s">
        <v>18</v>
      </c>
      <c r="B8" s="348"/>
      <c r="C8" s="349"/>
      <c r="D8" s="385"/>
      <c r="E8" s="386"/>
      <c r="F8" s="386"/>
      <c r="G8" s="386"/>
      <c r="H8" s="386"/>
      <c r="I8" s="386"/>
      <c r="J8" s="386"/>
      <c r="K8" s="386"/>
      <c r="L8" s="386"/>
      <c r="M8" s="387"/>
      <c r="N8" s="75"/>
      <c r="P8" s="26" t="s">
        <v>19</v>
      </c>
      <c r="Q8" s="415">
        <v>0.41666666666666669</v>
      </c>
      <c r="R8" s="369"/>
      <c r="T8" s="343"/>
      <c r="U8" s="447"/>
      <c r="V8" s="496"/>
      <c r="W8" s="497"/>
      <c r="AB8" s="57"/>
      <c r="AC8" s="57"/>
      <c r="AD8" s="57"/>
      <c r="AE8" s="57"/>
    </row>
    <row r="9" spans="1:32" s="17" customFormat="1" ht="39.950000000000003" customHeight="1" x14ac:dyDescent="0.2">
      <c r="A9" s="4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419"/>
      <c r="E9" s="353"/>
      <c r="F9" s="4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M9" s="353"/>
      <c r="N9" s="70"/>
      <c r="P9" s="29" t="s">
        <v>20</v>
      </c>
      <c r="Q9" s="410"/>
      <c r="R9" s="411"/>
      <c r="T9" s="343"/>
      <c r="U9" s="447"/>
      <c r="V9" s="498"/>
      <c r="W9" s="49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419"/>
      <c r="E10" s="353"/>
      <c r="F10" s="4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469" t="str">
        <f>IFERROR(VLOOKUP($D$10,Proxy,2,FALSE),"")</f>
        <v/>
      </c>
      <c r="I10" s="343"/>
      <c r="J10" s="343"/>
      <c r="K10" s="343"/>
      <c r="L10" s="343"/>
      <c r="M10" s="343"/>
      <c r="N10" s="71"/>
      <c r="P10" s="29" t="s">
        <v>21</v>
      </c>
      <c r="Q10" s="451"/>
      <c r="R10" s="452"/>
      <c r="U10" s="26" t="s">
        <v>22</v>
      </c>
      <c r="V10" s="377" t="s">
        <v>23</v>
      </c>
      <c r="W10" s="37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12"/>
      <c r="R11" s="413"/>
      <c r="U11" s="26" t="s">
        <v>26</v>
      </c>
      <c r="V11" s="531" t="s">
        <v>27</v>
      </c>
      <c r="W11" s="41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38" t="s">
        <v>28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3"/>
      <c r="N12" s="76"/>
      <c r="P12" s="26" t="s">
        <v>29</v>
      </c>
      <c r="Q12" s="415"/>
      <c r="R12" s="369"/>
      <c r="S12" s="27"/>
      <c r="U12" s="26"/>
      <c r="V12" s="362"/>
      <c r="W12" s="343"/>
      <c r="AB12" s="57"/>
      <c r="AC12" s="57"/>
      <c r="AD12" s="57"/>
      <c r="AE12" s="57"/>
    </row>
    <row r="13" spans="1:32" s="17" customFormat="1" ht="23.25" customHeight="1" x14ac:dyDescent="0.2">
      <c r="A13" s="438" t="s">
        <v>30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3"/>
      <c r="N13" s="76"/>
      <c r="O13" s="29"/>
      <c r="P13" s="29" t="s">
        <v>31</v>
      </c>
      <c r="Q13" s="531"/>
      <c r="R13" s="41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38" t="s">
        <v>32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3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4" t="s">
        <v>33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3"/>
      <c r="N15" s="77"/>
      <c r="P15" s="430" t="s">
        <v>34</v>
      </c>
      <c r="Q15" s="362"/>
      <c r="R15" s="362"/>
      <c r="S15" s="362"/>
      <c r="T15" s="362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1"/>
      <c r="Q16" s="431"/>
      <c r="R16" s="431"/>
      <c r="S16" s="431"/>
      <c r="T16" s="4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4" t="s">
        <v>35</v>
      </c>
      <c r="B17" s="374" t="s">
        <v>36</v>
      </c>
      <c r="C17" s="417" t="s">
        <v>37</v>
      </c>
      <c r="D17" s="374" t="s">
        <v>38</v>
      </c>
      <c r="E17" s="405"/>
      <c r="F17" s="374" t="s">
        <v>39</v>
      </c>
      <c r="G17" s="374" t="s">
        <v>40</v>
      </c>
      <c r="H17" s="374" t="s">
        <v>41</v>
      </c>
      <c r="I17" s="374" t="s">
        <v>42</v>
      </c>
      <c r="J17" s="374" t="s">
        <v>43</v>
      </c>
      <c r="K17" s="374" t="s">
        <v>44</v>
      </c>
      <c r="L17" s="374" t="s">
        <v>45</v>
      </c>
      <c r="M17" s="374" t="s">
        <v>46</v>
      </c>
      <c r="N17" s="374" t="s">
        <v>47</v>
      </c>
      <c r="O17" s="374" t="s">
        <v>48</v>
      </c>
      <c r="P17" s="374" t="s">
        <v>49</v>
      </c>
      <c r="Q17" s="404"/>
      <c r="R17" s="404"/>
      <c r="S17" s="404"/>
      <c r="T17" s="405"/>
      <c r="U17" s="547" t="s">
        <v>50</v>
      </c>
      <c r="V17" s="383"/>
      <c r="W17" s="374" t="s">
        <v>51</v>
      </c>
      <c r="X17" s="374" t="s">
        <v>52</v>
      </c>
      <c r="Y17" s="545" t="s">
        <v>53</v>
      </c>
      <c r="Z17" s="476" t="s">
        <v>54</v>
      </c>
      <c r="AA17" s="467" t="s">
        <v>55</v>
      </c>
      <c r="AB17" s="467" t="s">
        <v>56</v>
      </c>
      <c r="AC17" s="467" t="s">
        <v>57</v>
      </c>
      <c r="AD17" s="467" t="s">
        <v>58</v>
      </c>
      <c r="AE17" s="522"/>
      <c r="AF17" s="523"/>
      <c r="AG17" s="80"/>
      <c r="BD17" s="79" t="s">
        <v>59</v>
      </c>
    </row>
    <row r="18" spans="1:68" ht="14.25" customHeight="1" x14ac:dyDescent="0.2">
      <c r="A18" s="375"/>
      <c r="B18" s="375"/>
      <c r="C18" s="375"/>
      <c r="D18" s="406"/>
      <c r="E18" s="408"/>
      <c r="F18" s="375"/>
      <c r="G18" s="375"/>
      <c r="H18" s="375"/>
      <c r="I18" s="375"/>
      <c r="J18" s="375"/>
      <c r="K18" s="375"/>
      <c r="L18" s="375"/>
      <c r="M18" s="375"/>
      <c r="N18" s="375"/>
      <c r="O18" s="375"/>
      <c r="P18" s="406"/>
      <c r="Q18" s="407"/>
      <c r="R18" s="407"/>
      <c r="S18" s="407"/>
      <c r="T18" s="408"/>
      <c r="U18" s="81" t="s">
        <v>60</v>
      </c>
      <c r="V18" s="81" t="s">
        <v>61</v>
      </c>
      <c r="W18" s="375"/>
      <c r="X18" s="375"/>
      <c r="Y18" s="546"/>
      <c r="Z18" s="477"/>
      <c r="AA18" s="468"/>
      <c r="AB18" s="468"/>
      <c r="AC18" s="468"/>
      <c r="AD18" s="524"/>
      <c r="AE18" s="525"/>
      <c r="AF18" s="526"/>
      <c r="AG18" s="80"/>
      <c r="BD18" s="79"/>
    </row>
    <row r="19" spans="1:68" ht="27.75" hidden="1" customHeight="1" x14ac:dyDescent="0.2">
      <c r="A19" s="345" t="s">
        <v>62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52"/>
      <c r="AB19" s="52"/>
      <c r="AC19" s="52"/>
    </row>
    <row r="20" spans="1:68" ht="16.5" hidden="1" customHeight="1" x14ac:dyDescent="0.25">
      <c r="A20" s="371" t="s">
        <v>62</v>
      </c>
      <c r="B20" s="343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3"/>
      <c r="X20" s="343"/>
      <c r="Y20" s="343"/>
      <c r="Z20" s="343"/>
      <c r="AA20" s="62"/>
      <c r="AB20" s="62"/>
      <c r="AC20" s="62"/>
    </row>
    <row r="21" spans="1:68" ht="14.25" hidden="1" customHeight="1" x14ac:dyDescent="0.25">
      <c r="A21" s="350" t="s">
        <v>63</v>
      </c>
      <c r="B21" s="343"/>
      <c r="C21" s="343"/>
      <c r="D21" s="343"/>
      <c r="E21" s="343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3"/>
      <c r="R21" s="343"/>
      <c r="S21" s="343"/>
      <c r="T21" s="343"/>
      <c r="U21" s="343"/>
      <c r="V21" s="343"/>
      <c r="W21" s="343"/>
      <c r="X21" s="343"/>
      <c r="Y21" s="343"/>
      <c r="Z21" s="343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354">
        <v>4607111035752</v>
      </c>
      <c r="E22" s="355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50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0"/>
      <c r="R22" s="340"/>
      <c r="S22" s="340"/>
      <c r="T22" s="341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42"/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44"/>
      <c r="P23" s="347" t="s">
        <v>72</v>
      </c>
      <c r="Q23" s="348"/>
      <c r="R23" s="348"/>
      <c r="S23" s="348"/>
      <c r="T23" s="348"/>
      <c r="U23" s="348"/>
      <c r="V23" s="349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43"/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4"/>
      <c r="P24" s="347" t="s">
        <v>72</v>
      </c>
      <c r="Q24" s="348"/>
      <c r="R24" s="348"/>
      <c r="S24" s="348"/>
      <c r="T24" s="348"/>
      <c r="U24" s="348"/>
      <c r="V24" s="349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45" t="s">
        <v>74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52"/>
      <c r="AB25" s="52"/>
      <c r="AC25" s="52"/>
    </row>
    <row r="26" spans="1:68" ht="16.5" hidden="1" customHeight="1" x14ac:dyDescent="0.25">
      <c r="A26" s="371" t="s">
        <v>75</v>
      </c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3"/>
      <c r="R26" s="343"/>
      <c r="S26" s="343"/>
      <c r="T26" s="343"/>
      <c r="U26" s="343"/>
      <c r="V26" s="343"/>
      <c r="W26" s="343"/>
      <c r="X26" s="343"/>
      <c r="Y26" s="343"/>
      <c r="Z26" s="343"/>
      <c r="AA26" s="62"/>
      <c r="AB26" s="62"/>
      <c r="AC26" s="62"/>
    </row>
    <row r="27" spans="1:68" ht="14.25" hidden="1" customHeight="1" x14ac:dyDescent="0.25">
      <c r="A27" s="350" t="s">
        <v>76</v>
      </c>
      <c r="B27" s="343"/>
      <c r="C27" s="343"/>
      <c r="D27" s="343"/>
      <c r="E27" s="343"/>
      <c r="F27" s="343"/>
      <c r="G27" s="343"/>
      <c r="H27" s="343"/>
      <c r="I27" s="343"/>
      <c r="J27" s="343"/>
      <c r="K27" s="343"/>
      <c r="L27" s="343"/>
      <c r="M27" s="343"/>
      <c r="N27" s="343"/>
      <c r="O27" s="343"/>
      <c r="P27" s="343"/>
      <c r="Q27" s="343"/>
      <c r="R27" s="343"/>
      <c r="S27" s="343"/>
      <c r="T27" s="343"/>
      <c r="U27" s="343"/>
      <c r="V27" s="343"/>
      <c r="W27" s="343"/>
      <c r="X27" s="343"/>
      <c r="Y27" s="343"/>
      <c r="Z27" s="343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54">
        <v>4607111036520</v>
      </c>
      <c r="E28" s="355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63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0"/>
      <c r="R28" s="340"/>
      <c r="S28" s="340"/>
      <c r="T28" s="341"/>
      <c r="U28" s="37"/>
      <c r="V28" s="37"/>
      <c r="W28" s="38" t="s">
        <v>69</v>
      </c>
      <c r="X28" s="56">
        <v>140</v>
      </c>
      <c r="Y28" s="53">
        <f>IFERROR(IF(X28="","",X28),"")</f>
        <v>140</v>
      </c>
      <c r="Z28" s="39">
        <f>IFERROR(IF(X28="","",X28*0.00941),"")</f>
        <v>1.3173999999999999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269.05200000000002</v>
      </c>
      <c r="BN28" s="78">
        <f>IFERROR(Y28*I28,"0")</f>
        <v>269.05200000000002</v>
      </c>
      <c r="BO28" s="78">
        <f>IFERROR(X28/J28,"0")</f>
        <v>1</v>
      </c>
      <c r="BP28" s="78">
        <f>IFERROR(Y28/J28,"0")</f>
        <v>1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54">
        <v>4607111036537</v>
      </c>
      <c r="E29" s="355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7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0"/>
      <c r="R29" s="340"/>
      <c r="S29" s="340"/>
      <c r="T29" s="341"/>
      <c r="U29" s="37"/>
      <c r="V29" s="37"/>
      <c r="W29" s="38" t="s">
        <v>69</v>
      </c>
      <c r="X29" s="56">
        <v>140</v>
      </c>
      <c r="Y29" s="53">
        <f>IFERROR(IF(X29="","",X29),"")</f>
        <v>140</v>
      </c>
      <c r="Z29" s="39">
        <f>IFERROR(IF(X29="","",X29*0.00941),"")</f>
        <v>1.3173999999999999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269.05200000000002</v>
      </c>
      <c r="BN29" s="78">
        <f>IFERROR(Y29*I29,"0")</f>
        <v>269.05200000000002</v>
      </c>
      <c r="BO29" s="78">
        <f>IFERROR(X29/J29,"0")</f>
        <v>1</v>
      </c>
      <c r="BP29" s="78">
        <f>IFERROR(Y29/J29,"0")</f>
        <v>1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54">
        <v>4607111036605</v>
      </c>
      <c r="E30" s="355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36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0"/>
      <c r="R30" s="340"/>
      <c r="S30" s="340"/>
      <c r="T30" s="341"/>
      <c r="U30" s="37"/>
      <c r="V30" s="37"/>
      <c r="W30" s="38" t="s">
        <v>69</v>
      </c>
      <c r="X30" s="56">
        <v>210</v>
      </c>
      <c r="Y30" s="53">
        <f>IFERROR(IF(X30="","",X30),"")</f>
        <v>210</v>
      </c>
      <c r="Z30" s="39">
        <f>IFERROR(IF(X30="","",X30*0.00941),"")</f>
        <v>1.9761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403.57799999999997</v>
      </c>
      <c r="BN30" s="78">
        <f>IFERROR(Y30*I30,"0")</f>
        <v>403.57799999999997</v>
      </c>
      <c r="BO30" s="78">
        <f>IFERROR(X30/J30,"0")</f>
        <v>1.5</v>
      </c>
      <c r="BP30" s="78">
        <f>IFERROR(Y30/J30,"0")</f>
        <v>1.5</v>
      </c>
    </row>
    <row r="31" spans="1:68" x14ac:dyDescent="0.2">
      <c r="A31" s="342"/>
      <c r="B31" s="343"/>
      <c r="C31" s="343"/>
      <c r="D31" s="343"/>
      <c r="E31" s="343"/>
      <c r="F31" s="343"/>
      <c r="G31" s="343"/>
      <c r="H31" s="343"/>
      <c r="I31" s="343"/>
      <c r="J31" s="343"/>
      <c r="K31" s="343"/>
      <c r="L31" s="343"/>
      <c r="M31" s="343"/>
      <c r="N31" s="343"/>
      <c r="O31" s="344"/>
      <c r="P31" s="347" t="s">
        <v>72</v>
      </c>
      <c r="Q31" s="348"/>
      <c r="R31" s="348"/>
      <c r="S31" s="348"/>
      <c r="T31" s="348"/>
      <c r="U31" s="348"/>
      <c r="V31" s="349"/>
      <c r="W31" s="40" t="s">
        <v>69</v>
      </c>
      <c r="X31" s="41">
        <f>IFERROR(SUM(X28:X30),"0")</f>
        <v>490</v>
      </c>
      <c r="Y31" s="41">
        <f>IFERROR(SUM(Y28:Y30),"0")</f>
        <v>490</v>
      </c>
      <c r="Z31" s="41">
        <f>IFERROR(IF(Z28="",0,Z28),"0")+IFERROR(IF(Z29="",0,Z29),"0")+IFERROR(IF(Z30="",0,Z30),"0")</f>
        <v>4.6109</v>
      </c>
      <c r="AA31" s="64"/>
      <c r="AB31" s="64"/>
      <c r="AC31" s="64"/>
    </row>
    <row r="32" spans="1:68" x14ac:dyDescent="0.2">
      <c r="A32" s="343"/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44"/>
      <c r="P32" s="347" t="s">
        <v>72</v>
      </c>
      <c r="Q32" s="348"/>
      <c r="R32" s="348"/>
      <c r="S32" s="348"/>
      <c r="T32" s="348"/>
      <c r="U32" s="348"/>
      <c r="V32" s="349"/>
      <c r="W32" s="40" t="s">
        <v>73</v>
      </c>
      <c r="X32" s="41">
        <f>IFERROR(SUMPRODUCT(X28:X30*H28:H30),"0")</f>
        <v>735</v>
      </c>
      <c r="Y32" s="41">
        <f>IFERROR(SUMPRODUCT(Y28:Y30*H28:H30),"0")</f>
        <v>735</v>
      </c>
      <c r="Z32" s="40"/>
      <c r="AA32" s="64"/>
      <c r="AB32" s="64"/>
      <c r="AC32" s="64"/>
    </row>
    <row r="33" spans="1:68" ht="16.5" hidden="1" customHeight="1" x14ac:dyDescent="0.25">
      <c r="A33" s="371" t="s">
        <v>86</v>
      </c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3"/>
      <c r="U33" s="343"/>
      <c r="V33" s="343"/>
      <c r="W33" s="343"/>
      <c r="X33" s="343"/>
      <c r="Y33" s="343"/>
      <c r="Z33" s="343"/>
      <c r="AA33" s="62"/>
      <c r="AB33" s="62"/>
      <c r="AC33" s="62"/>
    </row>
    <row r="34" spans="1:68" ht="14.25" hidden="1" customHeight="1" x14ac:dyDescent="0.25">
      <c r="A34" s="350" t="s">
        <v>63</v>
      </c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343"/>
      <c r="Z34" s="343"/>
      <c r="AA34" s="63"/>
      <c r="AB34" s="63"/>
      <c r="AC34" s="63"/>
    </row>
    <row r="35" spans="1:68" ht="27" hidden="1" customHeight="1" x14ac:dyDescent="0.25">
      <c r="A35" s="60" t="s">
        <v>87</v>
      </c>
      <c r="B35" s="60" t="s">
        <v>88</v>
      </c>
      <c r="C35" s="34">
        <v>4301071090</v>
      </c>
      <c r="D35" s="354">
        <v>4620207490075</v>
      </c>
      <c r="E35" s="355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8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0"/>
      <c r="R35" s="340"/>
      <c r="S35" s="340"/>
      <c r="T35" s="341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hidden="1" customHeight="1" x14ac:dyDescent="0.25">
      <c r="A36" s="60" t="s">
        <v>90</v>
      </c>
      <c r="B36" s="60" t="s">
        <v>91</v>
      </c>
      <c r="C36" s="34">
        <v>4301071092</v>
      </c>
      <c r="D36" s="354">
        <v>4620207490174</v>
      </c>
      <c r="E36" s="355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0"/>
      <c r="R36" s="340"/>
      <c r="S36" s="340"/>
      <c r="T36" s="341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hidden="1" customHeight="1" x14ac:dyDescent="0.25">
      <c r="A37" s="60" t="s">
        <v>93</v>
      </c>
      <c r="B37" s="60" t="s">
        <v>94</v>
      </c>
      <c r="C37" s="34">
        <v>4301071091</v>
      </c>
      <c r="D37" s="354">
        <v>4620207490044</v>
      </c>
      <c r="E37" s="355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6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0"/>
      <c r="R37" s="340"/>
      <c r="S37" s="340"/>
      <c r="T37" s="341"/>
      <c r="U37" s="37"/>
      <c r="V37" s="37"/>
      <c r="W37" s="38" t="s">
        <v>69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hidden="1" x14ac:dyDescent="0.2">
      <c r="A38" s="342"/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4"/>
      <c r="P38" s="347" t="s">
        <v>72</v>
      </c>
      <c r="Q38" s="348"/>
      <c r="R38" s="348"/>
      <c r="S38" s="348"/>
      <c r="T38" s="348"/>
      <c r="U38" s="348"/>
      <c r="V38" s="349"/>
      <c r="W38" s="40" t="s">
        <v>69</v>
      </c>
      <c r="X38" s="41">
        <f>IFERROR(SUM(X35:X37),"0")</f>
        <v>0</v>
      </c>
      <c r="Y38" s="41">
        <f>IFERROR(SUM(Y35:Y37),"0")</f>
        <v>0</v>
      </c>
      <c r="Z38" s="41">
        <f>IFERROR(IF(Z35="",0,Z35),"0")+IFERROR(IF(Z36="",0,Z36),"0")+IFERROR(IF(Z37="",0,Z37),"0")</f>
        <v>0</v>
      </c>
      <c r="AA38" s="64"/>
      <c r="AB38" s="64"/>
      <c r="AC38" s="64"/>
    </row>
    <row r="39" spans="1:68" hidden="1" x14ac:dyDescent="0.2">
      <c r="A39" s="343"/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4"/>
      <c r="P39" s="347" t="s">
        <v>72</v>
      </c>
      <c r="Q39" s="348"/>
      <c r="R39" s="348"/>
      <c r="S39" s="348"/>
      <c r="T39" s="348"/>
      <c r="U39" s="348"/>
      <c r="V39" s="349"/>
      <c r="W39" s="40" t="s">
        <v>73</v>
      </c>
      <c r="X39" s="41">
        <f>IFERROR(SUMPRODUCT(X35:X37*H35:H37),"0")</f>
        <v>0</v>
      </c>
      <c r="Y39" s="41">
        <f>IFERROR(SUMPRODUCT(Y35:Y37*H35:H37),"0")</f>
        <v>0</v>
      </c>
      <c r="Z39" s="40"/>
      <c r="AA39" s="64"/>
      <c r="AB39" s="64"/>
      <c r="AC39" s="64"/>
    </row>
    <row r="40" spans="1:68" ht="16.5" hidden="1" customHeight="1" x14ac:dyDescent="0.25">
      <c r="A40" s="371" t="s">
        <v>96</v>
      </c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  <c r="R40" s="343"/>
      <c r="S40" s="343"/>
      <c r="T40" s="343"/>
      <c r="U40" s="343"/>
      <c r="V40" s="343"/>
      <c r="W40" s="343"/>
      <c r="X40" s="343"/>
      <c r="Y40" s="343"/>
      <c r="Z40" s="343"/>
      <c r="AA40" s="62"/>
      <c r="AB40" s="62"/>
      <c r="AC40" s="62"/>
    </row>
    <row r="41" spans="1:68" ht="14.25" hidden="1" customHeight="1" x14ac:dyDescent="0.25">
      <c r="A41" s="350" t="s">
        <v>63</v>
      </c>
      <c r="B41" s="343"/>
      <c r="C41" s="343"/>
      <c r="D41" s="343"/>
      <c r="E41" s="343"/>
      <c r="F41" s="343"/>
      <c r="G41" s="343"/>
      <c r="H41" s="343"/>
      <c r="I41" s="343"/>
      <c r="J41" s="343"/>
      <c r="K41" s="343"/>
      <c r="L41" s="343"/>
      <c r="M41" s="343"/>
      <c r="N41" s="343"/>
      <c r="O41" s="343"/>
      <c r="P41" s="343"/>
      <c r="Q41" s="343"/>
      <c r="R41" s="343"/>
      <c r="S41" s="343"/>
      <c r="T41" s="343"/>
      <c r="U41" s="343"/>
      <c r="V41" s="343"/>
      <c r="W41" s="343"/>
      <c r="X41" s="343"/>
      <c r="Y41" s="343"/>
      <c r="Z41" s="343"/>
      <c r="AA41" s="63"/>
      <c r="AB41" s="63"/>
      <c r="AC41" s="63"/>
    </row>
    <row r="42" spans="1:68" ht="27" hidden="1" customHeight="1" x14ac:dyDescent="0.25">
      <c r="A42" s="60" t="s">
        <v>97</v>
      </c>
      <c r="B42" s="60" t="s">
        <v>98</v>
      </c>
      <c r="C42" s="34">
        <v>4301071032</v>
      </c>
      <c r="D42" s="354">
        <v>4607111038999</v>
      </c>
      <c r="E42" s="355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9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0"/>
      <c r="R42" s="340"/>
      <c r="S42" s="340"/>
      <c r="T42" s="341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hidden="1" customHeight="1" x14ac:dyDescent="0.25">
      <c r="A43" s="60" t="s">
        <v>100</v>
      </c>
      <c r="B43" s="60" t="s">
        <v>101</v>
      </c>
      <c r="C43" s="34">
        <v>4301071044</v>
      </c>
      <c r="D43" s="354">
        <v>4607111039385</v>
      </c>
      <c r="E43" s="355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40"/>
      <c r="R43" s="340"/>
      <c r="S43" s="340"/>
      <c r="T43" s="341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4301070972</v>
      </c>
      <c r="D44" s="354">
        <v>4607111037183</v>
      </c>
      <c r="E44" s="355"/>
      <c r="F44" s="59">
        <v>0.9</v>
      </c>
      <c r="G44" s="35">
        <v>8</v>
      </c>
      <c r="H44" s="59">
        <v>7.2</v>
      </c>
      <c r="I44" s="59">
        <v>7.4859999999999998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0"/>
      <c r="R44" s="340"/>
      <c r="S44" s="340"/>
      <c r="T44" s="341"/>
      <c r="U44" s="37"/>
      <c r="V44" s="37"/>
      <c r="W44" s="38" t="s">
        <v>69</v>
      </c>
      <c r="X44" s="56">
        <v>84</v>
      </c>
      <c r="Y44" s="53">
        <f t="shared" si="0"/>
        <v>84</v>
      </c>
      <c r="Z44" s="39">
        <f t="shared" si="1"/>
        <v>1.302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628.82399999999996</v>
      </c>
      <c r="BN44" s="78">
        <f t="shared" si="3"/>
        <v>628.82399999999996</v>
      </c>
      <c r="BO44" s="78">
        <f t="shared" si="4"/>
        <v>1</v>
      </c>
      <c r="BP44" s="78">
        <f t="shared" si="5"/>
        <v>1</v>
      </c>
    </row>
    <row r="45" spans="1:68" ht="27" hidden="1" customHeight="1" x14ac:dyDescent="0.25">
      <c r="A45" s="60" t="s">
        <v>104</v>
      </c>
      <c r="B45" s="60" t="s">
        <v>105</v>
      </c>
      <c r="C45" s="34">
        <v>4301071045</v>
      </c>
      <c r="D45" s="354">
        <v>4607111039392</v>
      </c>
      <c r="E45" s="355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70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40"/>
      <c r="R45" s="340"/>
      <c r="S45" s="340"/>
      <c r="T45" s="341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4301071031</v>
      </c>
      <c r="D46" s="354">
        <v>4607111038982</v>
      </c>
      <c r="E46" s="355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7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40"/>
      <c r="R46" s="340"/>
      <c r="S46" s="340"/>
      <c r="T46" s="341"/>
      <c r="U46" s="37"/>
      <c r="V46" s="37"/>
      <c r="W46" s="38" t="s">
        <v>69</v>
      </c>
      <c r="X46" s="56">
        <v>168</v>
      </c>
      <c r="Y46" s="53">
        <f t="shared" si="0"/>
        <v>168</v>
      </c>
      <c r="Z46" s="39">
        <f t="shared" si="1"/>
        <v>2.6040000000000001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1224.048</v>
      </c>
      <c r="BN46" s="78">
        <f t="shared" si="3"/>
        <v>1224.048</v>
      </c>
      <c r="BO46" s="78">
        <f t="shared" si="4"/>
        <v>2</v>
      </c>
      <c r="BP46" s="78">
        <f t="shared" si="5"/>
        <v>2</v>
      </c>
    </row>
    <row r="47" spans="1:68" ht="27" hidden="1" customHeight="1" x14ac:dyDescent="0.25">
      <c r="A47" s="60" t="s">
        <v>109</v>
      </c>
      <c r="B47" s="60" t="s">
        <v>110</v>
      </c>
      <c r="C47" s="34">
        <v>4301071046</v>
      </c>
      <c r="D47" s="354">
        <v>4607111039354</v>
      </c>
      <c r="E47" s="355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40"/>
      <c r="R47" s="340"/>
      <c r="S47" s="340"/>
      <c r="T47" s="341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hidden="1" customHeight="1" x14ac:dyDescent="0.25">
      <c r="A48" s="60" t="s">
        <v>111</v>
      </c>
      <c r="B48" s="60" t="s">
        <v>112</v>
      </c>
      <c r="C48" s="34">
        <v>4301071047</v>
      </c>
      <c r="D48" s="354">
        <v>4607111039330</v>
      </c>
      <c r="E48" s="355"/>
      <c r="F48" s="59">
        <v>0.7</v>
      </c>
      <c r="G48" s="35">
        <v>10</v>
      </c>
      <c r="H48" s="59">
        <v>7</v>
      </c>
      <c r="I48" s="59">
        <v>7.3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7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40"/>
      <c r="R48" s="340"/>
      <c r="S48" s="340"/>
      <c r="T48" s="341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113</v>
      </c>
      <c r="B49" s="60" t="s">
        <v>114</v>
      </c>
      <c r="C49" s="34">
        <v>4301070968</v>
      </c>
      <c r="D49" s="354">
        <v>4607111036889</v>
      </c>
      <c r="E49" s="355"/>
      <c r="F49" s="59">
        <v>0.9</v>
      </c>
      <c r="G49" s="35">
        <v>8</v>
      </c>
      <c r="H49" s="59">
        <v>7.2</v>
      </c>
      <c r="I49" s="59">
        <v>7.4859999999999998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43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40"/>
      <c r="R49" s="340"/>
      <c r="S49" s="340"/>
      <c r="T49" s="341"/>
      <c r="U49" s="37"/>
      <c r="V49" s="37"/>
      <c r="W49" s="38" t="s">
        <v>69</v>
      </c>
      <c r="X49" s="56">
        <v>84</v>
      </c>
      <c r="Y49" s="53">
        <f t="shared" si="0"/>
        <v>84</v>
      </c>
      <c r="Z49" s="39">
        <f t="shared" si="1"/>
        <v>1.302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628.82399999999996</v>
      </c>
      <c r="BN49" s="78">
        <f t="shared" si="3"/>
        <v>628.82399999999996</v>
      </c>
      <c r="BO49" s="78">
        <f t="shared" si="4"/>
        <v>1</v>
      </c>
      <c r="BP49" s="78">
        <f t="shared" si="5"/>
        <v>1</v>
      </c>
    </row>
    <row r="50" spans="1:68" x14ac:dyDescent="0.2">
      <c r="A50" s="342"/>
      <c r="B50" s="343"/>
      <c r="C50" s="343"/>
      <c r="D50" s="343"/>
      <c r="E50" s="343"/>
      <c r="F50" s="343"/>
      <c r="G50" s="343"/>
      <c r="H50" s="343"/>
      <c r="I50" s="343"/>
      <c r="J50" s="343"/>
      <c r="K50" s="343"/>
      <c r="L50" s="343"/>
      <c r="M50" s="343"/>
      <c r="N50" s="343"/>
      <c r="O50" s="344"/>
      <c r="P50" s="347" t="s">
        <v>72</v>
      </c>
      <c r="Q50" s="348"/>
      <c r="R50" s="348"/>
      <c r="S50" s="348"/>
      <c r="T50" s="348"/>
      <c r="U50" s="348"/>
      <c r="V50" s="349"/>
      <c r="W50" s="40" t="s">
        <v>69</v>
      </c>
      <c r="X50" s="41">
        <f>IFERROR(SUM(X42:X49),"0")</f>
        <v>336</v>
      </c>
      <c r="Y50" s="41">
        <f>IFERROR(SUM(Y42:Y49),"0")</f>
        <v>336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5.2080000000000002</v>
      </c>
      <c r="AA50" s="64"/>
      <c r="AB50" s="64"/>
      <c r="AC50" s="64"/>
    </row>
    <row r="51" spans="1:68" x14ac:dyDescent="0.2">
      <c r="A51" s="343"/>
      <c r="B51" s="343"/>
      <c r="C51" s="343"/>
      <c r="D51" s="343"/>
      <c r="E51" s="343"/>
      <c r="F51" s="343"/>
      <c r="G51" s="343"/>
      <c r="H51" s="343"/>
      <c r="I51" s="343"/>
      <c r="J51" s="343"/>
      <c r="K51" s="343"/>
      <c r="L51" s="343"/>
      <c r="M51" s="343"/>
      <c r="N51" s="343"/>
      <c r="O51" s="344"/>
      <c r="P51" s="347" t="s">
        <v>72</v>
      </c>
      <c r="Q51" s="348"/>
      <c r="R51" s="348"/>
      <c r="S51" s="348"/>
      <c r="T51" s="348"/>
      <c r="U51" s="348"/>
      <c r="V51" s="349"/>
      <c r="W51" s="40" t="s">
        <v>73</v>
      </c>
      <c r="X51" s="41">
        <f>IFERROR(SUMPRODUCT(X42:X49*H42:H49),"0")</f>
        <v>2385.6000000000004</v>
      </c>
      <c r="Y51" s="41">
        <f>IFERROR(SUMPRODUCT(Y42:Y49*H42:H49),"0")</f>
        <v>2385.6000000000004</v>
      </c>
      <c r="Z51" s="40"/>
      <c r="AA51" s="64"/>
      <c r="AB51" s="64"/>
      <c r="AC51" s="64"/>
    </row>
    <row r="52" spans="1:68" ht="16.5" hidden="1" customHeight="1" x14ac:dyDescent="0.25">
      <c r="A52" s="371" t="s">
        <v>115</v>
      </c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  <c r="T52" s="343"/>
      <c r="U52" s="343"/>
      <c r="V52" s="343"/>
      <c r="W52" s="343"/>
      <c r="X52" s="343"/>
      <c r="Y52" s="343"/>
      <c r="Z52" s="343"/>
      <c r="AA52" s="62"/>
      <c r="AB52" s="62"/>
      <c r="AC52" s="62"/>
    </row>
    <row r="53" spans="1:68" ht="14.25" hidden="1" customHeight="1" x14ac:dyDescent="0.25">
      <c r="A53" s="350" t="s">
        <v>63</v>
      </c>
      <c r="B53" s="343"/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  <c r="T53" s="343"/>
      <c r="U53" s="343"/>
      <c r="V53" s="343"/>
      <c r="W53" s="343"/>
      <c r="X53" s="343"/>
      <c r="Y53" s="343"/>
      <c r="Z53" s="343"/>
      <c r="AA53" s="63"/>
      <c r="AB53" s="63"/>
      <c r="AC53" s="63"/>
    </row>
    <row r="54" spans="1:68" ht="16.5" hidden="1" customHeight="1" x14ac:dyDescent="0.25">
      <c r="A54" s="60" t="s">
        <v>116</v>
      </c>
      <c r="B54" s="60" t="s">
        <v>117</v>
      </c>
      <c r="C54" s="34">
        <v>4301071073</v>
      </c>
      <c r="D54" s="354">
        <v>4620207490822</v>
      </c>
      <c r="E54" s="355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5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40"/>
      <c r="R54" s="340"/>
      <c r="S54" s="340"/>
      <c r="T54" s="341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342"/>
      <c r="B55" s="343"/>
      <c r="C55" s="343"/>
      <c r="D55" s="343"/>
      <c r="E55" s="343"/>
      <c r="F55" s="343"/>
      <c r="G55" s="343"/>
      <c r="H55" s="343"/>
      <c r="I55" s="343"/>
      <c r="J55" s="343"/>
      <c r="K55" s="343"/>
      <c r="L55" s="343"/>
      <c r="M55" s="343"/>
      <c r="N55" s="343"/>
      <c r="O55" s="344"/>
      <c r="P55" s="347" t="s">
        <v>72</v>
      </c>
      <c r="Q55" s="348"/>
      <c r="R55" s="348"/>
      <c r="S55" s="348"/>
      <c r="T55" s="348"/>
      <c r="U55" s="348"/>
      <c r="V55" s="349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343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44"/>
      <c r="P56" s="347" t="s">
        <v>72</v>
      </c>
      <c r="Q56" s="348"/>
      <c r="R56" s="348"/>
      <c r="S56" s="348"/>
      <c r="T56" s="348"/>
      <c r="U56" s="348"/>
      <c r="V56" s="349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350" t="s">
        <v>119</v>
      </c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  <c r="T57" s="343"/>
      <c r="U57" s="343"/>
      <c r="V57" s="343"/>
      <c r="W57" s="343"/>
      <c r="X57" s="343"/>
      <c r="Y57" s="343"/>
      <c r="Z57" s="343"/>
      <c r="AA57" s="63"/>
      <c r="AB57" s="63"/>
      <c r="AC57" s="63"/>
    </row>
    <row r="58" spans="1:68" ht="16.5" hidden="1" customHeight="1" x14ac:dyDescent="0.25">
      <c r="A58" s="60" t="s">
        <v>120</v>
      </c>
      <c r="B58" s="60" t="s">
        <v>121</v>
      </c>
      <c r="C58" s="34">
        <v>4301100087</v>
      </c>
      <c r="D58" s="354">
        <v>4607111039743</v>
      </c>
      <c r="E58" s="355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40"/>
      <c r="R58" s="340"/>
      <c r="S58" s="340"/>
      <c r="T58" s="341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342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4"/>
      <c r="P59" s="347" t="s">
        <v>72</v>
      </c>
      <c r="Q59" s="348"/>
      <c r="R59" s="348"/>
      <c r="S59" s="348"/>
      <c r="T59" s="348"/>
      <c r="U59" s="348"/>
      <c r="V59" s="349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343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4"/>
      <c r="P60" s="347" t="s">
        <v>72</v>
      </c>
      <c r="Q60" s="348"/>
      <c r="R60" s="348"/>
      <c r="S60" s="348"/>
      <c r="T60" s="348"/>
      <c r="U60" s="348"/>
      <c r="V60" s="349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350" t="s">
        <v>76</v>
      </c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  <c r="T61" s="343"/>
      <c r="U61" s="343"/>
      <c r="V61" s="343"/>
      <c r="W61" s="343"/>
      <c r="X61" s="343"/>
      <c r="Y61" s="343"/>
      <c r="Z61" s="343"/>
      <c r="AA61" s="63"/>
      <c r="AB61" s="63"/>
      <c r="AC61" s="63"/>
    </row>
    <row r="62" spans="1:68" ht="16.5" hidden="1" customHeight="1" x14ac:dyDescent="0.25">
      <c r="A62" s="60" t="s">
        <v>123</v>
      </c>
      <c r="B62" s="60" t="s">
        <v>124</v>
      </c>
      <c r="C62" s="34">
        <v>4301132194</v>
      </c>
      <c r="D62" s="354">
        <v>4607111039712</v>
      </c>
      <c r="E62" s="355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5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0"/>
      <c r="R62" s="340"/>
      <c r="S62" s="340"/>
      <c r="T62" s="341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42"/>
      <c r="B63" s="343"/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4"/>
      <c r="P63" s="347" t="s">
        <v>72</v>
      </c>
      <c r="Q63" s="348"/>
      <c r="R63" s="348"/>
      <c r="S63" s="348"/>
      <c r="T63" s="348"/>
      <c r="U63" s="348"/>
      <c r="V63" s="349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343"/>
      <c r="B64" s="343"/>
      <c r="C64" s="343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4"/>
      <c r="P64" s="347" t="s">
        <v>72</v>
      </c>
      <c r="Q64" s="348"/>
      <c r="R64" s="348"/>
      <c r="S64" s="348"/>
      <c r="T64" s="348"/>
      <c r="U64" s="348"/>
      <c r="V64" s="349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350" t="s">
        <v>126</v>
      </c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  <c r="T65" s="343"/>
      <c r="U65" s="343"/>
      <c r="V65" s="343"/>
      <c r="W65" s="343"/>
      <c r="X65" s="343"/>
      <c r="Y65" s="343"/>
      <c r="Z65" s="343"/>
      <c r="AA65" s="63"/>
      <c r="AB65" s="63"/>
      <c r="AC65" s="63"/>
    </row>
    <row r="66" spans="1:68" ht="16.5" hidden="1" customHeight="1" x14ac:dyDescent="0.25">
      <c r="A66" s="60" t="s">
        <v>127</v>
      </c>
      <c r="B66" s="60" t="s">
        <v>128</v>
      </c>
      <c r="C66" s="34">
        <v>4301136018</v>
      </c>
      <c r="D66" s="354">
        <v>4607111037008</v>
      </c>
      <c r="E66" s="355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1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0"/>
      <c r="R66" s="340"/>
      <c r="S66" s="340"/>
      <c r="T66" s="341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hidden="1" customHeight="1" x14ac:dyDescent="0.25">
      <c r="A67" s="60" t="s">
        <v>130</v>
      </c>
      <c r="B67" s="60" t="s">
        <v>131</v>
      </c>
      <c r="C67" s="34">
        <v>4301136015</v>
      </c>
      <c r="D67" s="354">
        <v>4607111037398</v>
      </c>
      <c r="E67" s="355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0"/>
      <c r="R67" s="340"/>
      <c r="S67" s="340"/>
      <c r="T67" s="341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idden="1" x14ac:dyDescent="0.2">
      <c r="A68" s="342"/>
      <c r="B68" s="343"/>
      <c r="C68" s="343"/>
      <c r="D68" s="343"/>
      <c r="E68" s="343"/>
      <c r="F68" s="343"/>
      <c r="G68" s="343"/>
      <c r="H68" s="343"/>
      <c r="I68" s="343"/>
      <c r="J68" s="343"/>
      <c r="K68" s="343"/>
      <c r="L68" s="343"/>
      <c r="M68" s="343"/>
      <c r="N68" s="343"/>
      <c r="O68" s="344"/>
      <c r="P68" s="347" t="s">
        <v>72</v>
      </c>
      <c r="Q68" s="348"/>
      <c r="R68" s="348"/>
      <c r="S68" s="348"/>
      <c r="T68" s="348"/>
      <c r="U68" s="348"/>
      <c r="V68" s="349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hidden="1" x14ac:dyDescent="0.2">
      <c r="A69" s="343"/>
      <c r="B69" s="343"/>
      <c r="C69" s="343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4"/>
      <c r="P69" s="347" t="s">
        <v>72</v>
      </c>
      <c r="Q69" s="348"/>
      <c r="R69" s="348"/>
      <c r="S69" s="348"/>
      <c r="T69" s="348"/>
      <c r="U69" s="348"/>
      <c r="V69" s="349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hidden="1" customHeight="1" x14ac:dyDescent="0.25">
      <c r="A70" s="350" t="s">
        <v>132</v>
      </c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3"/>
      <c r="V70" s="343"/>
      <c r="W70" s="343"/>
      <c r="X70" s="343"/>
      <c r="Y70" s="343"/>
      <c r="Z70" s="343"/>
      <c r="AA70" s="63"/>
      <c r="AB70" s="63"/>
      <c r="AC70" s="63"/>
    </row>
    <row r="71" spans="1:68" ht="16.5" hidden="1" customHeight="1" x14ac:dyDescent="0.25">
      <c r="A71" s="60" t="s">
        <v>133</v>
      </c>
      <c r="B71" s="60" t="s">
        <v>134</v>
      </c>
      <c r="C71" s="34">
        <v>4301135664</v>
      </c>
      <c r="D71" s="354">
        <v>4607111039705</v>
      </c>
      <c r="E71" s="355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4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0"/>
      <c r="R71" s="340"/>
      <c r="S71" s="340"/>
      <c r="T71" s="341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135</v>
      </c>
      <c r="B72" s="60" t="s">
        <v>136</v>
      </c>
      <c r="C72" s="34">
        <v>4301135665</v>
      </c>
      <c r="D72" s="354">
        <v>4607111039729</v>
      </c>
      <c r="E72" s="355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0"/>
      <c r="R72" s="340"/>
      <c r="S72" s="340"/>
      <c r="T72" s="341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hidden="1" customHeight="1" x14ac:dyDescent="0.25">
      <c r="A73" s="60" t="s">
        <v>138</v>
      </c>
      <c r="B73" s="60" t="s">
        <v>139</v>
      </c>
      <c r="C73" s="34">
        <v>4301135702</v>
      </c>
      <c r="D73" s="354">
        <v>4620207490228</v>
      </c>
      <c r="E73" s="355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49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0"/>
      <c r="R73" s="340"/>
      <c r="S73" s="340"/>
      <c r="T73" s="341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idden="1" x14ac:dyDescent="0.2">
      <c r="A74" s="342"/>
      <c r="B74" s="343"/>
      <c r="C74" s="343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4"/>
      <c r="P74" s="347" t="s">
        <v>72</v>
      </c>
      <c r="Q74" s="348"/>
      <c r="R74" s="348"/>
      <c r="S74" s="348"/>
      <c r="T74" s="348"/>
      <c r="U74" s="348"/>
      <c r="V74" s="349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hidden="1" x14ac:dyDescent="0.2">
      <c r="A75" s="343"/>
      <c r="B75" s="343"/>
      <c r="C75" s="343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4"/>
      <c r="P75" s="347" t="s">
        <v>72</v>
      </c>
      <c r="Q75" s="348"/>
      <c r="R75" s="348"/>
      <c r="S75" s="348"/>
      <c r="T75" s="348"/>
      <c r="U75" s="348"/>
      <c r="V75" s="349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hidden="1" customHeight="1" x14ac:dyDescent="0.25">
      <c r="A76" s="371" t="s">
        <v>140</v>
      </c>
      <c r="B76" s="343"/>
      <c r="C76" s="343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62"/>
      <c r="AB76" s="62"/>
      <c r="AC76" s="62"/>
    </row>
    <row r="77" spans="1:68" ht="14.25" hidden="1" customHeight="1" x14ac:dyDescent="0.25">
      <c r="A77" s="350" t="s">
        <v>63</v>
      </c>
      <c r="B77" s="343"/>
      <c r="C77" s="343"/>
      <c r="D77" s="343"/>
      <c r="E77" s="343"/>
      <c r="F77" s="343"/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  <c r="T77" s="343"/>
      <c r="U77" s="343"/>
      <c r="V77" s="343"/>
      <c r="W77" s="343"/>
      <c r="X77" s="343"/>
      <c r="Y77" s="343"/>
      <c r="Z77" s="343"/>
      <c r="AA77" s="63"/>
      <c r="AB77" s="63"/>
      <c r="AC77" s="63"/>
    </row>
    <row r="78" spans="1:68" ht="27" hidden="1" customHeight="1" x14ac:dyDescent="0.25">
      <c r="A78" s="60" t="s">
        <v>141</v>
      </c>
      <c r="B78" s="60" t="s">
        <v>142</v>
      </c>
      <c r="C78" s="34">
        <v>4301070977</v>
      </c>
      <c r="D78" s="354">
        <v>4607111037411</v>
      </c>
      <c r="E78" s="355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42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0"/>
      <c r="R78" s="340"/>
      <c r="S78" s="340"/>
      <c r="T78" s="341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hidden="1" customHeight="1" x14ac:dyDescent="0.25">
      <c r="A79" s="60" t="s">
        <v>145</v>
      </c>
      <c r="B79" s="60" t="s">
        <v>146</v>
      </c>
      <c r="C79" s="34">
        <v>4301070981</v>
      </c>
      <c r="D79" s="354">
        <v>4607111036728</v>
      </c>
      <c r="E79" s="355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49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0"/>
      <c r="R79" s="340"/>
      <c r="S79" s="340"/>
      <c r="T79" s="341"/>
      <c r="U79" s="37"/>
      <c r="V79" s="37"/>
      <c r="W79" s="38" t="s">
        <v>69</v>
      </c>
      <c r="X79" s="56">
        <v>0</v>
      </c>
      <c r="Y79" s="53">
        <f>IFERROR(IF(X79="","",X79),"")</f>
        <v>0</v>
      </c>
      <c r="Z79" s="39">
        <f>IFERROR(IF(X79="","",X79*0.00866),"")</f>
        <v>0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0</v>
      </c>
      <c r="BN79" s="78">
        <f>IFERROR(Y79*I79,"0")</f>
        <v>0</v>
      </c>
      <c r="BO79" s="78">
        <f>IFERROR(X79/J79,"0")</f>
        <v>0</v>
      </c>
      <c r="BP79" s="78">
        <f>IFERROR(Y79/J79,"0")</f>
        <v>0</v>
      </c>
    </row>
    <row r="80" spans="1:68" hidden="1" x14ac:dyDescent="0.2">
      <c r="A80" s="342"/>
      <c r="B80" s="343"/>
      <c r="C80" s="343"/>
      <c r="D80" s="343"/>
      <c r="E80" s="343"/>
      <c r="F80" s="343"/>
      <c r="G80" s="343"/>
      <c r="H80" s="343"/>
      <c r="I80" s="343"/>
      <c r="J80" s="343"/>
      <c r="K80" s="343"/>
      <c r="L80" s="343"/>
      <c r="M80" s="343"/>
      <c r="N80" s="343"/>
      <c r="O80" s="344"/>
      <c r="P80" s="347" t="s">
        <v>72</v>
      </c>
      <c r="Q80" s="348"/>
      <c r="R80" s="348"/>
      <c r="S80" s="348"/>
      <c r="T80" s="348"/>
      <c r="U80" s="348"/>
      <c r="V80" s="349"/>
      <c r="W80" s="40" t="s">
        <v>69</v>
      </c>
      <c r="X80" s="41">
        <f>IFERROR(SUM(X78:X79),"0")</f>
        <v>0</v>
      </c>
      <c r="Y80" s="41">
        <f>IFERROR(SUM(Y78:Y79),"0")</f>
        <v>0</v>
      </c>
      <c r="Z80" s="41">
        <f>IFERROR(IF(Z78="",0,Z78),"0")+IFERROR(IF(Z79="",0,Z79),"0")</f>
        <v>0</v>
      </c>
      <c r="AA80" s="64"/>
      <c r="AB80" s="64"/>
      <c r="AC80" s="64"/>
    </row>
    <row r="81" spans="1:68" hidden="1" x14ac:dyDescent="0.2">
      <c r="A81" s="343"/>
      <c r="B81" s="343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4"/>
      <c r="P81" s="347" t="s">
        <v>72</v>
      </c>
      <c r="Q81" s="348"/>
      <c r="R81" s="348"/>
      <c r="S81" s="348"/>
      <c r="T81" s="348"/>
      <c r="U81" s="348"/>
      <c r="V81" s="349"/>
      <c r="W81" s="40" t="s">
        <v>73</v>
      </c>
      <c r="X81" s="41">
        <f>IFERROR(SUMPRODUCT(X78:X79*H78:H79),"0")</f>
        <v>0</v>
      </c>
      <c r="Y81" s="41">
        <f>IFERROR(SUMPRODUCT(Y78:Y79*H78:H79),"0")</f>
        <v>0</v>
      </c>
      <c r="Z81" s="40"/>
      <c r="AA81" s="64"/>
      <c r="AB81" s="64"/>
      <c r="AC81" s="64"/>
    </row>
    <row r="82" spans="1:68" ht="16.5" hidden="1" customHeight="1" x14ac:dyDescent="0.25">
      <c r="A82" s="371" t="s">
        <v>147</v>
      </c>
      <c r="B82" s="343"/>
      <c r="C82" s="343"/>
      <c r="D82" s="343"/>
      <c r="E82" s="343"/>
      <c r="F82" s="343"/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  <c r="T82" s="343"/>
      <c r="U82" s="343"/>
      <c r="V82" s="343"/>
      <c r="W82" s="343"/>
      <c r="X82" s="343"/>
      <c r="Y82" s="343"/>
      <c r="Z82" s="343"/>
      <c r="AA82" s="62"/>
      <c r="AB82" s="62"/>
      <c r="AC82" s="62"/>
    </row>
    <row r="83" spans="1:68" ht="14.25" hidden="1" customHeight="1" x14ac:dyDescent="0.25">
      <c r="A83" s="350" t="s">
        <v>132</v>
      </c>
      <c r="B83" s="343"/>
      <c r="C83" s="343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63"/>
      <c r="AB83" s="63"/>
      <c r="AC83" s="63"/>
    </row>
    <row r="84" spans="1:68" ht="27" hidden="1" customHeight="1" x14ac:dyDescent="0.25">
      <c r="A84" s="60" t="s">
        <v>148</v>
      </c>
      <c r="B84" s="60" t="s">
        <v>149</v>
      </c>
      <c r="C84" s="34">
        <v>4301135584</v>
      </c>
      <c r="D84" s="354">
        <v>4607111033659</v>
      </c>
      <c r="E84" s="355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50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0"/>
      <c r="R84" s="340"/>
      <c r="S84" s="340"/>
      <c r="T84" s="341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hidden="1" x14ac:dyDescent="0.2">
      <c r="A85" s="342"/>
      <c r="B85" s="343"/>
      <c r="C85" s="343"/>
      <c r="D85" s="343"/>
      <c r="E85" s="343"/>
      <c r="F85" s="343"/>
      <c r="G85" s="343"/>
      <c r="H85" s="343"/>
      <c r="I85" s="343"/>
      <c r="J85" s="343"/>
      <c r="K85" s="343"/>
      <c r="L85" s="343"/>
      <c r="M85" s="343"/>
      <c r="N85" s="343"/>
      <c r="O85" s="344"/>
      <c r="P85" s="347" t="s">
        <v>72</v>
      </c>
      <c r="Q85" s="348"/>
      <c r="R85" s="348"/>
      <c r="S85" s="348"/>
      <c r="T85" s="348"/>
      <c r="U85" s="348"/>
      <c r="V85" s="349"/>
      <c r="W85" s="40" t="s">
        <v>69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hidden="1" x14ac:dyDescent="0.2">
      <c r="A86" s="343"/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4"/>
      <c r="P86" s="347" t="s">
        <v>72</v>
      </c>
      <c r="Q86" s="348"/>
      <c r="R86" s="348"/>
      <c r="S86" s="348"/>
      <c r="T86" s="348"/>
      <c r="U86" s="348"/>
      <c r="V86" s="349"/>
      <c r="W86" s="40" t="s">
        <v>73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hidden="1" customHeight="1" x14ac:dyDescent="0.25">
      <c r="A87" s="371" t="s">
        <v>151</v>
      </c>
      <c r="B87" s="343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  <c r="T87" s="343"/>
      <c r="U87" s="343"/>
      <c r="V87" s="343"/>
      <c r="W87" s="343"/>
      <c r="X87" s="343"/>
      <c r="Y87" s="343"/>
      <c r="Z87" s="343"/>
      <c r="AA87" s="62"/>
      <c r="AB87" s="62"/>
      <c r="AC87" s="62"/>
    </row>
    <row r="88" spans="1:68" ht="14.25" hidden="1" customHeight="1" x14ac:dyDescent="0.25">
      <c r="A88" s="350" t="s">
        <v>152</v>
      </c>
      <c r="B88" s="343"/>
      <c r="C88" s="343"/>
      <c r="D88" s="343"/>
      <c r="E88" s="343"/>
      <c r="F88" s="343"/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  <c r="T88" s="343"/>
      <c r="U88" s="343"/>
      <c r="V88" s="343"/>
      <c r="W88" s="343"/>
      <c r="X88" s="343"/>
      <c r="Y88" s="343"/>
      <c r="Z88" s="343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54">
        <v>4607111034120</v>
      </c>
      <c r="E89" s="355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4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40"/>
      <c r="R89" s="340"/>
      <c r="S89" s="340"/>
      <c r="T89" s="341"/>
      <c r="U89" s="37"/>
      <c r="V89" s="37"/>
      <c r="W89" s="38" t="s">
        <v>69</v>
      </c>
      <c r="X89" s="56">
        <v>280</v>
      </c>
      <c r="Y89" s="53">
        <f>IFERROR(IF(X89="","",X89),"")</f>
        <v>280</v>
      </c>
      <c r="Z89" s="39">
        <f>IFERROR(IF(X89="","",X89*0.01788),"")</f>
        <v>5.0064000000000002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1205.008</v>
      </c>
      <c r="BN89" s="78">
        <f>IFERROR(Y89*I89,"0")</f>
        <v>1205.008</v>
      </c>
      <c r="BO89" s="78">
        <f>IFERROR(X89/J89,"0")</f>
        <v>4</v>
      </c>
      <c r="BP89" s="78">
        <f>IFERROR(Y89/J89,"0")</f>
        <v>4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54">
        <v>4607111034137</v>
      </c>
      <c r="E90" s="355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5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40"/>
      <c r="R90" s="340"/>
      <c r="S90" s="340"/>
      <c r="T90" s="341"/>
      <c r="U90" s="37"/>
      <c r="V90" s="37"/>
      <c r="W90" s="38" t="s">
        <v>69</v>
      </c>
      <c r="X90" s="56">
        <v>280</v>
      </c>
      <c r="Y90" s="53">
        <f>IFERROR(IF(X90="","",X90),"")</f>
        <v>280</v>
      </c>
      <c r="Z90" s="39">
        <f>IFERROR(IF(X90="","",X90*0.01788),"")</f>
        <v>5.0064000000000002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1205.008</v>
      </c>
      <c r="BN90" s="78">
        <f>IFERROR(Y90*I90,"0")</f>
        <v>1205.008</v>
      </c>
      <c r="BO90" s="78">
        <f>IFERROR(X90/J90,"0")</f>
        <v>4</v>
      </c>
      <c r="BP90" s="78">
        <f>IFERROR(Y90/J90,"0")</f>
        <v>4</v>
      </c>
    </row>
    <row r="91" spans="1:68" x14ac:dyDescent="0.2">
      <c r="A91" s="342"/>
      <c r="B91" s="343"/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4"/>
      <c r="P91" s="347" t="s">
        <v>72</v>
      </c>
      <c r="Q91" s="348"/>
      <c r="R91" s="348"/>
      <c r="S91" s="348"/>
      <c r="T91" s="348"/>
      <c r="U91" s="348"/>
      <c r="V91" s="349"/>
      <c r="W91" s="40" t="s">
        <v>69</v>
      </c>
      <c r="X91" s="41">
        <f>IFERROR(SUM(X89:X90),"0")</f>
        <v>560</v>
      </c>
      <c r="Y91" s="41">
        <f>IFERROR(SUM(Y89:Y90),"0")</f>
        <v>560</v>
      </c>
      <c r="Z91" s="41">
        <f>IFERROR(IF(Z89="",0,Z89),"0")+IFERROR(IF(Z90="",0,Z90),"0")</f>
        <v>10.0128</v>
      </c>
      <c r="AA91" s="64"/>
      <c r="AB91" s="64"/>
      <c r="AC91" s="64"/>
    </row>
    <row r="92" spans="1:68" x14ac:dyDescent="0.2">
      <c r="A92" s="343"/>
      <c r="B92" s="343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4"/>
      <c r="P92" s="347" t="s">
        <v>72</v>
      </c>
      <c r="Q92" s="348"/>
      <c r="R92" s="348"/>
      <c r="S92" s="348"/>
      <c r="T92" s="348"/>
      <c r="U92" s="348"/>
      <c r="V92" s="349"/>
      <c r="W92" s="40" t="s">
        <v>73</v>
      </c>
      <c r="X92" s="41">
        <f>IFERROR(SUMPRODUCT(X89:X90*H89:H90),"0")</f>
        <v>2016</v>
      </c>
      <c r="Y92" s="41">
        <f>IFERROR(SUMPRODUCT(Y89:Y90*H89:H90),"0")</f>
        <v>2016</v>
      </c>
      <c r="Z92" s="40"/>
      <c r="AA92" s="64"/>
      <c r="AB92" s="64"/>
      <c r="AC92" s="64"/>
    </row>
    <row r="93" spans="1:68" ht="16.5" hidden="1" customHeight="1" x14ac:dyDescent="0.25">
      <c r="A93" s="371" t="s">
        <v>159</v>
      </c>
      <c r="B93" s="343"/>
      <c r="C93" s="343"/>
      <c r="D93" s="343"/>
      <c r="E93" s="343"/>
      <c r="F93" s="343"/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  <c r="T93" s="343"/>
      <c r="U93" s="343"/>
      <c r="V93" s="343"/>
      <c r="W93" s="343"/>
      <c r="X93" s="343"/>
      <c r="Y93" s="343"/>
      <c r="Z93" s="343"/>
      <c r="AA93" s="62"/>
      <c r="AB93" s="62"/>
      <c r="AC93" s="62"/>
    </row>
    <row r="94" spans="1:68" ht="14.25" hidden="1" customHeight="1" x14ac:dyDescent="0.25">
      <c r="A94" s="350" t="s">
        <v>132</v>
      </c>
      <c r="B94" s="343"/>
      <c r="C94" s="343"/>
      <c r="D94" s="343"/>
      <c r="E94" s="343"/>
      <c r="F94" s="343"/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  <c r="T94" s="343"/>
      <c r="U94" s="343"/>
      <c r="V94" s="343"/>
      <c r="W94" s="343"/>
      <c r="X94" s="343"/>
      <c r="Y94" s="343"/>
      <c r="Z94" s="343"/>
      <c r="AA94" s="63"/>
      <c r="AB94" s="63"/>
      <c r="AC94" s="63"/>
    </row>
    <row r="95" spans="1:68" ht="27" hidden="1" customHeight="1" x14ac:dyDescent="0.25">
      <c r="A95" s="60" t="s">
        <v>160</v>
      </c>
      <c r="B95" s="60" t="s">
        <v>161</v>
      </c>
      <c r="C95" s="34">
        <v>4301135569</v>
      </c>
      <c r="D95" s="354">
        <v>4607111033628</v>
      </c>
      <c r="E95" s="355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90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40"/>
      <c r="R95" s="340"/>
      <c r="S95" s="340"/>
      <c r="T95" s="341"/>
      <c r="U95" s="37"/>
      <c r="V95" s="37"/>
      <c r="W95" s="38" t="s">
        <v>69</v>
      </c>
      <c r="X95" s="56">
        <v>0</v>
      </c>
      <c r="Y95" s="53">
        <f t="shared" ref="Y95:Y100" si="6">IFERROR(IF(X95="","",X95),"")</f>
        <v>0</v>
      </c>
      <c r="Z95" s="39">
        <f t="shared" ref="Z95:Z100" si="7">IFERROR(IF(X95="","",X95*0.01788),"")</f>
        <v>0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0</v>
      </c>
      <c r="BN95" s="78">
        <f t="shared" ref="BN95:BN100" si="9">IFERROR(Y95*I95,"0")</f>
        <v>0</v>
      </c>
      <c r="BO95" s="78">
        <f t="shared" ref="BO95:BO100" si="10">IFERROR(X95/J95,"0")</f>
        <v>0</v>
      </c>
      <c r="BP95" s="78">
        <f t="shared" ref="BP95:BP100" si="11">IFERROR(Y95/J95,"0")</f>
        <v>0</v>
      </c>
    </row>
    <row r="96" spans="1:68" ht="27" hidden="1" customHeight="1" x14ac:dyDescent="0.25">
      <c r="A96" s="60" t="s">
        <v>162</v>
      </c>
      <c r="B96" s="60" t="s">
        <v>163</v>
      </c>
      <c r="C96" s="34">
        <v>4301135565</v>
      </c>
      <c r="D96" s="354">
        <v>4607111033451</v>
      </c>
      <c r="E96" s="355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0"/>
      <c r="R96" s="340"/>
      <c r="S96" s="340"/>
      <c r="T96" s="341"/>
      <c r="U96" s="37"/>
      <c r="V96" s="37"/>
      <c r="W96" s="38" t="s">
        <v>69</v>
      </c>
      <c r="X96" s="56">
        <v>0</v>
      </c>
      <c r="Y96" s="53">
        <f t="shared" si="6"/>
        <v>0</v>
      </c>
      <c r="Z96" s="39">
        <f t="shared" si="7"/>
        <v>0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hidden="1" customHeight="1" x14ac:dyDescent="0.25">
      <c r="A97" s="60" t="s">
        <v>164</v>
      </c>
      <c r="B97" s="60" t="s">
        <v>165</v>
      </c>
      <c r="C97" s="34">
        <v>4301135575</v>
      </c>
      <c r="D97" s="354">
        <v>4607111035141</v>
      </c>
      <c r="E97" s="355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393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40"/>
      <c r="R97" s="340"/>
      <c r="S97" s="340"/>
      <c r="T97" s="341"/>
      <c r="U97" s="37"/>
      <c r="V97" s="37"/>
      <c r="W97" s="38" t="s">
        <v>69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166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hidden="1" customHeight="1" x14ac:dyDescent="0.25">
      <c r="A98" s="60" t="s">
        <v>167</v>
      </c>
      <c r="B98" s="60" t="s">
        <v>168</v>
      </c>
      <c r="C98" s="34">
        <v>4301135578</v>
      </c>
      <c r="D98" s="354">
        <v>4607111033444</v>
      </c>
      <c r="E98" s="355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8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40"/>
      <c r="R98" s="340"/>
      <c r="S98" s="340"/>
      <c r="T98" s="341"/>
      <c r="U98" s="37"/>
      <c r="V98" s="37"/>
      <c r="W98" s="38" t="s">
        <v>69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hidden="1" customHeight="1" x14ac:dyDescent="0.25">
      <c r="A99" s="60" t="s">
        <v>169</v>
      </c>
      <c r="B99" s="60" t="s">
        <v>170</v>
      </c>
      <c r="C99" s="34">
        <v>4301135571</v>
      </c>
      <c r="D99" s="354">
        <v>4607111035028</v>
      </c>
      <c r="E99" s="355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79" t="s">
        <v>171</v>
      </c>
      <c r="Q99" s="340"/>
      <c r="R99" s="340"/>
      <c r="S99" s="340"/>
      <c r="T99" s="341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hidden="1" customHeight="1" x14ac:dyDescent="0.25">
      <c r="A100" s="60" t="s">
        <v>172</v>
      </c>
      <c r="B100" s="60" t="s">
        <v>173</v>
      </c>
      <c r="C100" s="34">
        <v>4301135285</v>
      </c>
      <c r="D100" s="354">
        <v>4607111036407</v>
      </c>
      <c r="E100" s="355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5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40"/>
      <c r="R100" s="340"/>
      <c r="S100" s="340"/>
      <c r="T100" s="341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174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hidden="1" x14ac:dyDescent="0.2">
      <c r="A101" s="342"/>
      <c r="B101" s="343"/>
      <c r="C101" s="343"/>
      <c r="D101" s="343"/>
      <c r="E101" s="343"/>
      <c r="F101" s="343"/>
      <c r="G101" s="343"/>
      <c r="H101" s="343"/>
      <c r="I101" s="343"/>
      <c r="J101" s="343"/>
      <c r="K101" s="343"/>
      <c r="L101" s="343"/>
      <c r="M101" s="343"/>
      <c r="N101" s="343"/>
      <c r="O101" s="344"/>
      <c r="P101" s="347" t="s">
        <v>72</v>
      </c>
      <c r="Q101" s="348"/>
      <c r="R101" s="348"/>
      <c r="S101" s="348"/>
      <c r="T101" s="348"/>
      <c r="U101" s="348"/>
      <c r="V101" s="349"/>
      <c r="W101" s="40" t="s">
        <v>69</v>
      </c>
      <c r="X101" s="41">
        <f>IFERROR(SUM(X95:X100),"0")</f>
        <v>0</v>
      </c>
      <c r="Y101" s="41">
        <f>IFERROR(SUM(Y95:Y100),"0")</f>
        <v>0</v>
      </c>
      <c r="Z101" s="41">
        <f>IFERROR(IF(Z95="",0,Z95),"0")+IFERROR(IF(Z96="",0,Z96),"0")+IFERROR(IF(Z97="",0,Z97),"0")+IFERROR(IF(Z98="",0,Z98),"0")+IFERROR(IF(Z99="",0,Z99),"0")+IFERROR(IF(Z100="",0,Z100),"0")</f>
        <v>0</v>
      </c>
      <c r="AA101" s="64"/>
      <c r="AB101" s="64"/>
      <c r="AC101" s="64"/>
    </row>
    <row r="102" spans="1:68" hidden="1" x14ac:dyDescent="0.2">
      <c r="A102" s="343"/>
      <c r="B102" s="343"/>
      <c r="C102" s="343"/>
      <c r="D102" s="343"/>
      <c r="E102" s="343"/>
      <c r="F102" s="343"/>
      <c r="G102" s="343"/>
      <c r="H102" s="343"/>
      <c r="I102" s="343"/>
      <c r="J102" s="343"/>
      <c r="K102" s="343"/>
      <c r="L102" s="343"/>
      <c r="M102" s="343"/>
      <c r="N102" s="343"/>
      <c r="O102" s="344"/>
      <c r="P102" s="347" t="s">
        <v>72</v>
      </c>
      <c r="Q102" s="348"/>
      <c r="R102" s="348"/>
      <c r="S102" s="348"/>
      <c r="T102" s="348"/>
      <c r="U102" s="348"/>
      <c r="V102" s="349"/>
      <c r="W102" s="40" t="s">
        <v>73</v>
      </c>
      <c r="X102" s="41">
        <f>IFERROR(SUMPRODUCT(X95:X100*H95:H100),"0")</f>
        <v>0</v>
      </c>
      <c r="Y102" s="41">
        <f>IFERROR(SUMPRODUCT(Y95:Y100*H95:H100),"0")</f>
        <v>0</v>
      </c>
      <c r="Z102" s="40"/>
      <c r="AA102" s="64"/>
      <c r="AB102" s="64"/>
      <c r="AC102" s="64"/>
    </row>
    <row r="103" spans="1:68" ht="16.5" hidden="1" customHeight="1" x14ac:dyDescent="0.25">
      <c r="A103" s="371" t="s">
        <v>175</v>
      </c>
      <c r="B103" s="343"/>
      <c r="C103" s="343"/>
      <c r="D103" s="343"/>
      <c r="E103" s="343"/>
      <c r="F103" s="343"/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  <c r="T103" s="343"/>
      <c r="U103" s="343"/>
      <c r="V103" s="343"/>
      <c r="W103" s="343"/>
      <c r="X103" s="343"/>
      <c r="Y103" s="343"/>
      <c r="Z103" s="343"/>
      <c r="AA103" s="62"/>
      <c r="AB103" s="62"/>
      <c r="AC103" s="62"/>
    </row>
    <row r="104" spans="1:68" ht="14.25" hidden="1" customHeight="1" x14ac:dyDescent="0.25">
      <c r="A104" s="350" t="s">
        <v>126</v>
      </c>
      <c r="B104" s="343"/>
      <c r="C104" s="343"/>
      <c r="D104" s="343"/>
      <c r="E104" s="343"/>
      <c r="F104" s="343"/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  <c r="T104" s="343"/>
      <c r="U104" s="343"/>
      <c r="V104" s="343"/>
      <c r="W104" s="343"/>
      <c r="X104" s="343"/>
      <c r="Y104" s="343"/>
      <c r="Z104" s="343"/>
      <c r="AA104" s="63"/>
      <c r="AB104" s="63"/>
      <c r="AC104" s="63"/>
    </row>
    <row r="105" spans="1:68" ht="27" hidden="1" customHeight="1" x14ac:dyDescent="0.25">
      <c r="A105" s="60" t="s">
        <v>176</v>
      </c>
      <c r="B105" s="60" t="s">
        <v>177</v>
      </c>
      <c r="C105" s="34">
        <v>4301136042</v>
      </c>
      <c r="D105" s="354">
        <v>4607025784012</v>
      </c>
      <c r="E105" s="355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48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40"/>
      <c r="R105" s="340"/>
      <c r="S105" s="340"/>
      <c r="T105" s="341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178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hidden="1" customHeight="1" x14ac:dyDescent="0.25">
      <c r="A106" s="60" t="s">
        <v>179</v>
      </c>
      <c r="B106" s="60" t="s">
        <v>180</v>
      </c>
      <c r="C106" s="34">
        <v>4301136077</v>
      </c>
      <c r="D106" s="354">
        <v>4607025784319</v>
      </c>
      <c r="E106" s="355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8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40"/>
      <c r="R106" s="340"/>
      <c r="S106" s="340"/>
      <c r="T106" s="341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hidden="1" customHeight="1" x14ac:dyDescent="0.25">
      <c r="A107" s="60" t="s">
        <v>181</v>
      </c>
      <c r="B107" s="60" t="s">
        <v>182</v>
      </c>
      <c r="C107" s="34">
        <v>4301136039</v>
      </c>
      <c r="D107" s="354">
        <v>4607111035370</v>
      </c>
      <c r="E107" s="355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40"/>
      <c r="R107" s="340"/>
      <c r="S107" s="340"/>
      <c r="T107" s="341"/>
      <c r="U107" s="37"/>
      <c r="V107" s="37"/>
      <c r="W107" s="38" t="s">
        <v>69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/>
      <c r="AB107" s="66"/>
      <c r="AC107" s="156" t="s">
        <v>183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hidden="1" x14ac:dyDescent="0.2">
      <c r="A108" s="342"/>
      <c r="B108" s="343"/>
      <c r="C108" s="343"/>
      <c r="D108" s="343"/>
      <c r="E108" s="343"/>
      <c r="F108" s="343"/>
      <c r="G108" s="343"/>
      <c r="H108" s="343"/>
      <c r="I108" s="343"/>
      <c r="J108" s="343"/>
      <c r="K108" s="343"/>
      <c r="L108" s="343"/>
      <c r="M108" s="343"/>
      <c r="N108" s="343"/>
      <c r="O108" s="344"/>
      <c r="P108" s="347" t="s">
        <v>72</v>
      </c>
      <c r="Q108" s="348"/>
      <c r="R108" s="348"/>
      <c r="S108" s="348"/>
      <c r="T108" s="348"/>
      <c r="U108" s="348"/>
      <c r="V108" s="349"/>
      <c r="W108" s="40" t="s">
        <v>69</v>
      </c>
      <c r="X108" s="41">
        <f>IFERROR(SUM(X105:X107),"0")</f>
        <v>0</v>
      </c>
      <c r="Y108" s="41">
        <f>IFERROR(SUM(Y105:Y107),"0")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343"/>
      <c r="B109" s="343"/>
      <c r="C109" s="343"/>
      <c r="D109" s="343"/>
      <c r="E109" s="343"/>
      <c r="F109" s="343"/>
      <c r="G109" s="343"/>
      <c r="H109" s="343"/>
      <c r="I109" s="343"/>
      <c r="J109" s="343"/>
      <c r="K109" s="343"/>
      <c r="L109" s="343"/>
      <c r="M109" s="343"/>
      <c r="N109" s="343"/>
      <c r="O109" s="344"/>
      <c r="P109" s="347" t="s">
        <v>72</v>
      </c>
      <c r="Q109" s="348"/>
      <c r="R109" s="348"/>
      <c r="S109" s="348"/>
      <c r="T109" s="348"/>
      <c r="U109" s="348"/>
      <c r="V109" s="349"/>
      <c r="W109" s="40" t="s">
        <v>73</v>
      </c>
      <c r="X109" s="41">
        <f>IFERROR(SUMPRODUCT(X105:X107*H105:H107),"0")</f>
        <v>0</v>
      </c>
      <c r="Y109" s="41">
        <f>IFERROR(SUMPRODUCT(Y105:Y107*H105:H107),"0")</f>
        <v>0</v>
      </c>
      <c r="Z109" s="40"/>
      <c r="AA109" s="64"/>
      <c r="AB109" s="64"/>
      <c r="AC109" s="64"/>
    </row>
    <row r="110" spans="1:68" ht="16.5" hidden="1" customHeight="1" x14ac:dyDescent="0.25">
      <c r="A110" s="371" t="s">
        <v>184</v>
      </c>
      <c r="B110" s="343"/>
      <c r="C110" s="343"/>
      <c r="D110" s="343"/>
      <c r="E110" s="343"/>
      <c r="F110" s="343"/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  <c r="T110" s="343"/>
      <c r="U110" s="343"/>
      <c r="V110" s="343"/>
      <c r="W110" s="343"/>
      <c r="X110" s="343"/>
      <c r="Y110" s="343"/>
      <c r="Z110" s="343"/>
      <c r="AA110" s="62"/>
      <c r="AB110" s="62"/>
      <c r="AC110" s="62"/>
    </row>
    <row r="111" spans="1:68" ht="14.25" hidden="1" customHeight="1" x14ac:dyDescent="0.25">
      <c r="A111" s="350" t="s">
        <v>63</v>
      </c>
      <c r="B111" s="343"/>
      <c r="C111" s="343"/>
      <c r="D111" s="343"/>
      <c r="E111" s="343"/>
      <c r="F111" s="343"/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  <c r="T111" s="343"/>
      <c r="U111" s="343"/>
      <c r="V111" s="343"/>
      <c r="W111" s="343"/>
      <c r="X111" s="343"/>
      <c r="Y111" s="343"/>
      <c r="Z111" s="343"/>
      <c r="AA111" s="63"/>
      <c r="AB111" s="63"/>
      <c r="AC111" s="63"/>
    </row>
    <row r="112" spans="1:68" ht="27" hidden="1" customHeight="1" x14ac:dyDescent="0.25">
      <c r="A112" s="60" t="s">
        <v>185</v>
      </c>
      <c r="B112" s="60" t="s">
        <v>186</v>
      </c>
      <c r="C112" s="34">
        <v>4301071074</v>
      </c>
      <c r="D112" s="354">
        <v>4620207491157</v>
      </c>
      <c r="E112" s="355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90" t="s">
        <v>187</v>
      </c>
      <c r="Q112" s="340"/>
      <c r="R112" s="340"/>
      <c r="S112" s="340"/>
      <c r="T112" s="341"/>
      <c r="U112" s="37"/>
      <c r="V112" s="37"/>
      <c r="W112" s="38" t="s">
        <v>69</v>
      </c>
      <c r="X112" s="56">
        <v>0</v>
      </c>
      <c r="Y112" s="53">
        <f t="shared" ref="Y112:Y117" si="12">IFERROR(IF(X112="","",X112),"")</f>
        <v>0</v>
      </c>
      <c r="Z112" s="39">
        <f t="shared" ref="Z112:Z117" si="13">IFERROR(IF(X112="","",X112*0.0155),"")</f>
        <v>0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0</v>
      </c>
      <c r="BN112" s="78">
        <f t="shared" ref="BN112:BN117" si="15">IFERROR(Y112*I112,"0")</f>
        <v>0</v>
      </c>
      <c r="BO112" s="78">
        <f t="shared" ref="BO112:BO117" si="16">IFERROR(X112/J112,"0")</f>
        <v>0</v>
      </c>
      <c r="BP112" s="78">
        <f t="shared" ref="BP112:BP117" si="17">IFERROR(Y112/J112,"0")</f>
        <v>0</v>
      </c>
    </row>
    <row r="113" spans="1:68" ht="27" hidden="1" customHeight="1" x14ac:dyDescent="0.25">
      <c r="A113" s="60" t="s">
        <v>189</v>
      </c>
      <c r="B113" s="60" t="s">
        <v>190</v>
      </c>
      <c r="C113" s="34">
        <v>4301071051</v>
      </c>
      <c r="D113" s="354">
        <v>4607111039262</v>
      </c>
      <c r="E113" s="355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4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0"/>
      <c r="R113" s="340"/>
      <c r="S113" s="340"/>
      <c r="T113" s="341"/>
      <c r="U113" s="37"/>
      <c r="V113" s="37"/>
      <c r="W113" s="38" t="s">
        <v>69</v>
      </c>
      <c r="X113" s="56">
        <v>0</v>
      </c>
      <c r="Y113" s="53">
        <f t="shared" si="12"/>
        <v>0</v>
      </c>
      <c r="Z113" s="39">
        <f t="shared" si="13"/>
        <v>0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hidden="1" customHeight="1" x14ac:dyDescent="0.25">
      <c r="A114" s="60" t="s">
        <v>191</v>
      </c>
      <c r="B114" s="60" t="s">
        <v>192</v>
      </c>
      <c r="C114" s="34">
        <v>4301071038</v>
      </c>
      <c r="D114" s="354">
        <v>4607111039248</v>
      </c>
      <c r="E114" s="355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0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40"/>
      <c r="R114" s="340"/>
      <c r="S114" s="340"/>
      <c r="T114" s="341"/>
      <c r="U114" s="37"/>
      <c r="V114" s="37"/>
      <c r="W114" s="38" t="s">
        <v>69</v>
      </c>
      <c r="X114" s="56">
        <v>0</v>
      </c>
      <c r="Y114" s="53">
        <f t="shared" si="12"/>
        <v>0</v>
      </c>
      <c r="Z114" s="39">
        <f t="shared" si="13"/>
        <v>0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customHeight="1" x14ac:dyDescent="0.25">
      <c r="A115" s="60" t="s">
        <v>193</v>
      </c>
      <c r="B115" s="60" t="s">
        <v>194</v>
      </c>
      <c r="C115" s="34">
        <v>4301070976</v>
      </c>
      <c r="D115" s="354">
        <v>4607111034144</v>
      </c>
      <c r="E115" s="355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5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40"/>
      <c r="R115" s="340"/>
      <c r="S115" s="340"/>
      <c r="T115" s="341"/>
      <c r="U115" s="37"/>
      <c r="V115" s="37"/>
      <c r="W115" s="38" t="s">
        <v>69</v>
      </c>
      <c r="X115" s="56">
        <v>168</v>
      </c>
      <c r="Y115" s="53">
        <f t="shared" si="12"/>
        <v>168</v>
      </c>
      <c r="Z115" s="39">
        <f t="shared" si="13"/>
        <v>2.6040000000000001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1257.6479999999999</v>
      </c>
      <c r="BN115" s="78">
        <f t="shared" si="15"/>
        <v>1257.6479999999999</v>
      </c>
      <c r="BO115" s="78">
        <f t="shared" si="16"/>
        <v>2</v>
      </c>
      <c r="BP115" s="78">
        <f t="shared" si="17"/>
        <v>2</v>
      </c>
    </row>
    <row r="116" spans="1:68" ht="27" hidden="1" customHeight="1" x14ac:dyDescent="0.25">
      <c r="A116" s="60" t="s">
        <v>195</v>
      </c>
      <c r="B116" s="60" t="s">
        <v>196</v>
      </c>
      <c r="C116" s="34">
        <v>4301071049</v>
      </c>
      <c r="D116" s="354">
        <v>4607111039293</v>
      </c>
      <c r="E116" s="355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39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0"/>
      <c r="R116" s="340"/>
      <c r="S116" s="340"/>
      <c r="T116" s="341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hidden="1" customHeight="1" x14ac:dyDescent="0.25">
      <c r="A117" s="60" t="s">
        <v>197</v>
      </c>
      <c r="B117" s="60" t="s">
        <v>198</v>
      </c>
      <c r="C117" s="34">
        <v>4301071039</v>
      </c>
      <c r="D117" s="354">
        <v>4607111039279</v>
      </c>
      <c r="E117" s="355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3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0"/>
      <c r="R117" s="340"/>
      <c r="S117" s="340"/>
      <c r="T117" s="341"/>
      <c r="U117" s="37"/>
      <c r="V117" s="37"/>
      <c r="W117" s="38" t="s">
        <v>69</v>
      </c>
      <c r="X117" s="56">
        <v>0</v>
      </c>
      <c r="Y117" s="53">
        <f t="shared" si="12"/>
        <v>0</v>
      </c>
      <c r="Z117" s="39">
        <f t="shared" si="13"/>
        <v>0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x14ac:dyDescent="0.2">
      <c r="A118" s="342"/>
      <c r="B118" s="343"/>
      <c r="C118" s="343"/>
      <c r="D118" s="343"/>
      <c r="E118" s="343"/>
      <c r="F118" s="343"/>
      <c r="G118" s="343"/>
      <c r="H118" s="343"/>
      <c r="I118" s="343"/>
      <c r="J118" s="343"/>
      <c r="K118" s="343"/>
      <c r="L118" s="343"/>
      <c r="M118" s="343"/>
      <c r="N118" s="343"/>
      <c r="O118" s="344"/>
      <c r="P118" s="347" t="s">
        <v>72</v>
      </c>
      <c r="Q118" s="348"/>
      <c r="R118" s="348"/>
      <c r="S118" s="348"/>
      <c r="T118" s="348"/>
      <c r="U118" s="348"/>
      <c r="V118" s="349"/>
      <c r="W118" s="40" t="s">
        <v>69</v>
      </c>
      <c r="X118" s="41">
        <f>IFERROR(SUM(X112:X117),"0")</f>
        <v>168</v>
      </c>
      <c r="Y118" s="41">
        <f>IFERROR(SUM(Y112:Y117),"0")</f>
        <v>168</v>
      </c>
      <c r="Z118" s="41">
        <f>IFERROR(IF(Z112="",0,Z112),"0")+IFERROR(IF(Z113="",0,Z113),"0")+IFERROR(IF(Z114="",0,Z114),"0")+IFERROR(IF(Z115="",0,Z115),"0")+IFERROR(IF(Z116="",0,Z116),"0")+IFERROR(IF(Z117="",0,Z117),"0")</f>
        <v>2.6040000000000001</v>
      </c>
      <c r="AA118" s="64"/>
      <c r="AB118" s="64"/>
      <c r="AC118" s="64"/>
    </row>
    <row r="119" spans="1:68" x14ac:dyDescent="0.2">
      <c r="A119" s="343"/>
      <c r="B119" s="343"/>
      <c r="C119" s="343"/>
      <c r="D119" s="343"/>
      <c r="E119" s="343"/>
      <c r="F119" s="343"/>
      <c r="G119" s="343"/>
      <c r="H119" s="343"/>
      <c r="I119" s="343"/>
      <c r="J119" s="343"/>
      <c r="K119" s="343"/>
      <c r="L119" s="343"/>
      <c r="M119" s="343"/>
      <c r="N119" s="343"/>
      <c r="O119" s="344"/>
      <c r="P119" s="347" t="s">
        <v>72</v>
      </c>
      <c r="Q119" s="348"/>
      <c r="R119" s="348"/>
      <c r="S119" s="348"/>
      <c r="T119" s="348"/>
      <c r="U119" s="348"/>
      <c r="V119" s="349"/>
      <c r="W119" s="40" t="s">
        <v>73</v>
      </c>
      <c r="X119" s="41">
        <f>IFERROR(SUMPRODUCT(X112:X117*H112:H117),"0")</f>
        <v>1209.6000000000001</v>
      </c>
      <c r="Y119" s="41">
        <f>IFERROR(SUMPRODUCT(Y112:Y117*H112:H117),"0")</f>
        <v>1209.6000000000001</v>
      </c>
      <c r="Z119" s="40"/>
      <c r="AA119" s="64"/>
      <c r="AB119" s="64"/>
      <c r="AC119" s="64"/>
    </row>
    <row r="120" spans="1:68" ht="14.25" hidden="1" customHeight="1" x14ac:dyDescent="0.25">
      <c r="A120" s="350" t="s">
        <v>132</v>
      </c>
      <c r="B120" s="343"/>
      <c r="C120" s="343"/>
      <c r="D120" s="343"/>
      <c r="E120" s="343"/>
      <c r="F120" s="343"/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  <c r="T120" s="343"/>
      <c r="U120" s="343"/>
      <c r="V120" s="343"/>
      <c r="W120" s="343"/>
      <c r="X120" s="343"/>
      <c r="Y120" s="343"/>
      <c r="Z120" s="343"/>
      <c r="AA120" s="63"/>
      <c r="AB120" s="63"/>
      <c r="AC120" s="63"/>
    </row>
    <row r="121" spans="1:68" ht="27" hidden="1" customHeight="1" x14ac:dyDescent="0.25">
      <c r="A121" s="60" t="s">
        <v>199</v>
      </c>
      <c r="B121" s="60" t="s">
        <v>200</v>
      </c>
      <c r="C121" s="34">
        <v>4301135670</v>
      </c>
      <c r="D121" s="354">
        <v>4620207490983</v>
      </c>
      <c r="E121" s="355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34" t="s">
        <v>201</v>
      </c>
      <c r="Q121" s="340"/>
      <c r="R121" s="340"/>
      <c r="S121" s="340"/>
      <c r="T121" s="341"/>
      <c r="U121" s="37"/>
      <c r="V121" s="37"/>
      <c r="W121" s="38" t="s">
        <v>69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/>
      <c r="AB121" s="66"/>
      <c r="AC121" s="170" t="s">
        <v>202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hidden="1" x14ac:dyDescent="0.2">
      <c r="A122" s="342"/>
      <c r="B122" s="343"/>
      <c r="C122" s="343"/>
      <c r="D122" s="343"/>
      <c r="E122" s="343"/>
      <c r="F122" s="343"/>
      <c r="G122" s="343"/>
      <c r="H122" s="343"/>
      <c r="I122" s="343"/>
      <c r="J122" s="343"/>
      <c r="K122" s="343"/>
      <c r="L122" s="343"/>
      <c r="M122" s="343"/>
      <c r="N122" s="343"/>
      <c r="O122" s="344"/>
      <c r="P122" s="347" t="s">
        <v>72</v>
      </c>
      <c r="Q122" s="348"/>
      <c r="R122" s="348"/>
      <c r="S122" s="348"/>
      <c r="T122" s="348"/>
      <c r="U122" s="348"/>
      <c r="V122" s="349"/>
      <c r="W122" s="40" t="s">
        <v>69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hidden="1" x14ac:dyDescent="0.2">
      <c r="A123" s="343"/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4"/>
      <c r="P123" s="347" t="s">
        <v>72</v>
      </c>
      <c r="Q123" s="348"/>
      <c r="R123" s="348"/>
      <c r="S123" s="348"/>
      <c r="T123" s="348"/>
      <c r="U123" s="348"/>
      <c r="V123" s="349"/>
      <c r="W123" s="40" t="s">
        <v>73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hidden="1" customHeight="1" x14ac:dyDescent="0.25">
      <c r="A124" s="371" t="s">
        <v>203</v>
      </c>
      <c r="B124" s="343"/>
      <c r="C124" s="343"/>
      <c r="D124" s="343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  <c r="T124" s="343"/>
      <c r="U124" s="343"/>
      <c r="V124" s="343"/>
      <c r="W124" s="343"/>
      <c r="X124" s="343"/>
      <c r="Y124" s="343"/>
      <c r="Z124" s="343"/>
      <c r="AA124" s="62"/>
      <c r="AB124" s="62"/>
      <c r="AC124" s="62"/>
    </row>
    <row r="125" spans="1:68" ht="14.25" hidden="1" customHeight="1" x14ac:dyDescent="0.25">
      <c r="A125" s="350" t="s">
        <v>132</v>
      </c>
      <c r="B125" s="343"/>
      <c r="C125" s="343"/>
      <c r="D125" s="343"/>
      <c r="E125" s="343"/>
      <c r="F125" s="343"/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  <c r="T125" s="343"/>
      <c r="U125" s="343"/>
      <c r="V125" s="343"/>
      <c r="W125" s="343"/>
      <c r="X125" s="343"/>
      <c r="Y125" s="343"/>
      <c r="Z125" s="343"/>
      <c r="AA125" s="63"/>
      <c r="AB125" s="63"/>
      <c r="AC125" s="63"/>
    </row>
    <row r="126" spans="1:68" ht="27" customHeight="1" x14ac:dyDescent="0.25">
      <c r="A126" s="60" t="s">
        <v>204</v>
      </c>
      <c r="B126" s="60" t="s">
        <v>205</v>
      </c>
      <c r="C126" s="34">
        <v>4301135533</v>
      </c>
      <c r="D126" s="354">
        <v>4607111034014</v>
      </c>
      <c r="E126" s="355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40"/>
      <c r="R126" s="340"/>
      <c r="S126" s="340"/>
      <c r="T126" s="341"/>
      <c r="U126" s="37"/>
      <c r="V126" s="37"/>
      <c r="W126" s="38" t="s">
        <v>69</v>
      </c>
      <c r="X126" s="56">
        <v>280</v>
      </c>
      <c r="Y126" s="53">
        <f>IFERROR(IF(X126="","",X126),"")</f>
        <v>280</v>
      </c>
      <c r="Z126" s="39">
        <f>IFERROR(IF(X126="","",X126*0.01788),"")</f>
        <v>5.0064000000000002</v>
      </c>
      <c r="AA126" s="65"/>
      <c r="AB126" s="66"/>
      <c r="AC126" s="172" t="s">
        <v>206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1037.008</v>
      </c>
      <c r="BN126" s="78">
        <f>IFERROR(Y126*I126,"0")</f>
        <v>1037.008</v>
      </c>
      <c r="BO126" s="78">
        <f>IFERROR(X126/J126,"0")</f>
        <v>4</v>
      </c>
      <c r="BP126" s="78">
        <f>IFERROR(Y126/J126,"0")</f>
        <v>4</v>
      </c>
    </row>
    <row r="127" spans="1:68" ht="27" customHeight="1" x14ac:dyDescent="0.25">
      <c r="A127" s="60" t="s">
        <v>207</v>
      </c>
      <c r="B127" s="60" t="s">
        <v>208</v>
      </c>
      <c r="C127" s="34">
        <v>4301135532</v>
      </c>
      <c r="D127" s="354">
        <v>4607111033994</v>
      </c>
      <c r="E127" s="355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40"/>
      <c r="R127" s="340"/>
      <c r="S127" s="340"/>
      <c r="T127" s="341"/>
      <c r="U127" s="37"/>
      <c r="V127" s="37"/>
      <c r="W127" s="38" t="s">
        <v>69</v>
      </c>
      <c r="X127" s="56">
        <v>280</v>
      </c>
      <c r="Y127" s="53">
        <f>IFERROR(IF(X127="","",X127),"")</f>
        <v>280</v>
      </c>
      <c r="Z127" s="39">
        <f>IFERROR(IF(X127="","",X127*0.01788),"")</f>
        <v>5.0064000000000002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1037.008</v>
      </c>
      <c r="BN127" s="78">
        <f>IFERROR(Y127*I127,"0")</f>
        <v>1037.008</v>
      </c>
      <c r="BO127" s="78">
        <f>IFERROR(X127/J127,"0")</f>
        <v>4</v>
      </c>
      <c r="BP127" s="78">
        <f>IFERROR(Y127/J127,"0")</f>
        <v>4</v>
      </c>
    </row>
    <row r="128" spans="1:68" x14ac:dyDescent="0.2">
      <c r="A128" s="342"/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4"/>
      <c r="P128" s="347" t="s">
        <v>72</v>
      </c>
      <c r="Q128" s="348"/>
      <c r="R128" s="348"/>
      <c r="S128" s="348"/>
      <c r="T128" s="348"/>
      <c r="U128" s="348"/>
      <c r="V128" s="349"/>
      <c r="W128" s="40" t="s">
        <v>69</v>
      </c>
      <c r="X128" s="41">
        <f>IFERROR(SUM(X126:X127),"0")</f>
        <v>560</v>
      </c>
      <c r="Y128" s="41">
        <f>IFERROR(SUM(Y126:Y127),"0")</f>
        <v>560</v>
      </c>
      <c r="Z128" s="41">
        <f>IFERROR(IF(Z126="",0,Z126),"0")+IFERROR(IF(Z127="",0,Z127),"0")</f>
        <v>10.0128</v>
      </c>
      <c r="AA128" s="64"/>
      <c r="AB128" s="64"/>
      <c r="AC128" s="64"/>
    </row>
    <row r="129" spans="1:68" x14ac:dyDescent="0.2">
      <c r="A129" s="343"/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4"/>
      <c r="P129" s="347" t="s">
        <v>72</v>
      </c>
      <c r="Q129" s="348"/>
      <c r="R129" s="348"/>
      <c r="S129" s="348"/>
      <c r="T129" s="348"/>
      <c r="U129" s="348"/>
      <c r="V129" s="349"/>
      <c r="W129" s="40" t="s">
        <v>73</v>
      </c>
      <c r="X129" s="41">
        <f>IFERROR(SUMPRODUCT(X126:X127*H126:H127),"0")</f>
        <v>1680</v>
      </c>
      <c r="Y129" s="41">
        <f>IFERROR(SUMPRODUCT(Y126:Y127*H126:H127),"0")</f>
        <v>1680</v>
      </c>
      <c r="Z129" s="40"/>
      <c r="AA129" s="64"/>
      <c r="AB129" s="64"/>
      <c r="AC129" s="64"/>
    </row>
    <row r="130" spans="1:68" ht="16.5" hidden="1" customHeight="1" x14ac:dyDescent="0.25">
      <c r="A130" s="371" t="s">
        <v>209</v>
      </c>
      <c r="B130" s="343"/>
      <c r="C130" s="343"/>
      <c r="D130" s="343"/>
      <c r="E130" s="343"/>
      <c r="F130" s="343"/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  <c r="T130" s="343"/>
      <c r="U130" s="343"/>
      <c r="V130" s="343"/>
      <c r="W130" s="343"/>
      <c r="X130" s="343"/>
      <c r="Y130" s="343"/>
      <c r="Z130" s="343"/>
      <c r="AA130" s="62"/>
      <c r="AB130" s="62"/>
      <c r="AC130" s="62"/>
    </row>
    <row r="131" spans="1:68" ht="14.25" hidden="1" customHeight="1" x14ac:dyDescent="0.25">
      <c r="A131" s="350" t="s">
        <v>132</v>
      </c>
      <c r="B131" s="343"/>
      <c r="C131" s="343"/>
      <c r="D131" s="343"/>
      <c r="E131" s="343"/>
      <c r="F131" s="343"/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  <c r="T131" s="343"/>
      <c r="U131" s="343"/>
      <c r="V131" s="343"/>
      <c r="W131" s="343"/>
      <c r="X131" s="343"/>
      <c r="Y131" s="343"/>
      <c r="Z131" s="343"/>
      <c r="AA131" s="63"/>
      <c r="AB131" s="63"/>
      <c r="AC131" s="63"/>
    </row>
    <row r="132" spans="1:68" ht="27" customHeight="1" x14ac:dyDescent="0.25">
      <c r="A132" s="60" t="s">
        <v>210</v>
      </c>
      <c r="B132" s="60" t="s">
        <v>211</v>
      </c>
      <c r="C132" s="34">
        <v>4301135311</v>
      </c>
      <c r="D132" s="354">
        <v>4607111039095</v>
      </c>
      <c r="E132" s="355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50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40"/>
      <c r="R132" s="340"/>
      <c r="S132" s="340"/>
      <c r="T132" s="341"/>
      <c r="U132" s="37"/>
      <c r="V132" s="37"/>
      <c r="W132" s="38" t="s">
        <v>69</v>
      </c>
      <c r="X132" s="56">
        <v>140</v>
      </c>
      <c r="Y132" s="53">
        <f>IFERROR(IF(X132="","",X132),"")</f>
        <v>140</v>
      </c>
      <c r="Z132" s="39">
        <f>IFERROR(IF(X132="","",X132*0.01788),"")</f>
        <v>2.5032000000000001</v>
      </c>
      <c r="AA132" s="65"/>
      <c r="AB132" s="66"/>
      <c r="AC132" s="176" t="s">
        <v>212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524.72</v>
      </c>
      <c r="BN132" s="78">
        <f>IFERROR(Y132*I132,"0")</f>
        <v>524.72</v>
      </c>
      <c r="BO132" s="78">
        <f>IFERROR(X132/J132,"0")</f>
        <v>2</v>
      </c>
      <c r="BP132" s="78">
        <f>IFERROR(Y132/J132,"0")</f>
        <v>2</v>
      </c>
    </row>
    <row r="133" spans="1:68" ht="16.5" customHeight="1" x14ac:dyDescent="0.25">
      <c r="A133" s="60" t="s">
        <v>213</v>
      </c>
      <c r="B133" s="60" t="s">
        <v>214</v>
      </c>
      <c r="C133" s="34">
        <v>4301135534</v>
      </c>
      <c r="D133" s="354">
        <v>4607111034199</v>
      </c>
      <c r="E133" s="355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40"/>
      <c r="R133" s="340"/>
      <c r="S133" s="340"/>
      <c r="T133" s="341"/>
      <c r="U133" s="37"/>
      <c r="V133" s="37"/>
      <c r="W133" s="38" t="s">
        <v>69</v>
      </c>
      <c r="X133" s="56">
        <v>140</v>
      </c>
      <c r="Y133" s="53">
        <f>IFERROR(IF(X133="","",X133),"")</f>
        <v>140</v>
      </c>
      <c r="Z133" s="39">
        <f>IFERROR(IF(X133="","",X133*0.01788),"")</f>
        <v>2.5032000000000001</v>
      </c>
      <c r="AA133" s="65"/>
      <c r="AB133" s="66"/>
      <c r="AC133" s="178" t="s">
        <v>215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518.50400000000002</v>
      </c>
      <c r="BN133" s="78">
        <f>IFERROR(Y133*I133,"0")</f>
        <v>518.50400000000002</v>
      </c>
      <c r="BO133" s="78">
        <f>IFERROR(X133/J133,"0")</f>
        <v>2</v>
      </c>
      <c r="BP133" s="78">
        <f>IFERROR(Y133/J133,"0")</f>
        <v>2</v>
      </c>
    </row>
    <row r="134" spans="1:68" x14ac:dyDescent="0.2">
      <c r="A134" s="342"/>
      <c r="B134" s="343"/>
      <c r="C134" s="343"/>
      <c r="D134" s="343"/>
      <c r="E134" s="343"/>
      <c r="F134" s="343"/>
      <c r="G134" s="343"/>
      <c r="H134" s="343"/>
      <c r="I134" s="343"/>
      <c r="J134" s="343"/>
      <c r="K134" s="343"/>
      <c r="L134" s="343"/>
      <c r="M134" s="343"/>
      <c r="N134" s="343"/>
      <c r="O134" s="344"/>
      <c r="P134" s="347" t="s">
        <v>72</v>
      </c>
      <c r="Q134" s="348"/>
      <c r="R134" s="348"/>
      <c r="S134" s="348"/>
      <c r="T134" s="348"/>
      <c r="U134" s="348"/>
      <c r="V134" s="349"/>
      <c r="W134" s="40" t="s">
        <v>69</v>
      </c>
      <c r="X134" s="41">
        <f>IFERROR(SUM(X132:X133),"0")</f>
        <v>280</v>
      </c>
      <c r="Y134" s="41">
        <f>IFERROR(SUM(Y132:Y133),"0")</f>
        <v>280</v>
      </c>
      <c r="Z134" s="41">
        <f>IFERROR(IF(Z132="",0,Z132),"0")+IFERROR(IF(Z133="",0,Z133),"0")</f>
        <v>5.0064000000000002</v>
      </c>
      <c r="AA134" s="64"/>
      <c r="AB134" s="64"/>
      <c r="AC134" s="64"/>
    </row>
    <row r="135" spans="1:68" x14ac:dyDescent="0.2">
      <c r="A135" s="343"/>
      <c r="B135" s="343"/>
      <c r="C135" s="343"/>
      <c r="D135" s="343"/>
      <c r="E135" s="343"/>
      <c r="F135" s="343"/>
      <c r="G135" s="343"/>
      <c r="H135" s="343"/>
      <c r="I135" s="343"/>
      <c r="J135" s="343"/>
      <c r="K135" s="343"/>
      <c r="L135" s="343"/>
      <c r="M135" s="343"/>
      <c r="N135" s="343"/>
      <c r="O135" s="344"/>
      <c r="P135" s="347" t="s">
        <v>72</v>
      </c>
      <c r="Q135" s="348"/>
      <c r="R135" s="348"/>
      <c r="S135" s="348"/>
      <c r="T135" s="348"/>
      <c r="U135" s="348"/>
      <c r="V135" s="349"/>
      <c r="W135" s="40" t="s">
        <v>73</v>
      </c>
      <c r="X135" s="41">
        <f>IFERROR(SUMPRODUCT(X132:X133*H132:H133),"0")</f>
        <v>840</v>
      </c>
      <c r="Y135" s="41">
        <f>IFERROR(SUMPRODUCT(Y132:Y133*H132:H133),"0")</f>
        <v>840</v>
      </c>
      <c r="Z135" s="40"/>
      <c r="AA135" s="64"/>
      <c r="AB135" s="64"/>
      <c r="AC135" s="64"/>
    </row>
    <row r="136" spans="1:68" ht="16.5" hidden="1" customHeight="1" x14ac:dyDescent="0.25">
      <c r="A136" s="371" t="s">
        <v>216</v>
      </c>
      <c r="B136" s="343"/>
      <c r="C136" s="343"/>
      <c r="D136" s="343"/>
      <c r="E136" s="343"/>
      <c r="F136" s="343"/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  <c r="Y136" s="343"/>
      <c r="Z136" s="343"/>
      <c r="AA136" s="62"/>
      <c r="AB136" s="62"/>
      <c r="AC136" s="62"/>
    </row>
    <row r="137" spans="1:68" ht="14.25" hidden="1" customHeight="1" x14ac:dyDescent="0.25">
      <c r="A137" s="350" t="s">
        <v>132</v>
      </c>
      <c r="B137" s="343"/>
      <c r="C137" s="343"/>
      <c r="D137" s="343"/>
      <c r="E137" s="343"/>
      <c r="F137" s="343"/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  <c r="T137" s="343"/>
      <c r="U137" s="343"/>
      <c r="V137" s="343"/>
      <c r="W137" s="343"/>
      <c r="X137" s="343"/>
      <c r="Y137" s="343"/>
      <c r="Z137" s="343"/>
      <c r="AA137" s="63"/>
      <c r="AB137" s="63"/>
      <c r="AC137" s="63"/>
    </row>
    <row r="138" spans="1:68" ht="27" hidden="1" customHeight="1" x14ac:dyDescent="0.25">
      <c r="A138" s="60" t="s">
        <v>217</v>
      </c>
      <c r="B138" s="60" t="s">
        <v>218</v>
      </c>
      <c r="C138" s="34">
        <v>4301135275</v>
      </c>
      <c r="D138" s="354">
        <v>4607111034380</v>
      </c>
      <c r="E138" s="355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40"/>
      <c r="R138" s="340"/>
      <c r="S138" s="340"/>
      <c r="T138" s="341"/>
      <c r="U138" s="37"/>
      <c r="V138" s="37"/>
      <c r="W138" s="38" t="s">
        <v>69</v>
      </c>
      <c r="X138" s="56">
        <v>0</v>
      </c>
      <c r="Y138" s="53">
        <f>IFERROR(IF(X138="","",X138),"")</f>
        <v>0</v>
      </c>
      <c r="Z138" s="39">
        <f>IFERROR(IF(X138="","",X138*0.01788),"")</f>
        <v>0</v>
      </c>
      <c r="AA138" s="65"/>
      <c r="AB138" s="66"/>
      <c r="AC138" s="180" t="s">
        <v>219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0</v>
      </c>
      <c r="BN138" s="78">
        <f>IFERROR(Y138*I138,"0")</f>
        <v>0</v>
      </c>
      <c r="BO138" s="78">
        <f>IFERROR(X138/J138,"0")</f>
        <v>0</v>
      </c>
      <c r="BP138" s="78">
        <f>IFERROR(Y138/J138,"0")</f>
        <v>0</v>
      </c>
    </row>
    <row r="139" spans="1:68" ht="27" customHeight="1" x14ac:dyDescent="0.25">
      <c r="A139" s="60" t="s">
        <v>220</v>
      </c>
      <c r="B139" s="60" t="s">
        <v>221</v>
      </c>
      <c r="C139" s="34">
        <v>4301135277</v>
      </c>
      <c r="D139" s="354">
        <v>4607111034397</v>
      </c>
      <c r="E139" s="355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50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40"/>
      <c r="R139" s="340"/>
      <c r="S139" s="340"/>
      <c r="T139" s="341"/>
      <c r="U139" s="37"/>
      <c r="V139" s="37"/>
      <c r="W139" s="38" t="s">
        <v>69</v>
      </c>
      <c r="X139" s="56">
        <v>70</v>
      </c>
      <c r="Y139" s="53">
        <f>IFERROR(IF(X139="","",X139),"")</f>
        <v>70</v>
      </c>
      <c r="Z139" s="39">
        <f>IFERROR(IF(X139="","",X139*0.01788),"")</f>
        <v>1.2516</v>
      </c>
      <c r="AA139" s="65"/>
      <c r="AB139" s="66"/>
      <c r="AC139" s="182" t="s">
        <v>206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229.6</v>
      </c>
      <c r="BN139" s="78">
        <f>IFERROR(Y139*I139,"0")</f>
        <v>229.6</v>
      </c>
      <c r="BO139" s="78">
        <f>IFERROR(X139/J139,"0")</f>
        <v>1</v>
      </c>
      <c r="BP139" s="78">
        <f>IFERROR(Y139/J139,"0")</f>
        <v>1</v>
      </c>
    </row>
    <row r="140" spans="1:68" x14ac:dyDescent="0.2">
      <c r="A140" s="342"/>
      <c r="B140" s="343"/>
      <c r="C140" s="343"/>
      <c r="D140" s="343"/>
      <c r="E140" s="343"/>
      <c r="F140" s="343"/>
      <c r="G140" s="343"/>
      <c r="H140" s="343"/>
      <c r="I140" s="343"/>
      <c r="J140" s="343"/>
      <c r="K140" s="343"/>
      <c r="L140" s="343"/>
      <c r="M140" s="343"/>
      <c r="N140" s="343"/>
      <c r="O140" s="344"/>
      <c r="P140" s="347" t="s">
        <v>72</v>
      </c>
      <c r="Q140" s="348"/>
      <c r="R140" s="348"/>
      <c r="S140" s="348"/>
      <c r="T140" s="348"/>
      <c r="U140" s="348"/>
      <c r="V140" s="349"/>
      <c r="W140" s="40" t="s">
        <v>69</v>
      </c>
      <c r="X140" s="41">
        <f>IFERROR(SUM(X138:X139),"0")</f>
        <v>70</v>
      </c>
      <c r="Y140" s="41">
        <f>IFERROR(SUM(Y138:Y139),"0")</f>
        <v>70</v>
      </c>
      <c r="Z140" s="41">
        <f>IFERROR(IF(Z138="",0,Z138),"0")+IFERROR(IF(Z139="",0,Z139),"0")</f>
        <v>1.2516</v>
      </c>
      <c r="AA140" s="64"/>
      <c r="AB140" s="64"/>
      <c r="AC140" s="64"/>
    </row>
    <row r="141" spans="1:68" x14ac:dyDescent="0.2">
      <c r="A141" s="343"/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4"/>
      <c r="P141" s="347" t="s">
        <v>72</v>
      </c>
      <c r="Q141" s="348"/>
      <c r="R141" s="348"/>
      <c r="S141" s="348"/>
      <c r="T141" s="348"/>
      <c r="U141" s="348"/>
      <c r="V141" s="349"/>
      <c r="W141" s="40" t="s">
        <v>73</v>
      </c>
      <c r="X141" s="41">
        <f>IFERROR(SUMPRODUCT(X138:X139*H138:H139),"0")</f>
        <v>210</v>
      </c>
      <c r="Y141" s="41">
        <f>IFERROR(SUMPRODUCT(Y138:Y139*H138:H139),"0")</f>
        <v>210</v>
      </c>
      <c r="Z141" s="40"/>
      <c r="AA141" s="64"/>
      <c r="AB141" s="64"/>
      <c r="AC141" s="64"/>
    </row>
    <row r="142" spans="1:68" ht="16.5" hidden="1" customHeight="1" x14ac:dyDescent="0.25">
      <c r="A142" s="371" t="s">
        <v>222</v>
      </c>
      <c r="B142" s="343"/>
      <c r="C142" s="343"/>
      <c r="D142" s="343"/>
      <c r="E142" s="343"/>
      <c r="F142" s="343"/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  <c r="T142" s="343"/>
      <c r="U142" s="343"/>
      <c r="V142" s="343"/>
      <c r="W142" s="343"/>
      <c r="X142" s="343"/>
      <c r="Y142" s="343"/>
      <c r="Z142" s="343"/>
      <c r="AA142" s="62"/>
      <c r="AB142" s="62"/>
      <c r="AC142" s="62"/>
    </row>
    <row r="143" spans="1:68" ht="14.25" hidden="1" customHeight="1" x14ac:dyDescent="0.25">
      <c r="A143" s="350" t="s">
        <v>132</v>
      </c>
      <c r="B143" s="343"/>
      <c r="C143" s="343"/>
      <c r="D143" s="343"/>
      <c r="E143" s="343"/>
      <c r="F143" s="343"/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  <c r="T143" s="343"/>
      <c r="U143" s="343"/>
      <c r="V143" s="343"/>
      <c r="W143" s="343"/>
      <c r="X143" s="343"/>
      <c r="Y143" s="343"/>
      <c r="Z143" s="343"/>
      <c r="AA143" s="63"/>
      <c r="AB143" s="63"/>
      <c r="AC143" s="63"/>
    </row>
    <row r="144" spans="1:68" ht="27" hidden="1" customHeight="1" x14ac:dyDescent="0.25">
      <c r="A144" s="60" t="s">
        <v>223</v>
      </c>
      <c r="B144" s="60" t="s">
        <v>224</v>
      </c>
      <c r="C144" s="34">
        <v>4301135570</v>
      </c>
      <c r="D144" s="354">
        <v>4607111035806</v>
      </c>
      <c r="E144" s="355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50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40"/>
      <c r="R144" s="340"/>
      <c r="S144" s="340"/>
      <c r="T144" s="341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225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hidden="1" x14ac:dyDescent="0.2">
      <c r="A145" s="342"/>
      <c r="B145" s="343"/>
      <c r="C145" s="343"/>
      <c r="D145" s="343"/>
      <c r="E145" s="343"/>
      <c r="F145" s="343"/>
      <c r="G145" s="343"/>
      <c r="H145" s="343"/>
      <c r="I145" s="343"/>
      <c r="J145" s="343"/>
      <c r="K145" s="343"/>
      <c r="L145" s="343"/>
      <c r="M145" s="343"/>
      <c r="N145" s="343"/>
      <c r="O145" s="344"/>
      <c r="P145" s="347" t="s">
        <v>72</v>
      </c>
      <c r="Q145" s="348"/>
      <c r="R145" s="348"/>
      <c r="S145" s="348"/>
      <c r="T145" s="348"/>
      <c r="U145" s="348"/>
      <c r="V145" s="349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hidden="1" x14ac:dyDescent="0.2">
      <c r="A146" s="343"/>
      <c r="B146" s="343"/>
      <c r="C146" s="343"/>
      <c r="D146" s="343"/>
      <c r="E146" s="343"/>
      <c r="F146" s="343"/>
      <c r="G146" s="343"/>
      <c r="H146" s="343"/>
      <c r="I146" s="343"/>
      <c r="J146" s="343"/>
      <c r="K146" s="343"/>
      <c r="L146" s="343"/>
      <c r="M146" s="343"/>
      <c r="N146" s="343"/>
      <c r="O146" s="344"/>
      <c r="P146" s="347" t="s">
        <v>72</v>
      </c>
      <c r="Q146" s="348"/>
      <c r="R146" s="348"/>
      <c r="S146" s="348"/>
      <c r="T146" s="348"/>
      <c r="U146" s="348"/>
      <c r="V146" s="349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hidden="1" customHeight="1" x14ac:dyDescent="0.25">
      <c r="A147" s="371" t="s">
        <v>226</v>
      </c>
      <c r="B147" s="343"/>
      <c r="C147" s="343"/>
      <c r="D147" s="343"/>
      <c r="E147" s="343"/>
      <c r="F147" s="343"/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  <c r="T147" s="343"/>
      <c r="U147" s="343"/>
      <c r="V147" s="343"/>
      <c r="W147" s="343"/>
      <c r="X147" s="343"/>
      <c r="Y147" s="343"/>
      <c r="Z147" s="343"/>
      <c r="AA147" s="62"/>
      <c r="AB147" s="62"/>
      <c r="AC147" s="62"/>
    </row>
    <row r="148" spans="1:68" ht="14.25" hidden="1" customHeight="1" x14ac:dyDescent="0.25">
      <c r="A148" s="350" t="s">
        <v>132</v>
      </c>
      <c r="B148" s="343"/>
      <c r="C148" s="343"/>
      <c r="D148" s="343"/>
      <c r="E148" s="343"/>
      <c r="F148" s="343"/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  <c r="T148" s="343"/>
      <c r="U148" s="343"/>
      <c r="V148" s="343"/>
      <c r="W148" s="343"/>
      <c r="X148" s="343"/>
      <c r="Y148" s="343"/>
      <c r="Z148" s="343"/>
      <c r="AA148" s="63"/>
      <c r="AB148" s="63"/>
      <c r="AC148" s="63"/>
    </row>
    <row r="149" spans="1:68" ht="16.5" hidden="1" customHeight="1" x14ac:dyDescent="0.25">
      <c r="A149" s="60" t="s">
        <v>227</v>
      </c>
      <c r="B149" s="60" t="s">
        <v>228</v>
      </c>
      <c r="C149" s="34">
        <v>4301135596</v>
      </c>
      <c r="D149" s="354">
        <v>4607111039613</v>
      </c>
      <c r="E149" s="355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40"/>
      <c r="R149" s="340"/>
      <c r="S149" s="340"/>
      <c r="T149" s="341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212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hidden="1" x14ac:dyDescent="0.2">
      <c r="A150" s="342"/>
      <c r="B150" s="343"/>
      <c r="C150" s="343"/>
      <c r="D150" s="343"/>
      <c r="E150" s="343"/>
      <c r="F150" s="343"/>
      <c r="G150" s="343"/>
      <c r="H150" s="343"/>
      <c r="I150" s="343"/>
      <c r="J150" s="343"/>
      <c r="K150" s="343"/>
      <c r="L150" s="343"/>
      <c r="M150" s="343"/>
      <c r="N150" s="343"/>
      <c r="O150" s="344"/>
      <c r="P150" s="347" t="s">
        <v>72</v>
      </c>
      <c r="Q150" s="348"/>
      <c r="R150" s="348"/>
      <c r="S150" s="348"/>
      <c r="T150" s="348"/>
      <c r="U150" s="348"/>
      <c r="V150" s="349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343"/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4"/>
      <c r="P151" s="347" t="s">
        <v>72</v>
      </c>
      <c r="Q151" s="348"/>
      <c r="R151" s="348"/>
      <c r="S151" s="348"/>
      <c r="T151" s="348"/>
      <c r="U151" s="348"/>
      <c r="V151" s="349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hidden="1" customHeight="1" x14ac:dyDescent="0.25">
      <c r="A152" s="371" t="s">
        <v>229</v>
      </c>
      <c r="B152" s="343"/>
      <c r="C152" s="343"/>
      <c r="D152" s="343"/>
      <c r="E152" s="343"/>
      <c r="F152" s="343"/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  <c r="T152" s="343"/>
      <c r="U152" s="343"/>
      <c r="V152" s="343"/>
      <c r="W152" s="343"/>
      <c r="X152" s="343"/>
      <c r="Y152" s="343"/>
      <c r="Z152" s="343"/>
      <c r="AA152" s="62"/>
      <c r="AB152" s="62"/>
      <c r="AC152" s="62"/>
    </row>
    <row r="153" spans="1:68" ht="14.25" hidden="1" customHeight="1" x14ac:dyDescent="0.25">
      <c r="A153" s="350" t="s">
        <v>230</v>
      </c>
      <c r="B153" s="343"/>
      <c r="C153" s="343"/>
      <c r="D153" s="343"/>
      <c r="E153" s="343"/>
      <c r="F153" s="343"/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  <c r="T153" s="343"/>
      <c r="U153" s="343"/>
      <c r="V153" s="343"/>
      <c r="W153" s="343"/>
      <c r="X153" s="343"/>
      <c r="Y153" s="343"/>
      <c r="Z153" s="343"/>
      <c r="AA153" s="63"/>
      <c r="AB153" s="63"/>
      <c r="AC153" s="63"/>
    </row>
    <row r="154" spans="1:68" ht="27" customHeight="1" x14ac:dyDescent="0.25">
      <c r="A154" s="60" t="s">
        <v>231</v>
      </c>
      <c r="B154" s="60" t="s">
        <v>232</v>
      </c>
      <c r="C154" s="34">
        <v>4301071054</v>
      </c>
      <c r="D154" s="354">
        <v>4607111035639</v>
      </c>
      <c r="E154" s="355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233</v>
      </c>
      <c r="L154" s="35" t="s">
        <v>67</v>
      </c>
      <c r="M154" s="36" t="s">
        <v>68</v>
      </c>
      <c r="N154" s="36"/>
      <c r="O154" s="35">
        <v>180</v>
      </c>
      <c r="P154" s="45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40"/>
      <c r="R154" s="340"/>
      <c r="S154" s="340"/>
      <c r="T154" s="341"/>
      <c r="U154" s="37"/>
      <c r="V154" s="37"/>
      <c r="W154" s="38" t="s">
        <v>69</v>
      </c>
      <c r="X154" s="56">
        <v>72</v>
      </c>
      <c r="Y154" s="53">
        <f>IFERROR(IF(X154="","",X154),"")</f>
        <v>72</v>
      </c>
      <c r="Z154" s="39">
        <f>IFERROR(IF(X154="","",X154*0.01157),"")</f>
        <v>0.83304</v>
      </c>
      <c r="AA154" s="65"/>
      <c r="AB154" s="66"/>
      <c r="AC154" s="188" t="s">
        <v>234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152.64000000000001</v>
      </c>
      <c r="BN154" s="78">
        <f>IFERROR(Y154*I154,"0")</f>
        <v>152.64000000000001</v>
      </c>
      <c r="BO154" s="78">
        <f>IFERROR(X154/J154,"0")</f>
        <v>1</v>
      </c>
      <c r="BP154" s="78">
        <f>IFERROR(Y154/J154,"0")</f>
        <v>1</v>
      </c>
    </row>
    <row r="155" spans="1:68" ht="27" hidden="1" customHeight="1" x14ac:dyDescent="0.25">
      <c r="A155" s="60" t="s">
        <v>235</v>
      </c>
      <c r="B155" s="60" t="s">
        <v>236</v>
      </c>
      <c r="C155" s="34">
        <v>4301135540</v>
      </c>
      <c r="D155" s="354">
        <v>4607111035646</v>
      </c>
      <c r="E155" s="355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233</v>
      </c>
      <c r="L155" s="35" t="s">
        <v>67</v>
      </c>
      <c r="M155" s="36" t="s">
        <v>68</v>
      </c>
      <c r="N155" s="36"/>
      <c r="O155" s="35">
        <v>180</v>
      </c>
      <c r="P155" s="3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40"/>
      <c r="R155" s="340"/>
      <c r="S155" s="340"/>
      <c r="T155" s="341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234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42"/>
      <c r="B156" s="343"/>
      <c r="C156" s="343"/>
      <c r="D156" s="343"/>
      <c r="E156" s="343"/>
      <c r="F156" s="343"/>
      <c r="G156" s="343"/>
      <c r="H156" s="343"/>
      <c r="I156" s="343"/>
      <c r="J156" s="343"/>
      <c r="K156" s="343"/>
      <c r="L156" s="343"/>
      <c r="M156" s="343"/>
      <c r="N156" s="343"/>
      <c r="O156" s="344"/>
      <c r="P156" s="347" t="s">
        <v>72</v>
      </c>
      <c r="Q156" s="348"/>
      <c r="R156" s="348"/>
      <c r="S156" s="348"/>
      <c r="T156" s="348"/>
      <c r="U156" s="348"/>
      <c r="V156" s="349"/>
      <c r="W156" s="40" t="s">
        <v>69</v>
      </c>
      <c r="X156" s="41">
        <f>IFERROR(SUM(X154:X155),"0")</f>
        <v>72</v>
      </c>
      <c r="Y156" s="41">
        <f>IFERROR(SUM(Y154:Y155),"0")</f>
        <v>72</v>
      </c>
      <c r="Z156" s="41">
        <f>IFERROR(IF(Z154="",0,Z154),"0")+IFERROR(IF(Z155="",0,Z155),"0")</f>
        <v>0.83304</v>
      </c>
      <c r="AA156" s="64"/>
      <c r="AB156" s="64"/>
      <c r="AC156" s="64"/>
    </row>
    <row r="157" spans="1:68" x14ac:dyDescent="0.2">
      <c r="A157" s="343"/>
      <c r="B157" s="343"/>
      <c r="C157" s="343"/>
      <c r="D157" s="343"/>
      <c r="E157" s="343"/>
      <c r="F157" s="343"/>
      <c r="G157" s="343"/>
      <c r="H157" s="343"/>
      <c r="I157" s="343"/>
      <c r="J157" s="343"/>
      <c r="K157" s="343"/>
      <c r="L157" s="343"/>
      <c r="M157" s="343"/>
      <c r="N157" s="343"/>
      <c r="O157" s="344"/>
      <c r="P157" s="347" t="s">
        <v>72</v>
      </c>
      <c r="Q157" s="348"/>
      <c r="R157" s="348"/>
      <c r="S157" s="348"/>
      <c r="T157" s="348"/>
      <c r="U157" s="348"/>
      <c r="V157" s="349"/>
      <c r="W157" s="40" t="s">
        <v>73</v>
      </c>
      <c r="X157" s="41">
        <f>IFERROR(SUMPRODUCT(X154:X155*H154:H155),"0")</f>
        <v>115.2</v>
      </c>
      <c r="Y157" s="41">
        <f>IFERROR(SUMPRODUCT(Y154:Y155*H154:H155),"0")</f>
        <v>115.2</v>
      </c>
      <c r="Z157" s="40"/>
      <c r="AA157" s="64"/>
      <c r="AB157" s="64"/>
      <c r="AC157" s="64"/>
    </row>
    <row r="158" spans="1:68" ht="16.5" hidden="1" customHeight="1" x14ac:dyDescent="0.25">
      <c r="A158" s="371" t="s">
        <v>237</v>
      </c>
      <c r="B158" s="343"/>
      <c r="C158" s="343"/>
      <c r="D158" s="343"/>
      <c r="E158" s="343"/>
      <c r="F158" s="343"/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  <c r="T158" s="343"/>
      <c r="U158" s="343"/>
      <c r="V158" s="343"/>
      <c r="W158" s="343"/>
      <c r="X158" s="343"/>
      <c r="Y158" s="343"/>
      <c r="Z158" s="343"/>
      <c r="AA158" s="62"/>
      <c r="AB158" s="62"/>
      <c r="AC158" s="62"/>
    </row>
    <row r="159" spans="1:68" ht="14.25" hidden="1" customHeight="1" x14ac:dyDescent="0.25">
      <c r="A159" s="350" t="s">
        <v>132</v>
      </c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  <c r="Y159" s="343"/>
      <c r="Z159" s="343"/>
      <c r="AA159" s="63"/>
      <c r="AB159" s="63"/>
      <c r="AC159" s="63"/>
    </row>
    <row r="160" spans="1:68" ht="27" customHeight="1" x14ac:dyDescent="0.25">
      <c r="A160" s="60" t="s">
        <v>238</v>
      </c>
      <c r="B160" s="60" t="s">
        <v>239</v>
      </c>
      <c r="C160" s="34">
        <v>4301135573</v>
      </c>
      <c r="D160" s="354">
        <v>4607111036568</v>
      </c>
      <c r="E160" s="355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38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40"/>
      <c r="R160" s="340"/>
      <c r="S160" s="340"/>
      <c r="T160" s="341"/>
      <c r="U160" s="37"/>
      <c r="V160" s="37"/>
      <c r="W160" s="38" t="s">
        <v>69</v>
      </c>
      <c r="X160" s="56">
        <v>140</v>
      </c>
      <c r="Y160" s="53">
        <f>IFERROR(IF(X160="","",X160),"")</f>
        <v>140</v>
      </c>
      <c r="Z160" s="39">
        <f>IFERROR(IF(X160="","",X160*0.00941),"")</f>
        <v>1.3173999999999999</v>
      </c>
      <c r="AA160" s="65"/>
      <c r="AB160" s="66"/>
      <c r="AC160" s="192" t="s">
        <v>240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294.25200000000001</v>
      </c>
      <c r="BN160" s="78">
        <f>IFERROR(Y160*I160,"0")</f>
        <v>294.25200000000001</v>
      </c>
      <c r="BO160" s="78">
        <f>IFERROR(X160/J160,"0")</f>
        <v>1</v>
      </c>
      <c r="BP160" s="78">
        <f>IFERROR(Y160/J160,"0")</f>
        <v>1</v>
      </c>
    </row>
    <row r="161" spans="1:68" x14ac:dyDescent="0.2">
      <c r="A161" s="342"/>
      <c r="B161" s="343"/>
      <c r="C161" s="343"/>
      <c r="D161" s="343"/>
      <c r="E161" s="343"/>
      <c r="F161" s="343"/>
      <c r="G161" s="343"/>
      <c r="H161" s="343"/>
      <c r="I161" s="343"/>
      <c r="J161" s="343"/>
      <c r="K161" s="343"/>
      <c r="L161" s="343"/>
      <c r="M161" s="343"/>
      <c r="N161" s="343"/>
      <c r="O161" s="344"/>
      <c r="P161" s="347" t="s">
        <v>72</v>
      </c>
      <c r="Q161" s="348"/>
      <c r="R161" s="348"/>
      <c r="S161" s="348"/>
      <c r="T161" s="348"/>
      <c r="U161" s="348"/>
      <c r="V161" s="349"/>
      <c r="W161" s="40" t="s">
        <v>69</v>
      </c>
      <c r="X161" s="41">
        <f>IFERROR(SUM(X160:X160),"0")</f>
        <v>140</v>
      </c>
      <c r="Y161" s="41">
        <f>IFERROR(SUM(Y160:Y160),"0")</f>
        <v>140</v>
      </c>
      <c r="Z161" s="41">
        <f>IFERROR(IF(Z160="",0,Z160),"0")</f>
        <v>1.3173999999999999</v>
      </c>
      <c r="AA161" s="64"/>
      <c r="AB161" s="64"/>
      <c r="AC161" s="64"/>
    </row>
    <row r="162" spans="1:68" x14ac:dyDescent="0.2">
      <c r="A162" s="343"/>
      <c r="B162" s="343"/>
      <c r="C162" s="343"/>
      <c r="D162" s="343"/>
      <c r="E162" s="343"/>
      <c r="F162" s="343"/>
      <c r="G162" s="343"/>
      <c r="H162" s="343"/>
      <c r="I162" s="343"/>
      <c r="J162" s="343"/>
      <c r="K162" s="343"/>
      <c r="L162" s="343"/>
      <c r="M162" s="343"/>
      <c r="N162" s="343"/>
      <c r="O162" s="344"/>
      <c r="P162" s="347" t="s">
        <v>72</v>
      </c>
      <c r="Q162" s="348"/>
      <c r="R162" s="348"/>
      <c r="S162" s="348"/>
      <c r="T162" s="348"/>
      <c r="U162" s="348"/>
      <c r="V162" s="349"/>
      <c r="W162" s="40" t="s">
        <v>73</v>
      </c>
      <c r="X162" s="41">
        <f>IFERROR(SUMPRODUCT(X160:X160*H160:H160),"0")</f>
        <v>235.2</v>
      </c>
      <c r="Y162" s="41">
        <f>IFERROR(SUMPRODUCT(Y160:Y160*H160:H160),"0")</f>
        <v>235.2</v>
      </c>
      <c r="Z162" s="40"/>
      <c r="AA162" s="64"/>
      <c r="AB162" s="64"/>
      <c r="AC162" s="64"/>
    </row>
    <row r="163" spans="1:68" ht="27.75" hidden="1" customHeight="1" x14ac:dyDescent="0.2">
      <c r="A163" s="345" t="s">
        <v>241</v>
      </c>
      <c r="B163" s="346"/>
      <c r="C163" s="346"/>
      <c r="D163" s="346"/>
      <c r="E163" s="346"/>
      <c r="F163" s="346"/>
      <c r="G163" s="346"/>
      <c r="H163" s="346"/>
      <c r="I163" s="346"/>
      <c r="J163" s="346"/>
      <c r="K163" s="346"/>
      <c r="L163" s="346"/>
      <c r="M163" s="346"/>
      <c r="N163" s="346"/>
      <c r="O163" s="346"/>
      <c r="P163" s="346"/>
      <c r="Q163" s="346"/>
      <c r="R163" s="346"/>
      <c r="S163" s="346"/>
      <c r="T163" s="346"/>
      <c r="U163" s="346"/>
      <c r="V163" s="346"/>
      <c r="W163" s="346"/>
      <c r="X163" s="346"/>
      <c r="Y163" s="346"/>
      <c r="Z163" s="346"/>
      <c r="AA163" s="52"/>
      <c r="AB163" s="52"/>
      <c r="AC163" s="52"/>
    </row>
    <row r="164" spans="1:68" ht="16.5" hidden="1" customHeight="1" x14ac:dyDescent="0.25">
      <c r="A164" s="371" t="s">
        <v>242</v>
      </c>
      <c r="B164" s="343"/>
      <c r="C164" s="343"/>
      <c r="D164" s="343"/>
      <c r="E164" s="343"/>
      <c r="F164" s="343"/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  <c r="T164" s="343"/>
      <c r="U164" s="343"/>
      <c r="V164" s="343"/>
      <c r="W164" s="343"/>
      <c r="X164" s="343"/>
      <c r="Y164" s="343"/>
      <c r="Z164" s="343"/>
      <c r="AA164" s="62"/>
      <c r="AB164" s="62"/>
      <c r="AC164" s="62"/>
    </row>
    <row r="165" spans="1:68" ht="14.25" hidden="1" customHeight="1" x14ac:dyDescent="0.25">
      <c r="A165" s="350" t="s">
        <v>132</v>
      </c>
      <c r="B165" s="343"/>
      <c r="C165" s="343"/>
      <c r="D165" s="343"/>
      <c r="E165" s="343"/>
      <c r="F165" s="343"/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  <c r="T165" s="343"/>
      <c r="U165" s="343"/>
      <c r="V165" s="343"/>
      <c r="W165" s="343"/>
      <c r="X165" s="343"/>
      <c r="Y165" s="343"/>
      <c r="Z165" s="343"/>
      <c r="AA165" s="63"/>
      <c r="AB165" s="63"/>
      <c r="AC165" s="63"/>
    </row>
    <row r="166" spans="1:68" ht="27" hidden="1" customHeight="1" x14ac:dyDescent="0.25">
      <c r="A166" s="60" t="s">
        <v>243</v>
      </c>
      <c r="B166" s="60" t="s">
        <v>244</v>
      </c>
      <c r="C166" s="34">
        <v>4301135317</v>
      </c>
      <c r="D166" s="354">
        <v>4607111039057</v>
      </c>
      <c r="E166" s="355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401" t="s">
        <v>245</v>
      </c>
      <c r="Q166" s="340"/>
      <c r="R166" s="340"/>
      <c r="S166" s="340"/>
      <c r="T166" s="341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212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hidden="1" x14ac:dyDescent="0.2">
      <c r="A167" s="342"/>
      <c r="B167" s="343"/>
      <c r="C167" s="343"/>
      <c r="D167" s="343"/>
      <c r="E167" s="343"/>
      <c r="F167" s="343"/>
      <c r="G167" s="343"/>
      <c r="H167" s="343"/>
      <c r="I167" s="343"/>
      <c r="J167" s="343"/>
      <c r="K167" s="343"/>
      <c r="L167" s="343"/>
      <c r="M167" s="343"/>
      <c r="N167" s="343"/>
      <c r="O167" s="344"/>
      <c r="P167" s="347" t="s">
        <v>72</v>
      </c>
      <c r="Q167" s="348"/>
      <c r="R167" s="348"/>
      <c r="S167" s="348"/>
      <c r="T167" s="348"/>
      <c r="U167" s="348"/>
      <c r="V167" s="349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hidden="1" x14ac:dyDescent="0.2">
      <c r="A168" s="343"/>
      <c r="B168" s="343"/>
      <c r="C168" s="343"/>
      <c r="D168" s="343"/>
      <c r="E168" s="343"/>
      <c r="F168" s="343"/>
      <c r="G168" s="343"/>
      <c r="H168" s="343"/>
      <c r="I168" s="343"/>
      <c r="J168" s="343"/>
      <c r="K168" s="343"/>
      <c r="L168" s="343"/>
      <c r="M168" s="343"/>
      <c r="N168" s="343"/>
      <c r="O168" s="344"/>
      <c r="P168" s="347" t="s">
        <v>72</v>
      </c>
      <c r="Q168" s="348"/>
      <c r="R168" s="348"/>
      <c r="S168" s="348"/>
      <c r="T168" s="348"/>
      <c r="U168" s="348"/>
      <c r="V168" s="349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hidden="1" customHeight="1" x14ac:dyDescent="0.25">
      <c r="A169" s="371" t="s">
        <v>246</v>
      </c>
      <c r="B169" s="343"/>
      <c r="C169" s="343"/>
      <c r="D169" s="343"/>
      <c r="E169" s="343"/>
      <c r="F169" s="343"/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  <c r="T169" s="343"/>
      <c r="U169" s="343"/>
      <c r="V169" s="343"/>
      <c r="W169" s="343"/>
      <c r="X169" s="343"/>
      <c r="Y169" s="343"/>
      <c r="Z169" s="343"/>
      <c r="AA169" s="62"/>
      <c r="AB169" s="62"/>
      <c r="AC169" s="62"/>
    </row>
    <row r="170" spans="1:68" ht="14.25" hidden="1" customHeight="1" x14ac:dyDescent="0.25">
      <c r="A170" s="350" t="s">
        <v>63</v>
      </c>
      <c r="B170" s="343"/>
      <c r="C170" s="343"/>
      <c r="D170" s="343"/>
      <c r="E170" s="343"/>
      <c r="F170" s="343"/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  <c r="T170" s="343"/>
      <c r="U170" s="343"/>
      <c r="V170" s="343"/>
      <c r="W170" s="343"/>
      <c r="X170" s="343"/>
      <c r="Y170" s="343"/>
      <c r="Z170" s="343"/>
      <c r="AA170" s="63"/>
      <c r="AB170" s="63"/>
      <c r="AC170" s="63"/>
    </row>
    <row r="171" spans="1:68" ht="16.5" hidden="1" customHeight="1" x14ac:dyDescent="0.25">
      <c r="A171" s="60" t="s">
        <v>247</v>
      </c>
      <c r="B171" s="60" t="s">
        <v>248</v>
      </c>
      <c r="C171" s="34">
        <v>4301071062</v>
      </c>
      <c r="D171" s="354">
        <v>4607111036384</v>
      </c>
      <c r="E171" s="355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96" t="s">
        <v>249</v>
      </c>
      <c r="Q171" s="340"/>
      <c r="R171" s="340"/>
      <c r="S171" s="340"/>
      <c r="T171" s="341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250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hidden="1" customHeight="1" x14ac:dyDescent="0.25">
      <c r="A172" s="60" t="s">
        <v>251</v>
      </c>
      <c r="B172" s="60" t="s">
        <v>252</v>
      </c>
      <c r="C172" s="34">
        <v>4301071056</v>
      </c>
      <c r="D172" s="354">
        <v>4640242180250</v>
      </c>
      <c r="E172" s="355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58" t="s">
        <v>253</v>
      </c>
      <c r="Q172" s="340"/>
      <c r="R172" s="340"/>
      <c r="S172" s="340"/>
      <c r="T172" s="341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hidden="1" customHeight="1" x14ac:dyDescent="0.25">
      <c r="A173" s="60" t="s">
        <v>255</v>
      </c>
      <c r="B173" s="60" t="s">
        <v>256</v>
      </c>
      <c r="C173" s="34">
        <v>4301071050</v>
      </c>
      <c r="D173" s="354">
        <v>4607111036216</v>
      </c>
      <c r="E173" s="355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7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40"/>
      <c r="R173" s="340"/>
      <c r="S173" s="340"/>
      <c r="T173" s="341"/>
      <c r="U173" s="37"/>
      <c r="V173" s="37"/>
      <c r="W173" s="38" t="s">
        <v>69</v>
      </c>
      <c r="X173" s="56">
        <v>0</v>
      </c>
      <c r="Y173" s="53">
        <f>IFERROR(IF(X173="","",X173),"")</f>
        <v>0</v>
      </c>
      <c r="Z173" s="39">
        <f>IFERROR(IF(X173="","",X173*0.00866),"")</f>
        <v>0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t="27" hidden="1" customHeight="1" x14ac:dyDescent="0.25">
      <c r="A174" s="60" t="s">
        <v>258</v>
      </c>
      <c r="B174" s="60" t="s">
        <v>259</v>
      </c>
      <c r="C174" s="34">
        <v>4301071061</v>
      </c>
      <c r="D174" s="354">
        <v>4607111036278</v>
      </c>
      <c r="E174" s="355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40"/>
      <c r="R174" s="340"/>
      <c r="S174" s="340"/>
      <c r="T174" s="341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260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hidden="1" x14ac:dyDescent="0.2">
      <c r="A175" s="342"/>
      <c r="B175" s="343"/>
      <c r="C175" s="343"/>
      <c r="D175" s="343"/>
      <c r="E175" s="343"/>
      <c r="F175" s="343"/>
      <c r="G175" s="343"/>
      <c r="H175" s="343"/>
      <c r="I175" s="343"/>
      <c r="J175" s="343"/>
      <c r="K175" s="343"/>
      <c r="L175" s="343"/>
      <c r="M175" s="343"/>
      <c r="N175" s="343"/>
      <c r="O175" s="344"/>
      <c r="P175" s="347" t="s">
        <v>72</v>
      </c>
      <c r="Q175" s="348"/>
      <c r="R175" s="348"/>
      <c r="S175" s="348"/>
      <c r="T175" s="348"/>
      <c r="U175" s="348"/>
      <c r="V175" s="349"/>
      <c r="W175" s="40" t="s">
        <v>69</v>
      </c>
      <c r="X175" s="41">
        <f>IFERROR(SUM(X171:X174),"0")</f>
        <v>0</v>
      </c>
      <c r="Y175" s="41">
        <f>IFERROR(SUM(Y171:Y174),"0")</f>
        <v>0</v>
      </c>
      <c r="Z175" s="41">
        <f>IFERROR(IF(Z171="",0,Z171),"0")+IFERROR(IF(Z172="",0,Z172),"0")+IFERROR(IF(Z173="",0,Z173),"0")+IFERROR(IF(Z174="",0,Z174),"0")</f>
        <v>0</v>
      </c>
      <c r="AA175" s="64"/>
      <c r="AB175" s="64"/>
      <c r="AC175" s="64"/>
    </row>
    <row r="176" spans="1:68" hidden="1" x14ac:dyDescent="0.2">
      <c r="A176" s="343"/>
      <c r="B176" s="343"/>
      <c r="C176" s="343"/>
      <c r="D176" s="343"/>
      <c r="E176" s="343"/>
      <c r="F176" s="343"/>
      <c r="G176" s="343"/>
      <c r="H176" s="343"/>
      <c r="I176" s="343"/>
      <c r="J176" s="343"/>
      <c r="K176" s="343"/>
      <c r="L176" s="343"/>
      <c r="M176" s="343"/>
      <c r="N176" s="343"/>
      <c r="O176" s="344"/>
      <c r="P176" s="347" t="s">
        <v>72</v>
      </c>
      <c r="Q176" s="348"/>
      <c r="R176" s="348"/>
      <c r="S176" s="348"/>
      <c r="T176" s="348"/>
      <c r="U176" s="348"/>
      <c r="V176" s="349"/>
      <c r="W176" s="40" t="s">
        <v>73</v>
      </c>
      <c r="X176" s="41">
        <f>IFERROR(SUMPRODUCT(X171:X174*H171:H174),"0")</f>
        <v>0</v>
      </c>
      <c r="Y176" s="41">
        <f>IFERROR(SUMPRODUCT(Y171:Y174*H171:H174),"0")</f>
        <v>0</v>
      </c>
      <c r="Z176" s="40"/>
      <c r="AA176" s="64"/>
      <c r="AB176" s="64"/>
      <c r="AC176" s="64"/>
    </row>
    <row r="177" spans="1:68" ht="14.25" hidden="1" customHeight="1" x14ac:dyDescent="0.25">
      <c r="A177" s="350" t="s">
        <v>261</v>
      </c>
      <c r="B177" s="343"/>
      <c r="C177" s="343"/>
      <c r="D177" s="343"/>
      <c r="E177" s="343"/>
      <c r="F177" s="343"/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  <c r="T177" s="343"/>
      <c r="U177" s="343"/>
      <c r="V177" s="343"/>
      <c r="W177" s="343"/>
      <c r="X177" s="343"/>
      <c r="Y177" s="343"/>
      <c r="Z177" s="343"/>
      <c r="AA177" s="63"/>
      <c r="AB177" s="63"/>
      <c r="AC177" s="63"/>
    </row>
    <row r="178" spans="1:68" ht="27" hidden="1" customHeight="1" x14ac:dyDescent="0.25">
      <c r="A178" s="60" t="s">
        <v>262</v>
      </c>
      <c r="B178" s="60" t="s">
        <v>263</v>
      </c>
      <c r="C178" s="34">
        <v>4301080153</v>
      </c>
      <c r="D178" s="354">
        <v>4607111036827</v>
      </c>
      <c r="E178" s="355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4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40"/>
      <c r="R178" s="340"/>
      <c r="S178" s="340"/>
      <c r="T178" s="341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264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hidden="1" customHeight="1" x14ac:dyDescent="0.25">
      <c r="A179" s="60" t="s">
        <v>265</v>
      </c>
      <c r="B179" s="60" t="s">
        <v>266</v>
      </c>
      <c r="C179" s="34">
        <v>4301080154</v>
      </c>
      <c r="D179" s="354">
        <v>4607111036834</v>
      </c>
      <c r="E179" s="355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40"/>
      <c r="R179" s="340"/>
      <c r="S179" s="340"/>
      <c r="T179" s="341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264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hidden="1" x14ac:dyDescent="0.2">
      <c r="A180" s="342"/>
      <c r="B180" s="343"/>
      <c r="C180" s="343"/>
      <c r="D180" s="343"/>
      <c r="E180" s="343"/>
      <c r="F180" s="343"/>
      <c r="G180" s="343"/>
      <c r="H180" s="343"/>
      <c r="I180" s="343"/>
      <c r="J180" s="343"/>
      <c r="K180" s="343"/>
      <c r="L180" s="343"/>
      <c r="M180" s="343"/>
      <c r="N180" s="343"/>
      <c r="O180" s="344"/>
      <c r="P180" s="347" t="s">
        <v>72</v>
      </c>
      <c r="Q180" s="348"/>
      <c r="R180" s="348"/>
      <c r="S180" s="348"/>
      <c r="T180" s="348"/>
      <c r="U180" s="348"/>
      <c r="V180" s="349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hidden="1" x14ac:dyDescent="0.2">
      <c r="A181" s="343"/>
      <c r="B181" s="343"/>
      <c r="C181" s="343"/>
      <c r="D181" s="343"/>
      <c r="E181" s="343"/>
      <c r="F181" s="343"/>
      <c r="G181" s="343"/>
      <c r="H181" s="343"/>
      <c r="I181" s="343"/>
      <c r="J181" s="343"/>
      <c r="K181" s="343"/>
      <c r="L181" s="343"/>
      <c r="M181" s="343"/>
      <c r="N181" s="343"/>
      <c r="O181" s="344"/>
      <c r="P181" s="347" t="s">
        <v>72</v>
      </c>
      <c r="Q181" s="348"/>
      <c r="R181" s="348"/>
      <c r="S181" s="348"/>
      <c r="T181" s="348"/>
      <c r="U181" s="348"/>
      <c r="V181" s="349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hidden="1" customHeight="1" x14ac:dyDescent="0.2">
      <c r="A182" s="345" t="s">
        <v>267</v>
      </c>
      <c r="B182" s="346"/>
      <c r="C182" s="346"/>
      <c r="D182" s="346"/>
      <c r="E182" s="346"/>
      <c r="F182" s="346"/>
      <c r="G182" s="346"/>
      <c r="H182" s="346"/>
      <c r="I182" s="346"/>
      <c r="J182" s="346"/>
      <c r="K182" s="346"/>
      <c r="L182" s="346"/>
      <c r="M182" s="346"/>
      <c r="N182" s="346"/>
      <c r="O182" s="346"/>
      <c r="P182" s="346"/>
      <c r="Q182" s="346"/>
      <c r="R182" s="346"/>
      <c r="S182" s="346"/>
      <c r="T182" s="346"/>
      <c r="U182" s="346"/>
      <c r="V182" s="346"/>
      <c r="W182" s="346"/>
      <c r="X182" s="346"/>
      <c r="Y182" s="346"/>
      <c r="Z182" s="346"/>
      <c r="AA182" s="52"/>
      <c r="AB182" s="52"/>
      <c r="AC182" s="52"/>
    </row>
    <row r="183" spans="1:68" ht="16.5" hidden="1" customHeight="1" x14ac:dyDescent="0.25">
      <c r="A183" s="371" t="s">
        <v>268</v>
      </c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  <c r="AA183" s="62"/>
      <c r="AB183" s="62"/>
      <c r="AC183" s="62"/>
    </row>
    <row r="184" spans="1:68" ht="14.25" hidden="1" customHeight="1" x14ac:dyDescent="0.25">
      <c r="A184" s="350" t="s">
        <v>76</v>
      </c>
      <c r="B184" s="343"/>
      <c r="C184" s="343"/>
      <c r="D184" s="343"/>
      <c r="E184" s="343"/>
      <c r="F184" s="343"/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  <c r="T184" s="343"/>
      <c r="U184" s="343"/>
      <c r="V184" s="343"/>
      <c r="W184" s="343"/>
      <c r="X184" s="343"/>
      <c r="Y184" s="343"/>
      <c r="Z184" s="343"/>
      <c r="AA184" s="63"/>
      <c r="AB184" s="63"/>
      <c r="AC184" s="63"/>
    </row>
    <row r="185" spans="1:68" ht="27" hidden="1" customHeight="1" x14ac:dyDescent="0.25">
      <c r="A185" s="60" t="s">
        <v>269</v>
      </c>
      <c r="B185" s="60" t="s">
        <v>270</v>
      </c>
      <c r="C185" s="34">
        <v>4301132182</v>
      </c>
      <c r="D185" s="354">
        <v>4607111035721</v>
      </c>
      <c r="E185" s="355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3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40"/>
      <c r="R185" s="340"/>
      <c r="S185" s="340"/>
      <c r="T185" s="341"/>
      <c r="U185" s="37"/>
      <c r="V185" s="37"/>
      <c r="W185" s="38" t="s">
        <v>69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hidden="1" customHeight="1" x14ac:dyDescent="0.25">
      <c r="A186" s="60" t="s">
        <v>272</v>
      </c>
      <c r="B186" s="60" t="s">
        <v>273</v>
      </c>
      <c r="C186" s="34">
        <v>4301132179</v>
      </c>
      <c r="D186" s="354">
        <v>4607111035691</v>
      </c>
      <c r="E186" s="355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40"/>
      <c r="R186" s="340"/>
      <c r="S186" s="340"/>
      <c r="T186" s="341"/>
      <c r="U186" s="37"/>
      <c r="V186" s="37"/>
      <c r="W186" s="38" t="s">
        <v>69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hidden="1" customHeight="1" x14ac:dyDescent="0.25">
      <c r="A187" s="60" t="s">
        <v>275</v>
      </c>
      <c r="B187" s="60" t="s">
        <v>276</v>
      </c>
      <c r="C187" s="34">
        <v>4301132170</v>
      </c>
      <c r="D187" s="354">
        <v>4607111038487</v>
      </c>
      <c r="E187" s="355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4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40"/>
      <c r="R187" s="340"/>
      <c r="S187" s="340"/>
      <c r="T187" s="341"/>
      <c r="U187" s="37"/>
      <c r="V187" s="37"/>
      <c r="W187" s="38" t="s">
        <v>69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212" t="s">
        <v>277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hidden="1" x14ac:dyDescent="0.2">
      <c r="A188" s="342"/>
      <c r="B188" s="343"/>
      <c r="C188" s="343"/>
      <c r="D188" s="343"/>
      <c r="E188" s="343"/>
      <c r="F188" s="343"/>
      <c r="G188" s="343"/>
      <c r="H188" s="343"/>
      <c r="I188" s="343"/>
      <c r="J188" s="343"/>
      <c r="K188" s="343"/>
      <c r="L188" s="343"/>
      <c r="M188" s="343"/>
      <c r="N188" s="343"/>
      <c r="O188" s="344"/>
      <c r="P188" s="347" t="s">
        <v>72</v>
      </c>
      <c r="Q188" s="348"/>
      <c r="R188" s="348"/>
      <c r="S188" s="348"/>
      <c r="T188" s="348"/>
      <c r="U188" s="348"/>
      <c r="V188" s="349"/>
      <c r="W188" s="40" t="s">
        <v>69</v>
      </c>
      <c r="X188" s="41">
        <f>IFERROR(SUM(X185:X187),"0")</f>
        <v>0</v>
      </c>
      <c r="Y188" s="41">
        <f>IFERROR(SUM(Y185:Y187),"0")</f>
        <v>0</v>
      </c>
      <c r="Z188" s="41">
        <f>IFERROR(IF(Z185="",0,Z185),"0")+IFERROR(IF(Z186="",0,Z186),"0")+IFERROR(IF(Z187="",0,Z187),"0")</f>
        <v>0</v>
      </c>
      <c r="AA188" s="64"/>
      <c r="AB188" s="64"/>
      <c r="AC188" s="64"/>
    </row>
    <row r="189" spans="1:68" hidden="1" x14ac:dyDescent="0.2">
      <c r="A189" s="343"/>
      <c r="B189" s="343"/>
      <c r="C189" s="343"/>
      <c r="D189" s="343"/>
      <c r="E189" s="343"/>
      <c r="F189" s="343"/>
      <c r="G189" s="343"/>
      <c r="H189" s="343"/>
      <c r="I189" s="343"/>
      <c r="J189" s="343"/>
      <c r="K189" s="343"/>
      <c r="L189" s="343"/>
      <c r="M189" s="343"/>
      <c r="N189" s="343"/>
      <c r="O189" s="344"/>
      <c r="P189" s="347" t="s">
        <v>72</v>
      </c>
      <c r="Q189" s="348"/>
      <c r="R189" s="348"/>
      <c r="S189" s="348"/>
      <c r="T189" s="348"/>
      <c r="U189" s="348"/>
      <c r="V189" s="349"/>
      <c r="W189" s="40" t="s">
        <v>73</v>
      </c>
      <c r="X189" s="41">
        <f>IFERROR(SUMPRODUCT(X185:X187*H185:H187),"0")</f>
        <v>0</v>
      </c>
      <c r="Y189" s="41">
        <f>IFERROR(SUMPRODUCT(Y185:Y187*H185:H187),"0")</f>
        <v>0</v>
      </c>
      <c r="Z189" s="40"/>
      <c r="AA189" s="64"/>
      <c r="AB189" s="64"/>
      <c r="AC189" s="64"/>
    </row>
    <row r="190" spans="1:68" ht="14.25" hidden="1" customHeight="1" x14ac:dyDescent="0.25">
      <c r="A190" s="350" t="s">
        <v>278</v>
      </c>
      <c r="B190" s="343"/>
      <c r="C190" s="343"/>
      <c r="D190" s="343"/>
      <c r="E190" s="343"/>
      <c r="F190" s="343"/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  <c r="T190" s="343"/>
      <c r="U190" s="343"/>
      <c r="V190" s="343"/>
      <c r="W190" s="343"/>
      <c r="X190" s="343"/>
      <c r="Y190" s="343"/>
      <c r="Z190" s="343"/>
      <c r="AA190" s="63"/>
      <c r="AB190" s="63"/>
      <c r="AC190" s="63"/>
    </row>
    <row r="191" spans="1:68" ht="27" hidden="1" customHeight="1" x14ac:dyDescent="0.25">
      <c r="A191" s="60" t="s">
        <v>279</v>
      </c>
      <c r="B191" s="60" t="s">
        <v>280</v>
      </c>
      <c r="C191" s="34">
        <v>4301051855</v>
      </c>
      <c r="D191" s="354">
        <v>4680115885875</v>
      </c>
      <c r="E191" s="355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281</v>
      </c>
      <c r="L191" s="35" t="s">
        <v>67</v>
      </c>
      <c r="M191" s="36" t="s">
        <v>282</v>
      </c>
      <c r="N191" s="36"/>
      <c r="O191" s="35">
        <v>365</v>
      </c>
      <c r="P191" s="518" t="s">
        <v>283</v>
      </c>
      <c r="Q191" s="340"/>
      <c r="R191" s="340"/>
      <c r="S191" s="340"/>
      <c r="T191" s="341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284</v>
      </c>
      <c r="AG191" s="78"/>
      <c r="AJ191" s="82" t="s">
        <v>71</v>
      </c>
      <c r="AK191" s="82">
        <v>1</v>
      </c>
      <c r="BB191" s="215" t="s">
        <v>285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idden="1" x14ac:dyDescent="0.2">
      <c r="A192" s="342"/>
      <c r="B192" s="343"/>
      <c r="C192" s="343"/>
      <c r="D192" s="343"/>
      <c r="E192" s="343"/>
      <c r="F192" s="343"/>
      <c r="G192" s="343"/>
      <c r="H192" s="343"/>
      <c r="I192" s="343"/>
      <c r="J192" s="343"/>
      <c r="K192" s="343"/>
      <c r="L192" s="343"/>
      <c r="M192" s="343"/>
      <c r="N192" s="343"/>
      <c r="O192" s="344"/>
      <c r="P192" s="347" t="s">
        <v>72</v>
      </c>
      <c r="Q192" s="348"/>
      <c r="R192" s="348"/>
      <c r="S192" s="348"/>
      <c r="T192" s="348"/>
      <c r="U192" s="348"/>
      <c r="V192" s="349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343"/>
      <c r="B193" s="343"/>
      <c r="C193" s="343"/>
      <c r="D193" s="343"/>
      <c r="E193" s="343"/>
      <c r="F193" s="343"/>
      <c r="G193" s="343"/>
      <c r="H193" s="343"/>
      <c r="I193" s="343"/>
      <c r="J193" s="343"/>
      <c r="K193" s="343"/>
      <c r="L193" s="343"/>
      <c r="M193" s="343"/>
      <c r="N193" s="343"/>
      <c r="O193" s="344"/>
      <c r="P193" s="347" t="s">
        <v>72</v>
      </c>
      <c r="Q193" s="348"/>
      <c r="R193" s="348"/>
      <c r="S193" s="348"/>
      <c r="T193" s="348"/>
      <c r="U193" s="348"/>
      <c r="V193" s="349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hidden="1" customHeight="1" x14ac:dyDescent="0.2">
      <c r="A194" s="345" t="s">
        <v>286</v>
      </c>
      <c r="B194" s="346"/>
      <c r="C194" s="346"/>
      <c r="D194" s="346"/>
      <c r="E194" s="346"/>
      <c r="F194" s="346"/>
      <c r="G194" s="346"/>
      <c r="H194" s="346"/>
      <c r="I194" s="346"/>
      <c r="J194" s="346"/>
      <c r="K194" s="346"/>
      <c r="L194" s="346"/>
      <c r="M194" s="346"/>
      <c r="N194" s="346"/>
      <c r="O194" s="346"/>
      <c r="P194" s="346"/>
      <c r="Q194" s="346"/>
      <c r="R194" s="346"/>
      <c r="S194" s="346"/>
      <c r="T194" s="346"/>
      <c r="U194" s="346"/>
      <c r="V194" s="346"/>
      <c r="W194" s="346"/>
      <c r="X194" s="346"/>
      <c r="Y194" s="346"/>
      <c r="Z194" s="346"/>
      <c r="AA194" s="52"/>
      <c r="AB194" s="52"/>
      <c r="AC194" s="52"/>
    </row>
    <row r="195" spans="1:68" ht="16.5" hidden="1" customHeight="1" x14ac:dyDescent="0.25">
      <c r="A195" s="371" t="s">
        <v>287</v>
      </c>
      <c r="B195" s="343"/>
      <c r="C195" s="343"/>
      <c r="D195" s="343"/>
      <c r="E195" s="343"/>
      <c r="F195" s="343"/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  <c r="T195" s="343"/>
      <c r="U195" s="343"/>
      <c r="V195" s="343"/>
      <c r="W195" s="343"/>
      <c r="X195" s="343"/>
      <c r="Y195" s="343"/>
      <c r="Z195" s="343"/>
      <c r="AA195" s="62"/>
      <c r="AB195" s="62"/>
      <c r="AC195" s="62"/>
    </row>
    <row r="196" spans="1:68" ht="14.25" hidden="1" customHeight="1" x14ac:dyDescent="0.25">
      <c r="A196" s="350" t="s">
        <v>132</v>
      </c>
      <c r="B196" s="343"/>
      <c r="C196" s="343"/>
      <c r="D196" s="343"/>
      <c r="E196" s="343"/>
      <c r="F196" s="343"/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  <c r="T196" s="343"/>
      <c r="U196" s="343"/>
      <c r="V196" s="343"/>
      <c r="W196" s="343"/>
      <c r="X196" s="343"/>
      <c r="Y196" s="343"/>
      <c r="Z196" s="343"/>
      <c r="AA196" s="63"/>
      <c r="AB196" s="63"/>
      <c r="AC196" s="63"/>
    </row>
    <row r="197" spans="1:68" ht="27" hidden="1" customHeight="1" x14ac:dyDescent="0.25">
      <c r="A197" s="60" t="s">
        <v>288</v>
      </c>
      <c r="B197" s="60" t="s">
        <v>289</v>
      </c>
      <c r="C197" s="34">
        <v>4301135707</v>
      </c>
      <c r="D197" s="354">
        <v>4620207490198</v>
      </c>
      <c r="E197" s="355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2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40"/>
      <c r="R197" s="340"/>
      <c r="S197" s="340"/>
      <c r="T197" s="341"/>
      <c r="U197" s="37"/>
      <c r="V197" s="37"/>
      <c r="W197" s="38" t="s">
        <v>69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290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hidden="1" customHeight="1" x14ac:dyDescent="0.25">
      <c r="A198" s="60" t="s">
        <v>291</v>
      </c>
      <c r="B198" s="60" t="s">
        <v>292</v>
      </c>
      <c r="C198" s="34">
        <v>4301135719</v>
      </c>
      <c r="D198" s="354">
        <v>4620207490235</v>
      </c>
      <c r="E198" s="355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5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40"/>
      <c r="R198" s="340"/>
      <c r="S198" s="340"/>
      <c r="T198" s="341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293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hidden="1" customHeight="1" x14ac:dyDescent="0.25">
      <c r="A199" s="60" t="s">
        <v>294</v>
      </c>
      <c r="B199" s="60" t="s">
        <v>295</v>
      </c>
      <c r="C199" s="34">
        <v>4301135697</v>
      </c>
      <c r="D199" s="354">
        <v>4620207490259</v>
      </c>
      <c r="E199" s="355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40"/>
      <c r="R199" s="340"/>
      <c r="S199" s="340"/>
      <c r="T199" s="341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290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hidden="1" customHeight="1" x14ac:dyDescent="0.25">
      <c r="A200" s="60" t="s">
        <v>296</v>
      </c>
      <c r="B200" s="60" t="s">
        <v>297</v>
      </c>
      <c r="C200" s="34">
        <v>4301135681</v>
      </c>
      <c r="D200" s="354">
        <v>4620207490143</v>
      </c>
      <c r="E200" s="355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40"/>
      <c r="R200" s="340"/>
      <c r="S200" s="340"/>
      <c r="T200" s="341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298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idden="1" x14ac:dyDescent="0.2">
      <c r="A201" s="342"/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44"/>
      <c r="P201" s="347" t="s">
        <v>72</v>
      </c>
      <c r="Q201" s="348"/>
      <c r="R201" s="348"/>
      <c r="S201" s="348"/>
      <c r="T201" s="348"/>
      <c r="U201" s="348"/>
      <c r="V201" s="349"/>
      <c r="W201" s="40" t="s">
        <v>69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hidden="1" x14ac:dyDescent="0.2">
      <c r="A202" s="343"/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4"/>
      <c r="P202" s="347" t="s">
        <v>72</v>
      </c>
      <c r="Q202" s="348"/>
      <c r="R202" s="348"/>
      <c r="S202" s="348"/>
      <c r="T202" s="348"/>
      <c r="U202" s="348"/>
      <c r="V202" s="349"/>
      <c r="W202" s="40" t="s">
        <v>73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hidden="1" customHeight="1" x14ac:dyDescent="0.25">
      <c r="A203" s="371" t="s">
        <v>299</v>
      </c>
      <c r="B203" s="343"/>
      <c r="C203" s="343"/>
      <c r="D203" s="343"/>
      <c r="E203" s="343"/>
      <c r="F203" s="343"/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  <c r="T203" s="343"/>
      <c r="U203" s="343"/>
      <c r="V203" s="343"/>
      <c r="W203" s="343"/>
      <c r="X203" s="343"/>
      <c r="Y203" s="343"/>
      <c r="Z203" s="343"/>
      <c r="AA203" s="62"/>
      <c r="AB203" s="62"/>
      <c r="AC203" s="62"/>
    </row>
    <row r="204" spans="1:68" ht="14.25" hidden="1" customHeight="1" x14ac:dyDescent="0.25">
      <c r="A204" s="350" t="s">
        <v>63</v>
      </c>
      <c r="B204" s="343"/>
      <c r="C204" s="343"/>
      <c r="D204" s="343"/>
      <c r="E204" s="343"/>
      <c r="F204" s="343"/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  <c r="T204" s="343"/>
      <c r="U204" s="343"/>
      <c r="V204" s="343"/>
      <c r="W204" s="343"/>
      <c r="X204" s="343"/>
      <c r="Y204" s="343"/>
      <c r="Z204" s="343"/>
      <c r="AA204" s="63"/>
      <c r="AB204" s="63"/>
      <c r="AC204" s="63"/>
    </row>
    <row r="205" spans="1:68" ht="16.5" hidden="1" customHeight="1" x14ac:dyDescent="0.25">
      <c r="A205" s="60" t="s">
        <v>300</v>
      </c>
      <c r="B205" s="60" t="s">
        <v>301</v>
      </c>
      <c r="C205" s="34">
        <v>4301070948</v>
      </c>
      <c r="D205" s="354">
        <v>4607111037022</v>
      </c>
      <c r="E205" s="355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48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40"/>
      <c r="R205" s="340"/>
      <c r="S205" s="340"/>
      <c r="T205" s="341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24" t="s">
        <v>302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hidden="1" customHeight="1" x14ac:dyDescent="0.25">
      <c r="A206" s="60" t="s">
        <v>303</v>
      </c>
      <c r="B206" s="60" t="s">
        <v>304</v>
      </c>
      <c r="C206" s="34">
        <v>4301070990</v>
      </c>
      <c r="D206" s="354">
        <v>4607111038494</v>
      </c>
      <c r="E206" s="355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6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40"/>
      <c r="R206" s="340"/>
      <c r="S206" s="340"/>
      <c r="T206" s="341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305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306</v>
      </c>
      <c r="B207" s="60" t="s">
        <v>307</v>
      </c>
      <c r="C207" s="34">
        <v>4301070966</v>
      </c>
      <c r="D207" s="354">
        <v>4607111038135</v>
      </c>
      <c r="E207" s="355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40"/>
      <c r="R207" s="340"/>
      <c r="S207" s="340"/>
      <c r="T207" s="341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308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hidden="1" x14ac:dyDescent="0.2">
      <c r="A208" s="342"/>
      <c r="B208" s="343"/>
      <c r="C208" s="343"/>
      <c r="D208" s="343"/>
      <c r="E208" s="343"/>
      <c r="F208" s="343"/>
      <c r="G208" s="343"/>
      <c r="H208" s="343"/>
      <c r="I208" s="343"/>
      <c r="J208" s="343"/>
      <c r="K208" s="343"/>
      <c r="L208" s="343"/>
      <c r="M208" s="343"/>
      <c r="N208" s="343"/>
      <c r="O208" s="344"/>
      <c r="P208" s="347" t="s">
        <v>72</v>
      </c>
      <c r="Q208" s="348"/>
      <c r="R208" s="348"/>
      <c r="S208" s="348"/>
      <c r="T208" s="348"/>
      <c r="U208" s="348"/>
      <c r="V208" s="349"/>
      <c r="W208" s="40" t="s">
        <v>69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hidden="1" x14ac:dyDescent="0.2">
      <c r="A209" s="343"/>
      <c r="B209" s="343"/>
      <c r="C209" s="343"/>
      <c r="D209" s="343"/>
      <c r="E209" s="343"/>
      <c r="F209" s="343"/>
      <c r="G209" s="343"/>
      <c r="H209" s="343"/>
      <c r="I209" s="343"/>
      <c r="J209" s="343"/>
      <c r="K209" s="343"/>
      <c r="L209" s="343"/>
      <c r="M209" s="343"/>
      <c r="N209" s="343"/>
      <c r="O209" s="344"/>
      <c r="P209" s="347" t="s">
        <v>72</v>
      </c>
      <c r="Q209" s="348"/>
      <c r="R209" s="348"/>
      <c r="S209" s="348"/>
      <c r="T209" s="348"/>
      <c r="U209" s="348"/>
      <c r="V209" s="349"/>
      <c r="W209" s="40" t="s">
        <v>73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hidden="1" customHeight="1" x14ac:dyDescent="0.25">
      <c r="A210" s="371" t="s">
        <v>309</v>
      </c>
      <c r="B210" s="343"/>
      <c r="C210" s="343"/>
      <c r="D210" s="343"/>
      <c r="E210" s="343"/>
      <c r="F210" s="343"/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  <c r="T210" s="343"/>
      <c r="U210" s="343"/>
      <c r="V210" s="343"/>
      <c r="W210" s="343"/>
      <c r="X210" s="343"/>
      <c r="Y210" s="343"/>
      <c r="Z210" s="343"/>
      <c r="AA210" s="62"/>
      <c r="AB210" s="62"/>
      <c r="AC210" s="62"/>
    </row>
    <row r="211" spans="1:68" ht="14.25" hidden="1" customHeight="1" x14ac:dyDescent="0.25">
      <c r="A211" s="350" t="s">
        <v>63</v>
      </c>
      <c r="B211" s="343"/>
      <c r="C211" s="343"/>
      <c r="D211" s="343"/>
      <c r="E211" s="343"/>
      <c r="F211" s="343"/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  <c r="T211" s="343"/>
      <c r="U211" s="343"/>
      <c r="V211" s="343"/>
      <c r="W211" s="343"/>
      <c r="X211" s="343"/>
      <c r="Y211" s="343"/>
      <c r="Z211" s="343"/>
      <c r="AA211" s="63"/>
      <c r="AB211" s="63"/>
      <c r="AC211" s="63"/>
    </row>
    <row r="212" spans="1:68" ht="27" hidden="1" customHeight="1" x14ac:dyDescent="0.25">
      <c r="A212" s="60" t="s">
        <v>310</v>
      </c>
      <c r="B212" s="60" t="s">
        <v>311</v>
      </c>
      <c r="C212" s="34">
        <v>4301070996</v>
      </c>
      <c r="D212" s="354">
        <v>4607111038654</v>
      </c>
      <c r="E212" s="355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40"/>
      <c r="R212" s="340"/>
      <c r="S212" s="340"/>
      <c r="T212" s="341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312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hidden="1" customHeight="1" x14ac:dyDescent="0.25">
      <c r="A213" s="60" t="s">
        <v>313</v>
      </c>
      <c r="B213" s="60" t="s">
        <v>314</v>
      </c>
      <c r="C213" s="34">
        <v>4301070997</v>
      </c>
      <c r="D213" s="354">
        <v>4607111038586</v>
      </c>
      <c r="E213" s="355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5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40"/>
      <c r="R213" s="340"/>
      <c r="S213" s="340"/>
      <c r="T213" s="341"/>
      <c r="U213" s="37"/>
      <c r="V213" s="37"/>
      <c r="W213" s="38" t="s">
        <v>69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312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hidden="1" customHeight="1" x14ac:dyDescent="0.25">
      <c r="A214" s="60" t="s">
        <v>315</v>
      </c>
      <c r="B214" s="60" t="s">
        <v>316</v>
      </c>
      <c r="C214" s="34">
        <v>4301070962</v>
      </c>
      <c r="D214" s="354">
        <v>4607111038609</v>
      </c>
      <c r="E214" s="355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49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40"/>
      <c r="R214" s="340"/>
      <c r="S214" s="340"/>
      <c r="T214" s="341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317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hidden="1" customHeight="1" x14ac:dyDescent="0.25">
      <c r="A215" s="60" t="s">
        <v>318</v>
      </c>
      <c r="B215" s="60" t="s">
        <v>319</v>
      </c>
      <c r="C215" s="34">
        <v>4301070963</v>
      </c>
      <c r="D215" s="354">
        <v>4607111038630</v>
      </c>
      <c r="E215" s="355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6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40"/>
      <c r="R215" s="340"/>
      <c r="S215" s="340"/>
      <c r="T215" s="341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317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hidden="1" customHeight="1" x14ac:dyDescent="0.25">
      <c r="A216" s="60" t="s">
        <v>320</v>
      </c>
      <c r="B216" s="60" t="s">
        <v>321</v>
      </c>
      <c r="C216" s="34">
        <v>4301070959</v>
      </c>
      <c r="D216" s="354">
        <v>4607111038616</v>
      </c>
      <c r="E216" s="355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4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40"/>
      <c r="R216" s="340"/>
      <c r="S216" s="340"/>
      <c r="T216" s="341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312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322</v>
      </c>
      <c r="B217" s="60" t="s">
        <v>323</v>
      </c>
      <c r="C217" s="34">
        <v>4301070960</v>
      </c>
      <c r="D217" s="354">
        <v>4607111038623</v>
      </c>
      <c r="E217" s="355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5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40"/>
      <c r="R217" s="340"/>
      <c r="S217" s="340"/>
      <c r="T217" s="341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312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idden="1" x14ac:dyDescent="0.2">
      <c r="A218" s="342"/>
      <c r="B218" s="343"/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343"/>
      <c r="N218" s="343"/>
      <c r="O218" s="344"/>
      <c r="P218" s="347" t="s">
        <v>72</v>
      </c>
      <c r="Q218" s="348"/>
      <c r="R218" s="348"/>
      <c r="S218" s="348"/>
      <c r="T218" s="348"/>
      <c r="U218" s="348"/>
      <c r="V218" s="349"/>
      <c r="W218" s="40" t="s">
        <v>69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343"/>
      <c r="B219" s="343"/>
      <c r="C219" s="343"/>
      <c r="D219" s="343"/>
      <c r="E219" s="343"/>
      <c r="F219" s="343"/>
      <c r="G219" s="343"/>
      <c r="H219" s="343"/>
      <c r="I219" s="343"/>
      <c r="J219" s="343"/>
      <c r="K219" s="343"/>
      <c r="L219" s="343"/>
      <c r="M219" s="343"/>
      <c r="N219" s="343"/>
      <c r="O219" s="344"/>
      <c r="P219" s="347" t="s">
        <v>72</v>
      </c>
      <c r="Q219" s="348"/>
      <c r="R219" s="348"/>
      <c r="S219" s="348"/>
      <c r="T219" s="348"/>
      <c r="U219" s="348"/>
      <c r="V219" s="349"/>
      <c r="W219" s="40" t="s">
        <v>73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hidden="1" customHeight="1" x14ac:dyDescent="0.25">
      <c r="A220" s="371" t="s">
        <v>324</v>
      </c>
      <c r="B220" s="343"/>
      <c r="C220" s="343"/>
      <c r="D220" s="343"/>
      <c r="E220" s="343"/>
      <c r="F220" s="343"/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  <c r="T220" s="343"/>
      <c r="U220" s="343"/>
      <c r="V220" s="343"/>
      <c r="W220" s="343"/>
      <c r="X220" s="343"/>
      <c r="Y220" s="343"/>
      <c r="Z220" s="343"/>
      <c r="AA220" s="62"/>
      <c r="AB220" s="62"/>
      <c r="AC220" s="62"/>
    </row>
    <row r="221" spans="1:68" ht="14.25" hidden="1" customHeight="1" x14ac:dyDescent="0.25">
      <c r="A221" s="350" t="s">
        <v>63</v>
      </c>
      <c r="B221" s="343"/>
      <c r="C221" s="343"/>
      <c r="D221" s="343"/>
      <c r="E221" s="343"/>
      <c r="F221" s="343"/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  <c r="T221" s="343"/>
      <c r="U221" s="343"/>
      <c r="V221" s="343"/>
      <c r="W221" s="343"/>
      <c r="X221" s="343"/>
      <c r="Y221" s="343"/>
      <c r="Z221" s="343"/>
      <c r="AA221" s="63"/>
      <c r="AB221" s="63"/>
      <c r="AC221" s="63"/>
    </row>
    <row r="222" spans="1:68" ht="27" hidden="1" customHeight="1" x14ac:dyDescent="0.25">
      <c r="A222" s="60" t="s">
        <v>325</v>
      </c>
      <c r="B222" s="60" t="s">
        <v>326</v>
      </c>
      <c r="C222" s="34">
        <v>4301070917</v>
      </c>
      <c r="D222" s="354">
        <v>4607111035912</v>
      </c>
      <c r="E222" s="355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50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40"/>
      <c r="R222" s="340"/>
      <c r="S222" s="340"/>
      <c r="T222" s="341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327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hidden="1" customHeight="1" x14ac:dyDescent="0.25">
      <c r="A223" s="60" t="s">
        <v>328</v>
      </c>
      <c r="B223" s="60" t="s">
        <v>329</v>
      </c>
      <c r="C223" s="34">
        <v>4301070920</v>
      </c>
      <c r="D223" s="354">
        <v>4607111035929</v>
      </c>
      <c r="E223" s="355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40"/>
      <c r="R223" s="340"/>
      <c r="S223" s="340"/>
      <c r="T223" s="341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/>
      <c r="AB223" s="66"/>
      <c r="AC223" s="244" t="s">
        <v>327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hidden="1" customHeight="1" x14ac:dyDescent="0.25">
      <c r="A224" s="60" t="s">
        <v>330</v>
      </c>
      <c r="B224" s="60" t="s">
        <v>331</v>
      </c>
      <c r="C224" s="34">
        <v>4301070915</v>
      </c>
      <c r="D224" s="354">
        <v>4607111035882</v>
      </c>
      <c r="E224" s="355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40"/>
      <c r="R224" s="340"/>
      <c r="S224" s="340"/>
      <c r="T224" s="341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332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hidden="1" customHeight="1" x14ac:dyDescent="0.25">
      <c r="A225" s="60" t="s">
        <v>333</v>
      </c>
      <c r="B225" s="60" t="s">
        <v>334</v>
      </c>
      <c r="C225" s="34">
        <v>4301070921</v>
      </c>
      <c r="D225" s="354">
        <v>4607111035905</v>
      </c>
      <c r="E225" s="355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8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40"/>
      <c r="R225" s="340"/>
      <c r="S225" s="340"/>
      <c r="T225" s="341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332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hidden="1" x14ac:dyDescent="0.2">
      <c r="A226" s="342"/>
      <c r="B226" s="343"/>
      <c r="C226" s="343"/>
      <c r="D226" s="343"/>
      <c r="E226" s="343"/>
      <c r="F226" s="343"/>
      <c r="G226" s="343"/>
      <c r="H226" s="343"/>
      <c r="I226" s="343"/>
      <c r="J226" s="343"/>
      <c r="K226" s="343"/>
      <c r="L226" s="343"/>
      <c r="M226" s="343"/>
      <c r="N226" s="343"/>
      <c r="O226" s="344"/>
      <c r="P226" s="347" t="s">
        <v>72</v>
      </c>
      <c r="Q226" s="348"/>
      <c r="R226" s="348"/>
      <c r="S226" s="348"/>
      <c r="T226" s="348"/>
      <c r="U226" s="348"/>
      <c r="V226" s="349"/>
      <c r="W226" s="40" t="s">
        <v>69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hidden="1" x14ac:dyDescent="0.2">
      <c r="A227" s="343"/>
      <c r="B227" s="343"/>
      <c r="C227" s="343"/>
      <c r="D227" s="343"/>
      <c r="E227" s="343"/>
      <c r="F227" s="343"/>
      <c r="G227" s="343"/>
      <c r="H227" s="343"/>
      <c r="I227" s="343"/>
      <c r="J227" s="343"/>
      <c r="K227" s="343"/>
      <c r="L227" s="343"/>
      <c r="M227" s="343"/>
      <c r="N227" s="343"/>
      <c r="O227" s="344"/>
      <c r="P227" s="347" t="s">
        <v>72</v>
      </c>
      <c r="Q227" s="348"/>
      <c r="R227" s="348"/>
      <c r="S227" s="348"/>
      <c r="T227" s="348"/>
      <c r="U227" s="348"/>
      <c r="V227" s="349"/>
      <c r="W227" s="40" t="s">
        <v>73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hidden="1" customHeight="1" x14ac:dyDescent="0.25">
      <c r="A228" s="371" t="s">
        <v>335</v>
      </c>
      <c r="B228" s="343"/>
      <c r="C228" s="343"/>
      <c r="D228" s="343"/>
      <c r="E228" s="343"/>
      <c r="F228" s="343"/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  <c r="Y228" s="343"/>
      <c r="Z228" s="343"/>
      <c r="AA228" s="62"/>
      <c r="AB228" s="62"/>
      <c r="AC228" s="62"/>
    </row>
    <row r="229" spans="1:68" ht="14.25" hidden="1" customHeight="1" x14ac:dyDescent="0.25">
      <c r="A229" s="350" t="s">
        <v>63</v>
      </c>
      <c r="B229" s="343"/>
      <c r="C229" s="343"/>
      <c r="D229" s="343"/>
      <c r="E229" s="343"/>
      <c r="F229" s="343"/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  <c r="T229" s="343"/>
      <c r="U229" s="343"/>
      <c r="V229" s="343"/>
      <c r="W229" s="343"/>
      <c r="X229" s="343"/>
      <c r="Y229" s="343"/>
      <c r="Z229" s="343"/>
      <c r="AA229" s="63"/>
      <c r="AB229" s="63"/>
      <c r="AC229" s="63"/>
    </row>
    <row r="230" spans="1:68" ht="27" hidden="1" customHeight="1" x14ac:dyDescent="0.25">
      <c r="A230" s="60" t="s">
        <v>336</v>
      </c>
      <c r="B230" s="60" t="s">
        <v>337</v>
      </c>
      <c r="C230" s="34">
        <v>4301071093</v>
      </c>
      <c r="D230" s="354">
        <v>4620207490709</v>
      </c>
      <c r="E230" s="355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39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40"/>
      <c r="R230" s="340"/>
      <c r="S230" s="340"/>
      <c r="T230" s="341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338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42"/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44"/>
      <c r="P231" s="347" t="s">
        <v>72</v>
      </c>
      <c r="Q231" s="348"/>
      <c r="R231" s="348"/>
      <c r="S231" s="348"/>
      <c r="T231" s="348"/>
      <c r="U231" s="348"/>
      <c r="V231" s="349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hidden="1" x14ac:dyDescent="0.2">
      <c r="A232" s="343"/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4"/>
      <c r="P232" s="347" t="s">
        <v>72</v>
      </c>
      <c r="Q232" s="348"/>
      <c r="R232" s="348"/>
      <c r="S232" s="348"/>
      <c r="T232" s="348"/>
      <c r="U232" s="348"/>
      <c r="V232" s="349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hidden="1" customHeight="1" x14ac:dyDescent="0.25">
      <c r="A233" s="350" t="s">
        <v>132</v>
      </c>
      <c r="B233" s="343"/>
      <c r="C233" s="343"/>
      <c r="D233" s="343"/>
      <c r="E233" s="343"/>
      <c r="F233" s="343"/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  <c r="T233" s="343"/>
      <c r="U233" s="343"/>
      <c r="V233" s="343"/>
      <c r="W233" s="343"/>
      <c r="X233" s="343"/>
      <c r="Y233" s="343"/>
      <c r="Z233" s="343"/>
      <c r="AA233" s="63"/>
      <c r="AB233" s="63"/>
      <c r="AC233" s="63"/>
    </row>
    <row r="234" spans="1:68" ht="27" hidden="1" customHeight="1" x14ac:dyDescent="0.25">
      <c r="A234" s="60" t="s">
        <v>339</v>
      </c>
      <c r="B234" s="60" t="s">
        <v>340</v>
      </c>
      <c r="C234" s="34">
        <v>4301135692</v>
      </c>
      <c r="D234" s="354">
        <v>4620207490570</v>
      </c>
      <c r="E234" s="355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36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40"/>
      <c r="R234" s="340"/>
      <c r="S234" s="340"/>
      <c r="T234" s="341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341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hidden="1" customHeight="1" x14ac:dyDescent="0.25">
      <c r="A235" s="60" t="s">
        <v>342</v>
      </c>
      <c r="B235" s="60" t="s">
        <v>343</v>
      </c>
      <c r="C235" s="34">
        <v>4301135691</v>
      </c>
      <c r="D235" s="354">
        <v>4620207490549</v>
      </c>
      <c r="E235" s="355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6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40"/>
      <c r="R235" s="340"/>
      <c r="S235" s="340"/>
      <c r="T235" s="341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341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hidden="1" customHeight="1" x14ac:dyDescent="0.25">
      <c r="A236" s="60" t="s">
        <v>344</v>
      </c>
      <c r="B236" s="60" t="s">
        <v>345</v>
      </c>
      <c r="C236" s="34">
        <v>4301135694</v>
      </c>
      <c r="D236" s="354">
        <v>4620207490501</v>
      </c>
      <c r="E236" s="355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37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40"/>
      <c r="R236" s="340"/>
      <c r="S236" s="340"/>
      <c r="T236" s="341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341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342"/>
      <c r="B237" s="343"/>
      <c r="C237" s="343"/>
      <c r="D237" s="343"/>
      <c r="E237" s="343"/>
      <c r="F237" s="343"/>
      <c r="G237" s="343"/>
      <c r="H237" s="343"/>
      <c r="I237" s="343"/>
      <c r="J237" s="343"/>
      <c r="K237" s="343"/>
      <c r="L237" s="343"/>
      <c r="M237" s="343"/>
      <c r="N237" s="343"/>
      <c r="O237" s="344"/>
      <c r="P237" s="347" t="s">
        <v>72</v>
      </c>
      <c r="Q237" s="348"/>
      <c r="R237" s="348"/>
      <c r="S237" s="348"/>
      <c r="T237" s="348"/>
      <c r="U237" s="348"/>
      <c r="V237" s="349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hidden="1" x14ac:dyDescent="0.2">
      <c r="A238" s="343"/>
      <c r="B238" s="343"/>
      <c r="C238" s="343"/>
      <c r="D238" s="343"/>
      <c r="E238" s="343"/>
      <c r="F238" s="343"/>
      <c r="G238" s="343"/>
      <c r="H238" s="343"/>
      <c r="I238" s="343"/>
      <c r="J238" s="343"/>
      <c r="K238" s="343"/>
      <c r="L238" s="343"/>
      <c r="M238" s="343"/>
      <c r="N238" s="343"/>
      <c r="O238" s="344"/>
      <c r="P238" s="347" t="s">
        <v>72</v>
      </c>
      <c r="Q238" s="348"/>
      <c r="R238" s="348"/>
      <c r="S238" s="348"/>
      <c r="T238" s="348"/>
      <c r="U238" s="348"/>
      <c r="V238" s="349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hidden="1" customHeight="1" x14ac:dyDescent="0.25">
      <c r="A239" s="371" t="s">
        <v>346</v>
      </c>
      <c r="B239" s="343"/>
      <c r="C239" s="343"/>
      <c r="D239" s="343"/>
      <c r="E239" s="343"/>
      <c r="F239" s="343"/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  <c r="T239" s="343"/>
      <c r="U239" s="343"/>
      <c r="V239" s="343"/>
      <c r="W239" s="343"/>
      <c r="X239" s="343"/>
      <c r="Y239" s="343"/>
      <c r="Z239" s="343"/>
      <c r="AA239" s="62"/>
      <c r="AB239" s="62"/>
      <c r="AC239" s="62"/>
    </row>
    <row r="240" spans="1:68" ht="14.25" hidden="1" customHeight="1" x14ac:dyDescent="0.25">
      <c r="A240" s="350" t="s">
        <v>278</v>
      </c>
      <c r="B240" s="343"/>
      <c r="C240" s="343"/>
      <c r="D240" s="343"/>
      <c r="E240" s="343"/>
      <c r="F240" s="343"/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  <c r="T240" s="343"/>
      <c r="U240" s="343"/>
      <c r="V240" s="343"/>
      <c r="W240" s="343"/>
      <c r="X240" s="343"/>
      <c r="Y240" s="343"/>
      <c r="Z240" s="343"/>
      <c r="AA240" s="63"/>
      <c r="AB240" s="63"/>
      <c r="AC240" s="63"/>
    </row>
    <row r="241" spans="1:68" ht="27" hidden="1" customHeight="1" x14ac:dyDescent="0.25">
      <c r="A241" s="60" t="s">
        <v>347</v>
      </c>
      <c r="B241" s="60" t="s">
        <v>348</v>
      </c>
      <c r="C241" s="34">
        <v>4301051320</v>
      </c>
      <c r="D241" s="354">
        <v>4680115881334</v>
      </c>
      <c r="E241" s="355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282</v>
      </c>
      <c r="N241" s="36"/>
      <c r="O241" s="35">
        <v>365</v>
      </c>
      <c r="P241" s="5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40"/>
      <c r="R241" s="340"/>
      <c r="S241" s="340"/>
      <c r="T241" s="341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349</v>
      </c>
      <c r="AG241" s="78"/>
      <c r="AJ241" s="82" t="s">
        <v>71</v>
      </c>
      <c r="AK241" s="82">
        <v>1</v>
      </c>
      <c r="BB241" s="259" t="s">
        <v>285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342"/>
      <c r="B242" s="343"/>
      <c r="C242" s="343"/>
      <c r="D242" s="343"/>
      <c r="E242" s="343"/>
      <c r="F242" s="343"/>
      <c r="G242" s="343"/>
      <c r="H242" s="343"/>
      <c r="I242" s="343"/>
      <c r="J242" s="343"/>
      <c r="K242" s="343"/>
      <c r="L242" s="343"/>
      <c r="M242" s="343"/>
      <c r="N242" s="343"/>
      <c r="O242" s="344"/>
      <c r="P242" s="347" t="s">
        <v>72</v>
      </c>
      <c r="Q242" s="348"/>
      <c r="R242" s="348"/>
      <c r="S242" s="348"/>
      <c r="T242" s="348"/>
      <c r="U242" s="348"/>
      <c r="V242" s="349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hidden="1" x14ac:dyDescent="0.2">
      <c r="A243" s="343"/>
      <c r="B243" s="343"/>
      <c r="C243" s="343"/>
      <c r="D243" s="343"/>
      <c r="E243" s="343"/>
      <c r="F243" s="343"/>
      <c r="G243" s="343"/>
      <c r="H243" s="343"/>
      <c r="I243" s="343"/>
      <c r="J243" s="343"/>
      <c r="K243" s="343"/>
      <c r="L243" s="343"/>
      <c r="M243" s="343"/>
      <c r="N243" s="343"/>
      <c r="O243" s="344"/>
      <c r="P243" s="347" t="s">
        <v>72</v>
      </c>
      <c r="Q243" s="348"/>
      <c r="R243" s="348"/>
      <c r="S243" s="348"/>
      <c r="T243" s="348"/>
      <c r="U243" s="348"/>
      <c r="V243" s="349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hidden="1" customHeight="1" x14ac:dyDescent="0.25">
      <c r="A244" s="371" t="s">
        <v>350</v>
      </c>
      <c r="B244" s="343"/>
      <c r="C244" s="343"/>
      <c r="D244" s="343"/>
      <c r="E244" s="343"/>
      <c r="F244" s="343"/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  <c r="T244" s="343"/>
      <c r="U244" s="343"/>
      <c r="V244" s="343"/>
      <c r="W244" s="343"/>
      <c r="X244" s="343"/>
      <c r="Y244" s="343"/>
      <c r="Z244" s="343"/>
      <c r="AA244" s="62"/>
      <c r="AB244" s="62"/>
      <c r="AC244" s="62"/>
    </row>
    <row r="245" spans="1:68" ht="14.25" hidden="1" customHeight="1" x14ac:dyDescent="0.25">
      <c r="A245" s="350" t="s">
        <v>63</v>
      </c>
      <c r="B245" s="343"/>
      <c r="C245" s="343"/>
      <c r="D245" s="343"/>
      <c r="E245" s="343"/>
      <c r="F245" s="343"/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  <c r="T245" s="343"/>
      <c r="U245" s="343"/>
      <c r="V245" s="343"/>
      <c r="W245" s="343"/>
      <c r="X245" s="343"/>
      <c r="Y245" s="343"/>
      <c r="Z245" s="343"/>
      <c r="AA245" s="63"/>
      <c r="AB245" s="63"/>
      <c r="AC245" s="63"/>
    </row>
    <row r="246" spans="1:68" ht="16.5" hidden="1" customHeight="1" x14ac:dyDescent="0.25">
      <c r="A246" s="60" t="s">
        <v>351</v>
      </c>
      <c r="B246" s="60" t="s">
        <v>352</v>
      </c>
      <c r="C246" s="34">
        <v>4301071063</v>
      </c>
      <c r="D246" s="354">
        <v>4607111039019</v>
      </c>
      <c r="E246" s="355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40"/>
      <c r="R246" s="340"/>
      <c r="S246" s="340"/>
      <c r="T246" s="341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353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hidden="1" customHeight="1" x14ac:dyDescent="0.25">
      <c r="A247" s="60" t="s">
        <v>354</v>
      </c>
      <c r="B247" s="60" t="s">
        <v>355</v>
      </c>
      <c r="C247" s="34">
        <v>4301071000</v>
      </c>
      <c r="D247" s="354">
        <v>4607111038708</v>
      </c>
      <c r="E247" s="355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5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40"/>
      <c r="R247" s="340"/>
      <c r="S247" s="340"/>
      <c r="T247" s="341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353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idden="1" x14ac:dyDescent="0.2">
      <c r="A248" s="342"/>
      <c r="B248" s="343"/>
      <c r="C248" s="343"/>
      <c r="D248" s="343"/>
      <c r="E248" s="343"/>
      <c r="F248" s="343"/>
      <c r="G248" s="343"/>
      <c r="H248" s="343"/>
      <c r="I248" s="343"/>
      <c r="J248" s="343"/>
      <c r="K248" s="343"/>
      <c r="L248" s="343"/>
      <c r="M248" s="343"/>
      <c r="N248" s="343"/>
      <c r="O248" s="344"/>
      <c r="P248" s="347" t="s">
        <v>72</v>
      </c>
      <c r="Q248" s="348"/>
      <c r="R248" s="348"/>
      <c r="S248" s="348"/>
      <c r="T248" s="348"/>
      <c r="U248" s="348"/>
      <c r="V248" s="349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hidden="1" x14ac:dyDescent="0.2">
      <c r="A249" s="343"/>
      <c r="B249" s="343"/>
      <c r="C249" s="343"/>
      <c r="D249" s="343"/>
      <c r="E249" s="343"/>
      <c r="F249" s="343"/>
      <c r="G249" s="343"/>
      <c r="H249" s="343"/>
      <c r="I249" s="343"/>
      <c r="J249" s="343"/>
      <c r="K249" s="343"/>
      <c r="L249" s="343"/>
      <c r="M249" s="343"/>
      <c r="N249" s="343"/>
      <c r="O249" s="344"/>
      <c r="P249" s="347" t="s">
        <v>72</v>
      </c>
      <c r="Q249" s="348"/>
      <c r="R249" s="348"/>
      <c r="S249" s="348"/>
      <c r="T249" s="348"/>
      <c r="U249" s="348"/>
      <c r="V249" s="349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hidden="1" customHeight="1" x14ac:dyDescent="0.2">
      <c r="A250" s="345" t="s">
        <v>356</v>
      </c>
      <c r="B250" s="346"/>
      <c r="C250" s="346"/>
      <c r="D250" s="346"/>
      <c r="E250" s="346"/>
      <c r="F250" s="346"/>
      <c r="G250" s="346"/>
      <c r="H250" s="346"/>
      <c r="I250" s="346"/>
      <c r="J250" s="346"/>
      <c r="K250" s="346"/>
      <c r="L250" s="346"/>
      <c r="M250" s="346"/>
      <c r="N250" s="346"/>
      <c r="O250" s="346"/>
      <c r="P250" s="346"/>
      <c r="Q250" s="346"/>
      <c r="R250" s="346"/>
      <c r="S250" s="346"/>
      <c r="T250" s="346"/>
      <c r="U250" s="346"/>
      <c r="V250" s="346"/>
      <c r="W250" s="346"/>
      <c r="X250" s="346"/>
      <c r="Y250" s="346"/>
      <c r="Z250" s="346"/>
      <c r="AA250" s="52"/>
      <c r="AB250" s="52"/>
      <c r="AC250" s="52"/>
    </row>
    <row r="251" spans="1:68" ht="16.5" hidden="1" customHeight="1" x14ac:dyDescent="0.25">
      <c r="A251" s="371" t="s">
        <v>357</v>
      </c>
      <c r="B251" s="343"/>
      <c r="C251" s="343"/>
      <c r="D251" s="343"/>
      <c r="E251" s="343"/>
      <c r="F251" s="343"/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  <c r="T251" s="343"/>
      <c r="U251" s="343"/>
      <c r="V251" s="343"/>
      <c r="W251" s="343"/>
      <c r="X251" s="343"/>
      <c r="Y251" s="343"/>
      <c r="Z251" s="343"/>
      <c r="AA251" s="62"/>
      <c r="AB251" s="62"/>
      <c r="AC251" s="62"/>
    </row>
    <row r="252" spans="1:68" ht="14.25" hidden="1" customHeight="1" x14ac:dyDescent="0.25">
      <c r="A252" s="350" t="s">
        <v>63</v>
      </c>
      <c r="B252" s="343"/>
      <c r="C252" s="343"/>
      <c r="D252" s="343"/>
      <c r="E252" s="343"/>
      <c r="F252" s="343"/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  <c r="T252" s="343"/>
      <c r="U252" s="343"/>
      <c r="V252" s="343"/>
      <c r="W252" s="343"/>
      <c r="X252" s="343"/>
      <c r="Y252" s="343"/>
      <c r="Z252" s="343"/>
      <c r="AA252" s="63"/>
      <c r="AB252" s="63"/>
      <c r="AC252" s="63"/>
    </row>
    <row r="253" spans="1:68" ht="27" hidden="1" customHeight="1" x14ac:dyDescent="0.25">
      <c r="A253" s="60" t="s">
        <v>358</v>
      </c>
      <c r="B253" s="60" t="s">
        <v>359</v>
      </c>
      <c r="C253" s="34">
        <v>4301071036</v>
      </c>
      <c r="D253" s="354">
        <v>4607111036162</v>
      </c>
      <c r="E253" s="355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40"/>
      <c r="R253" s="340"/>
      <c r="S253" s="340"/>
      <c r="T253" s="341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360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idden="1" x14ac:dyDescent="0.2">
      <c r="A254" s="342"/>
      <c r="B254" s="343"/>
      <c r="C254" s="343"/>
      <c r="D254" s="343"/>
      <c r="E254" s="343"/>
      <c r="F254" s="343"/>
      <c r="G254" s="343"/>
      <c r="H254" s="343"/>
      <c r="I254" s="343"/>
      <c r="J254" s="343"/>
      <c r="K254" s="343"/>
      <c r="L254" s="343"/>
      <c r="M254" s="343"/>
      <c r="N254" s="343"/>
      <c r="O254" s="344"/>
      <c r="P254" s="347" t="s">
        <v>72</v>
      </c>
      <c r="Q254" s="348"/>
      <c r="R254" s="348"/>
      <c r="S254" s="348"/>
      <c r="T254" s="348"/>
      <c r="U254" s="348"/>
      <c r="V254" s="349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hidden="1" x14ac:dyDescent="0.2">
      <c r="A255" s="343"/>
      <c r="B255" s="343"/>
      <c r="C255" s="343"/>
      <c r="D255" s="343"/>
      <c r="E255" s="343"/>
      <c r="F255" s="343"/>
      <c r="G255" s="343"/>
      <c r="H255" s="343"/>
      <c r="I255" s="343"/>
      <c r="J255" s="343"/>
      <c r="K255" s="343"/>
      <c r="L255" s="343"/>
      <c r="M255" s="343"/>
      <c r="N255" s="343"/>
      <c r="O255" s="344"/>
      <c r="P255" s="347" t="s">
        <v>72</v>
      </c>
      <c r="Q255" s="348"/>
      <c r="R255" s="348"/>
      <c r="S255" s="348"/>
      <c r="T255" s="348"/>
      <c r="U255" s="348"/>
      <c r="V255" s="349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hidden="1" customHeight="1" x14ac:dyDescent="0.2">
      <c r="A256" s="345" t="s">
        <v>361</v>
      </c>
      <c r="B256" s="346"/>
      <c r="C256" s="346"/>
      <c r="D256" s="346"/>
      <c r="E256" s="346"/>
      <c r="F256" s="346"/>
      <c r="G256" s="346"/>
      <c r="H256" s="346"/>
      <c r="I256" s="346"/>
      <c r="J256" s="346"/>
      <c r="K256" s="346"/>
      <c r="L256" s="346"/>
      <c r="M256" s="346"/>
      <c r="N256" s="346"/>
      <c r="O256" s="346"/>
      <c r="P256" s="346"/>
      <c r="Q256" s="346"/>
      <c r="R256" s="346"/>
      <c r="S256" s="346"/>
      <c r="T256" s="346"/>
      <c r="U256" s="346"/>
      <c r="V256" s="346"/>
      <c r="W256" s="346"/>
      <c r="X256" s="346"/>
      <c r="Y256" s="346"/>
      <c r="Z256" s="346"/>
      <c r="AA256" s="52"/>
      <c r="AB256" s="52"/>
      <c r="AC256" s="52"/>
    </row>
    <row r="257" spans="1:68" ht="16.5" hidden="1" customHeight="1" x14ac:dyDescent="0.25">
      <c r="A257" s="371" t="s">
        <v>362</v>
      </c>
      <c r="B257" s="343"/>
      <c r="C257" s="343"/>
      <c r="D257" s="343"/>
      <c r="E257" s="343"/>
      <c r="F257" s="343"/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  <c r="T257" s="343"/>
      <c r="U257" s="343"/>
      <c r="V257" s="343"/>
      <c r="W257" s="343"/>
      <c r="X257" s="343"/>
      <c r="Y257" s="343"/>
      <c r="Z257" s="343"/>
      <c r="AA257" s="62"/>
      <c r="AB257" s="62"/>
      <c r="AC257" s="62"/>
    </row>
    <row r="258" spans="1:68" ht="14.25" hidden="1" customHeight="1" x14ac:dyDescent="0.25">
      <c r="A258" s="350" t="s">
        <v>63</v>
      </c>
      <c r="B258" s="343"/>
      <c r="C258" s="343"/>
      <c r="D258" s="343"/>
      <c r="E258" s="343"/>
      <c r="F258" s="343"/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  <c r="T258" s="343"/>
      <c r="U258" s="343"/>
      <c r="V258" s="343"/>
      <c r="W258" s="343"/>
      <c r="X258" s="343"/>
      <c r="Y258" s="343"/>
      <c r="Z258" s="343"/>
      <c r="AA258" s="63"/>
      <c r="AB258" s="63"/>
      <c r="AC258" s="63"/>
    </row>
    <row r="259" spans="1:68" ht="27" hidden="1" customHeight="1" x14ac:dyDescent="0.25">
      <c r="A259" s="60" t="s">
        <v>363</v>
      </c>
      <c r="B259" s="60" t="s">
        <v>364</v>
      </c>
      <c r="C259" s="34">
        <v>4301071029</v>
      </c>
      <c r="D259" s="354">
        <v>4607111035899</v>
      </c>
      <c r="E259" s="355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40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40"/>
      <c r="R259" s="340"/>
      <c r="S259" s="340"/>
      <c r="T259" s="341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66" t="s">
        <v>257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hidden="1" customHeight="1" x14ac:dyDescent="0.25">
      <c r="A260" s="60" t="s">
        <v>365</v>
      </c>
      <c r="B260" s="60" t="s">
        <v>366</v>
      </c>
      <c r="C260" s="34">
        <v>4301070991</v>
      </c>
      <c r="D260" s="354">
        <v>4607111038180</v>
      </c>
      <c r="E260" s="355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4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40"/>
      <c r="R260" s="340"/>
      <c r="S260" s="340"/>
      <c r="T260" s="341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367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hidden="1" x14ac:dyDescent="0.2">
      <c r="A261" s="342"/>
      <c r="B261" s="343"/>
      <c r="C261" s="343"/>
      <c r="D261" s="343"/>
      <c r="E261" s="343"/>
      <c r="F261" s="343"/>
      <c r="G261" s="343"/>
      <c r="H261" s="343"/>
      <c r="I261" s="343"/>
      <c r="J261" s="343"/>
      <c r="K261" s="343"/>
      <c r="L261" s="343"/>
      <c r="M261" s="343"/>
      <c r="N261" s="343"/>
      <c r="O261" s="344"/>
      <c r="P261" s="347" t="s">
        <v>72</v>
      </c>
      <c r="Q261" s="348"/>
      <c r="R261" s="348"/>
      <c r="S261" s="348"/>
      <c r="T261" s="348"/>
      <c r="U261" s="348"/>
      <c r="V261" s="349"/>
      <c r="W261" s="40" t="s">
        <v>69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hidden="1" x14ac:dyDescent="0.2">
      <c r="A262" s="343"/>
      <c r="B262" s="343"/>
      <c r="C262" s="343"/>
      <c r="D262" s="343"/>
      <c r="E262" s="343"/>
      <c r="F262" s="343"/>
      <c r="G262" s="343"/>
      <c r="H262" s="343"/>
      <c r="I262" s="343"/>
      <c r="J262" s="343"/>
      <c r="K262" s="343"/>
      <c r="L262" s="343"/>
      <c r="M262" s="343"/>
      <c r="N262" s="343"/>
      <c r="O262" s="344"/>
      <c r="P262" s="347" t="s">
        <v>72</v>
      </c>
      <c r="Q262" s="348"/>
      <c r="R262" s="348"/>
      <c r="S262" s="348"/>
      <c r="T262" s="348"/>
      <c r="U262" s="348"/>
      <c r="V262" s="349"/>
      <c r="W262" s="40" t="s">
        <v>73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hidden="1" customHeight="1" x14ac:dyDescent="0.2">
      <c r="A263" s="345" t="s">
        <v>368</v>
      </c>
      <c r="B263" s="346"/>
      <c r="C263" s="346"/>
      <c r="D263" s="346"/>
      <c r="E263" s="346"/>
      <c r="F263" s="346"/>
      <c r="G263" s="346"/>
      <c r="H263" s="346"/>
      <c r="I263" s="346"/>
      <c r="J263" s="346"/>
      <c r="K263" s="346"/>
      <c r="L263" s="346"/>
      <c r="M263" s="346"/>
      <c r="N263" s="346"/>
      <c r="O263" s="346"/>
      <c r="P263" s="346"/>
      <c r="Q263" s="346"/>
      <c r="R263" s="346"/>
      <c r="S263" s="346"/>
      <c r="T263" s="346"/>
      <c r="U263" s="346"/>
      <c r="V263" s="346"/>
      <c r="W263" s="346"/>
      <c r="X263" s="346"/>
      <c r="Y263" s="346"/>
      <c r="Z263" s="346"/>
      <c r="AA263" s="52"/>
      <c r="AB263" s="52"/>
      <c r="AC263" s="52"/>
    </row>
    <row r="264" spans="1:68" ht="16.5" hidden="1" customHeight="1" x14ac:dyDescent="0.25">
      <c r="A264" s="371" t="s">
        <v>369</v>
      </c>
      <c r="B264" s="343"/>
      <c r="C264" s="343"/>
      <c r="D264" s="343"/>
      <c r="E264" s="343"/>
      <c r="F264" s="343"/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  <c r="T264" s="343"/>
      <c r="U264" s="343"/>
      <c r="V264" s="343"/>
      <c r="W264" s="343"/>
      <c r="X264" s="343"/>
      <c r="Y264" s="343"/>
      <c r="Z264" s="343"/>
      <c r="AA264" s="62"/>
      <c r="AB264" s="62"/>
      <c r="AC264" s="62"/>
    </row>
    <row r="265" spans="1:68" ht="14.25" hidden="1" customHeight="1" x14ac:dyDescent="0.25">
      <c r="A265" s="350" t="s">
        <v>370</v>
      </c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  <c r="T265" s="343"/>
      <c r="U265" s="343"/>
      <c r="V265" s="343"/>
      <c r="W265" s="343"/>
      <c r="X265" s="343"/>
      <c r="Y265" s="343"/>
      <c r="Z265" s="343"/>
      <c r="AA265" s="63"/>
      <c r="AB265" s="63"/>
      <c r="AC265" s="63"/>
    </row>
    <row r="266" spans="1:68" ht="27" hidden="1" customHeight="1" x14ac:dyDescent="0.25">
      <c r="A266" s="60" t="s">
        <v>371</v>
      </c>
      <c r="B266" s="60" t="s">
        <v>372</v>
      </c>
      <c r="C266" s="34">
        <v>4301133004</v>
      </c>
      <c r="D266" s="354">
        <v>4607111039774</v>
      </c>
      <c r="E266" s="355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40"/>
      <c r="R266" s="340"/>
      <c r="S266" s="340"/>
      <c r="T266" s="341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373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idden="1" x14ac:dyDescent="0.2">
      <c r="A267" s="342"/>
      <c r="B267" s="343"/>
      <c r="C267" s="343"/>
      <c r="D267" s="343"/>
      <c r="E267" s="343"/>
      <c r="F267" s="343"/>
      <c r="G267" s="343"/>
      <c r="H267" s="343"/>
      <c r="I267" s="343"/>
      <c r="J267" s="343"/>
      <c r="K267" s="343"/>
      <c r="L267" s="343"/>
      <c r="M267" s="343"/>
      <c r="N267" s="343"/>
      <c r="O267" s="344"/>
      <c r="P267" s="347" t="s">
        <v>72</v>
      </c>
      <c r="Q267" s="348"/>
      <c r="R267" s="348"/>
      <c r="S267" s="348"/>
      <c r="T267" s="348"/>
      <c r="U267" s="348"/>
      <c r="V267" s="349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hidden="1" x14ac:dyDescent="0.2">
      <c r="A268" s="343"/>
      <c r="B268" s="343"/>
      <c r="C268" s="343"/>
      <c r="D268" s="343"/>
      <c r="E268" s="343"/>
      <c r="F268" s="343"/>
      <c r="G268" s="343"/>
      <c r="H268" s="343"/>
      <c r="I268" s="343"/>
      <c r="J268" s="343"/>
      <c r="K268" s="343"/>
      <c r="L268" s="343"/>
      <c r="M268" s="343"/>
      <c r="N268" s="343"/>
      <c r="O268" s="344"/>
      <c r="P268" s="347" t="s">
        <v>72</v>
      </c>
      <c r="Q268" s="348"/>
      <c r="R268" s="348"/>
      <c r="S268" s="348"/>
      <c r="T268" s="348"/>
      <c r="U268" s="348"/>
      <c r="V268" s="349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hidden="1" customHeight="1" x14ac:dyDescent="0.25">
      <c r="A269" s="350" t="s">
        <v>132</v>
      </c>
      <c r="B269" s="343"/>
      <c r="C269" s="343"/>
      <c r="D269" s="343"/>
      <c r="E269" s="343"/>
      <c r="F269" s="343"/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  <c r="T269" s="343"/>
      <c r="U269" s="343"/>
      <c r="V269" s="343"/>
      <c r="W269" s="343"/>
      <c r="X269" s="343"/>
      <c r="Y269" s="343"/>
      <c r="Z269" s="343"/>
      <c r="AA269" s="63"/>
      <c r="AB269" s="63"/>
      <c r="AC269" s="63"/>
    </row>
    <row r="270" spans="1:68" ht="37.5" hidden="1" customHeight="1" x14ac:dyDescent="0.25">
      <c r="A270" s="60" t="s">
        <v>374</v>
      </c>
      <c r="B270" s="60" t="s">
        <v>375</v>
      </c>
      <c r="C270" s="34">
        <v>4301135400</v>
      </c>
      <c r="D270" s="354">
        <v>4607111039361</v>
      </c>
      <c r="E270" s="355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47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40"/>
      <c r="R270" s="340"/>
      <c r="S270" s="340"/>
      <c r="T270" s="341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373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idden="1" x14ac:dyDescent="0.2">
      <c r="A271" s="342"/>
      <c r="B271" s="343"/>
      <c r="C271" s="343"/>
      <c r="D271" s="343"/>
      <c r="E271" s="343"/>
      <c r="F271" s="343"/>
      <c r="G271" s="343"/>
      <c r="H271" s="343"/>
      <c r="I271" s="343"/>
      <c r="J271" s="343"/>
      <c r="K271" s="343"/>
      <c r="L271" s="343"/>
      <c r="M271" s="343"/>
      <c r="N271" s="343"/>
      <c r="O271" s="344"/>
      <c r="P271" s="347" t="s">
        <v>72</v>
      </c>
      <c r="Q271" s="348"/>
      <c r="R271" s="348"/>
      <c r="S271" s="348"/>
      <c r="T271" s="348"/>
      <c r="U271" s="348"/>
      <c r="V271" s="349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343"/>
      <c r="B272" s="343"/>
      <c r="C272" s="343"/>
      <c r="D272" s="343"/>
      <c r="E272" s="343"/>
      <c r="F272" s="343"/>
      <c r="G272" s="343"/>
      <c r="H272" s="343"/>
      <c r="I272" s="343"/>
      <c r="J272" s="343"/>
      <c r="K272" s="343"/>
      <c r="L272" s="343"/>
      <c r="M272" s="343"/>
      <c r="N272" s="343"/>
      <c r="O272" s="344"/>
      <c r="P272" s="347" t="s">
        <v>72</v>
      </c>
      <c r="Q272" s="348"/>
      <c r="R272" s="348"/>
      <c r="S272" s="348"/>
      <c r="T272" s="348"/>
      <c r="U272" s="348"/>
      <c r="V272" s="349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hidden="1" customHeight="1" x14ac:dyDescent="0.2">
      <c r="A273" s="345" t="s">
        <v>242</v>
      </c>
      <c r="B273" s="346"/>
      <c r="C273" s="346"/>
      <c r="D273" s="346"/>
      <c r="E273" s="346"/>
      <c r="F273" s="346"/>
      <c r="G273" s="346"/>
      <c r="H273" s="346"/>
      <c r="I273" s="346"/>
      <c r="J273" s="346"/>
      <c r="K273" s="346"/>
      <c r="L273" s="346"/>
      <c r="M273" s="346"/>
      <c r="N273" s="346"/>
      <c r="O273" s="346"/>
      <c r="P273" s="346"/>
      <c r="Q273" s="346"/>
      <c r="R273" s="346"/>
      <c r="S273" s="346"/>
      <c r="T273" s="346"/>
      <c r="U273" s="346"/>
      <c r="V273" s="346"/>
      <c r="W273" s="346"/>
      <c r="X273" s="346"/>
      <c r="Y273" s="346"/>
      <c r="Z273" s="346"/>
      <c r="AA273" s="52"/>
      <c r="AB273" s="52"/>
      <c r="AC273" s="52"/>
    </row>
    <row r="274" spans="1:68" ht="16.5" hidden="1" customHeight="1" x14ac:dyDescent="0.25">
      <c r="A274" s="371" t="s">
        <v>242</v>
      </c>
      <c r="B274" s="343"/>
      <c r="C274" s="343"/>
      <c r="D274" s="343"/>
      <c r="E274" s="343"/>
      <c r="F274" s="343"/>
      <c r="G274" s="343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  <c r="T274" s="343"/>
      <c r="U274" s="343"/>
      <c r="V274" s="343"/>
      <c r="W274" s="343"/>
      <c r="X274" s="343"/>
      <c r="Y274" s="343"/>
      <c r="Z274" s="343"/>
      <c r="AA274" s="62"/>
      <c r="AB274" s="62"/>
      <c r="AC274" s="62"/>
    </row>
    <row r="275" spans="1:68" ht="14.25" hidden="1" customHeight="1" x14ac:dyDescent="0.25">
      <c r="A275" s="350" t="s">
        <v>63</v>
      </c>
      <c r="B275" s="343"/>
      <c r="C275" s="343"/>
      <c r="D275" s="343"/>
      <c r="E275" s="343"/>
      <c r="F275" s="343"/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  <c r="T275" s="343"/>
      <c r="U275" s="343"/>
      <c r="V275" s="343"/>
      <c r="W275" s="343"/>
      <c r="X275" s="343"/>
      <c r="Y275" s="343"/>
      <c r="Z275" s="343"/>
      <c r="AA275" s="63"/>
      <c r="AB275" s="63"/>
      <c r="AC275" s="63"/>
    </row>
    <row r="276" spans="1:68" ht="27" hidden="1" customHeight="1" x14ac:dyDescent="0.25">
      <c r="A276" s="60" t="s">
        <v>376</v>
      </c>
      <c r="B276" s="60" t="s">
        <v>377</v>
      </c>
      <c r="C276" s="34">
        <v>4301071014</v>
      </c>
      <c r="D276" s="354">
        <v>4640242181264</v>
      </c>
      <c r="E276" s="355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473" t="s">
        <v>378</v>
      </c>
      <c r="Q276" s="340"/>
      <c r="R276" s="340"/>
      <c r="S276" s="340"/>
      <c r="T276" s="341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379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hidden="1" customHeight="1" x14ac:dyDescent="0.25">
      <c r="A277" s="60" t="s">
        <v>380</v>
      </c>
      <c r="B277" s="60" t="s">
        <v>381</v>
      </c>
      <c r="C277" s="34">
        <v>4301071021</v>
      </c>
      <c r="D277" s="354">
        <v>4640242181325</v>
      </c>
      <c r="E277" s="355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34" t="s">
        <v>382</v>
      </c>
      <c r="Q277" s="340"/>
      <c r="R277" s="340"/>
      <c r="S277" s="340"/>
      <c r="T277" s="341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379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hidden="1" customHeight="1" x14ac:dyDescent="0.25">
      <c r="A278" s="60" t="s">
        <v>383</v>
      </c>
      <c r="B278" s="60" t="s">
        <v>384</v>
      </c>
      <c r="C278" s="34">
        <v>4301070993</v>
      </c>
      <c r="D278" s="354">
        <v>4640242180670</v>
      </c>
      <c r="E278" s="355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520" t="s">
        <v>385</v>
      </c>
      <c r="Q278" s="340"/>
      <c r="R278" s="340"/>
      <c r="S278" s="340"/>
      <c r="T278" s="341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386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hidden="1" x14ac:dyDescent="0.2">
      <c r="A279" s="342"/>
      <c r="B279" s="343"/>
      <c r="C279" s="343"/>
      <c r="D279" s="343"/>
      <c r="E279" s="343"/>
      <c r="F279" s="343"/>
      <c r="G279" s="343"/>
      <c r="H279" s="343"/>
      <c r="I279" s="343"/>
      <c r="J279" s="343"/>
      <c r="K279" s="343"/>
      <c r="L279" s="343"/>
      <c r="M279" s="343"/>
      <c r="N279" s="343"/>
      <c r="O279" s="344"/>
      <c r="P279" s="347" t="s">
        <v>72</v>
      </c>
      <c r="Q279" s="348"/>
      <c r="R279" s="348"/>
      <c r="S279" s="348"/>
      <c r="T279" s="348"/>
      <c r="U279" s="348"/>
      <c r="V279" s="349"/>
      <c r="W279" s="40" t="s">
        <v>69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hidden="1" x14ac:dyDescent="0.2">
      <c r="A280" s="343"/>
      <c r="B280" s="343"/>
      <c r="C280" s="343"/>
      <c r="D280" s="343"/>
      <c r="E280" s="343"/>
      <c r="F280" s="343"/>
      <c r="G280" s="343"/>
      <c r="H280" s="343"/>
      <c r="I280" s="343"/>
      <c r="J280" s="343"/>
      <c r="K280" s="343"/>
      <c r="L280" s="343"/>
      <c r="M280" s="343"/>
      <c r="N280" s="343"/>
      <c r="O280" s="344"/>
      <c r="P280" s="347" t="s">
        <v>72</v>
      </c>
      <c r="Q280" s="348"/>
      <c r="R280" s="348"/>
      <c r="S280" s="348"/>
      <c r="T280" s="348"/>
      <c r="U280" s="348"/>
      <c r="V280" s="349"/>
      <c r="W280" s="40" t="s">
        <v>73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hidden="1" customHeight="1" x14ac:dyDescent="0.25">
      <c r="A281" s="350" t="s">
        <v>152</v>
      </c>
      <c r="B281" s="343"/>
      <c r="C281" s="343"/>
      <c r="D281" s="343"/>
      <c r="E281" s="343"/>
      <c r="F281" s="343"/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  <c r="T281" s="343"/>
      <c r="U281" s="343"/>
      <c r="V281" s="343"/>
      <c r="W281" s="343"/>
      <c r="X281" s="343"/>
      <c r="Y281" s="343"/>
      <c r="Z281" s="343"/>
      <c r="AA281" s="63"/>
      <c r="AB281" s="63"/>
      <c r="AC281" s="63"/>
    </row>
    <row r="282" spans="1:68" ht="27" hidden="1" customHeight="1" x14ac:dyDescent="0.25">
      <c r="A282" s="60" t="s">
        <v>387</v>
      </c>
      <c r="B282" s="60" t="s">
        <v>388</v>
      </c>
      <c r="C282" s="34">
        <v>4301131019</v>
      </c>
      <c r="D282" s="354">
        <v>4640242180427</v>
      </c>
      <c r="E282" s="355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47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40"/>
      <c r="R282" s="340"/>
      <c r="S282" s="340"/>
      <c r="T282" s="341"/>
      <c r="U282" s="37"/>
      <c r="V282" s="37"/>
      <c r="W282" s="38" t="s">
        <v>69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/>
      <c r="AB282" s="66"/>
      <c r="AC282" s="280" t="s">
        <v>389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hidden="1" x14ac:dyDescent="0.2">
      <c r="A283" s="342"/>
      <c r="B283" s="343"/>
      <c r="C283" s="343"/>
      <c r="D283" s="343"/>
      <c r="E283" s="343"/>
      <c r="F283" s="343"/>
      <c r="G283" s="343"/>
      <c r="H283" s="343"/>
      <c r="I283" s="343"/>
      <c r="J283" s="343"/>
      <c r="K283" s="343"/>
      <c r="L283" s="343"/>
      <c r="M283" s="343"/>
      <c r="N283" s="343"/>
      <c r="O283" s="344"/>
      <c r="P283" s="347" t="s">
        <v>72</v>
      </c>
      <c r="Q283" s="348"/>
      <c r="R283" s="348"/>
      <c r="S283" s="348"/>
      <c r="T283" s="348"/>
      <c r="U283" s="348"/>
      <c r="V283" s="349"/>
      <c r="W283" s="40" t="s">
        <v>69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343"/>
      <c r="B284" s="343"/>
      <c r="C284" s="343"/>
      <c r="D284" s="343"/>
      <c r="E284" s="343"/>
      <c r="F284" s="343"/>
      <c r="G284" s="343"/>
      <c r="H284" s="343"/>
      <c r="I284" s="343"/>
      <c r="J284" s="343"/>
      <c r="K284" s="343"/>
      <c r="L284" s="343"/>
      <c r="M284" s="343"/>
      <c r="N284" s="343"/>
      <c r="O284" s="344"/>
      <c r="P284" s="347" t="s">
        <v>72</v>
      </c>
      <c r="Q284" s="348"/>
      <c r="R284" s="348"/>
      <c r="S284" s="348"/>
      <c r="T284" s="348"/>
      <c r="U284" s="348"/>
      <c r="V284" s="349"/>
      <c r="W284" s="40" t="s">
        <v>73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hidden="1" customHeight="1" x14ac:dyDescent="0.25">
      <c r="A285" s="350" t="s">
        <v>76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343"/>
      <c r="Y285" s="343"/>
      <c r="Z285" s="343"/>
      <c r="AA285" s="63"/>
      <c r="AB285" s="63"/>
      <c r="AC285" s="63"/>
    </row>
    <row r="286" spans="1:68" ht="27" hidden="1" customHeight="1" x14ac:dyDescent="0.25">
      <c r="A286" s="60" t="s">
        <v>390</v>
      </c>
      <c r="B286" s="60" t="s">
        <v>391</v>
      </c>
      <c r="C286" s="34">
        <v>4301132080</v>
      </c>
      <c r="D286" s="354">
        <v>4640242180397</v>
      </c>
      <c r="E286" s="355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40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40"/>
      <c r="R286" s="340"/>
      <c r="S286" s="340"/>
      <c r="T286" s="341"/>
      <c r="U286" s="37"/>
      <c r="V286" s="37"/>
      <c r="W286" s="38" t="s">
        <v>69</v>
      </c>
      <c r="X286" s="56">
        <v>0</v>
      </c>
      <c r="Y286" s="53">
        <f>IFERROR(IF(X286="","",X286),"")</f>
        <v>0</v>
      </c>
      <c r="Z286" s="39">
        <f>IFERROR(IF(X286="","",X286*0.0155),"")</f>
        <v>0</v>
      </c>
      <c r="AA286" s="65"/>
      <c r="AB286" s="66"/>
      <c r="AC286" s="282" t="s">
        <v>392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t="27" hidden="1" customHeight="1" x14ac:dyDescent="0.25">
      <c r="A287" s="60" t="s">
        <v>393</v>
      </c>
      <c r="B287" s="60" t="s">
        <v>394</v>
      </c>
      <c r="C287" s="34">
        <v>4301132104</v>
      </c>
      <c r="D287" s="354">
        <v>4640242181219</v>
      </c>
      <c r="E287" s="355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28" t="s">
        <v>395</v>
      </c>
      <c r="Q287" s="340"/>
      <c r="R287" s="340"/>
      <c r="S287" s="340"/>
      <c r="T287" s="341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392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hidden="1" x14ac:dyDescent="0.2">
      <c r="A288" s="342"/>
      <c r="B288" s="343"/>
      <c r="C288" s="343"/>
      <c r="D288" s="343"/>
      <c r="E288" s="343"/>
      <c r="F288" s="343"/>
      <c r="G288" s="343"/>
      <c r="H288" s="343"/>
      <c r="I288" s="343"/>
      <c r="J288" s="343"/>
      <c r="K288" s="343"/>
      <c r="L288" s="343"/>
      <c r="M288" s="343"/>
      <c r="N288" s="343"/>
      <c r="O288" s="344"/>
      <c r="P288" s="347" t="s">
        <v>72</v>
      </c>
      <c r="Q288" s="348"/>
      <c r="R288" s="348"/>
      <c r="S288" s="348"/>
      <c r="T288" s="348"/>
      <c r="U288" s="348"/>
      <c r="V288" s="349"/>
      <c r="W288" s="40" t="s">
        <v>69</v>
      </c>
      <c r="X288" s="41">
        <f>IFERROR(SUM(X286:X287),"0")</f>
        <v>0</v>
      </c>
      <c r="Y288" s="41">
        <f>IFERROR(SUM(Y286:Y287),"0")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hidden="1" x14ac:dyDescent="0.2">
      <c r="A289" s="343"/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4"/>
      <c r="P289" s="347" t="s">
        <v>72</v>
      </c>
      <c r="Q289" s="348"/>
      <c r="R289" s="348"/>
      <c r="S289" s="348"/>
      <c r="T289" s="348"/>
      <c r="U289" s="348"/>
      <c r="V289" s="349"/>
      <c r="W289" s="40" t="s">
        <v>73</v>
      </c>
      <c r="X289" s="41">
        <f>IFERROR(SUMPRODUCT(X286:X287*H286:H287),"0")</f>
        <v>0</v>
      </c>
      <c r="Y289" s="41">
        <f>IFERROR(SUMPRODUCT(Y286:Y287*H286:H287),"0")</f>
        <v>0</v>
      </c>
      <c r="Z289" s="40"/>
      <c r="AA289" s="64"/>
      <c r="AB289" s="64"/>
      <c r="AC289" s="64"/>
    </row>
    <row r="290" spans="1:68" ht="14.25" hidden="1" customHeight="1" x14ac:dyDescent="0.25">
      <c r="A290" s="350" t="s">
        <v>126</v>
      </c>
      <c r="B290" s="343"/>
      <c r="C290" s="343"/>
      <c r="D290" s="343"/>
      <c r="E290" s="343"/>
      <c r="F290" s="343"/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  <c r="T290" s="343"/>
      <c r="U290" s="343"/>
      <c r="V290" s="343"/>
      <c r="W290" s="343"/>
      <c r="X290" s="343"/>
      <c r="Y290" s="343"/>
      <c r="Z290" s="343"/>
      <c r="AA290" s="63"/>
      <c r="AB290" s="63"/>
      <c r="AC290" s="63"/>
    </row>
    <row r="291" spans="1:68" ht="27" hidden="1" customHeight="1" x14ac:dyDescent="0.25">
      <c r="A291" s="60" t="s">
        <v>396</v>
      </c>
      <c r="B291" s="60" t="s">
        <v>397</v>
      </c>
      <c r="C291" s="34">
        <v>4301136028</v>
      </c>
      <c r="D291" s="354">
        <v>4640242180304</v>
      </c>
      <c r="E291" s="355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537" t="s">
        <v>398</v>
      </c>
      <c r="Q291" s="340"/>
      <c r="R291" s="340"/>
      <c r="S291" s="340"/>
      <c r="T291" s="341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399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hidden="1" customHeight="1" x14ac:dyDescent="0.25">
      <c r="A292" s="60" t="s">
        <v>400</v>
      </c>
      <c r="B292" s="60" t="s">
        <v>401</v>
      </c>
      <c r="C292" s="34">
        <v>4301136026</v>
      </c>
      <c r="D292" s="354">
        <v>4640242180236</v>
      </c>
      <c r="E292" s="355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5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40"/>
      <c r="R292" s="340"/>
      <c r="S292" s="340"/>
      <c r="T292" s="341"/>
      <c r="U292" s="37"/>
      <c r="V292" s="37"/>
      <c r="W292" s="38" t="s">
        <v>69</v>
      </c>
      <c r="X292" s="56">
        <v>0</v>
      </c>
      <c r="Y292" s="53">
        <f>IFERROR(IF(X292="","",X292),"")</f>
        <v>0</v>
      </c>
      <c r="Z292" s="39">
        <f>IFERROR(IF(X292="","",X292*0.0155),"")</f>
        <v>0</v>
      </c>
      <c r="AA292" s="65"/>
      <c r="AB292" s="66"/>
      <c r="AC292" s="288" t="s">
        <v>399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t="27" hidden="1" customHeight="1" x14ac:dyDescent="0.25">
      <c r="A293" s="60" t="s">
        <v>402</v>
      </c>
      <c r="B293" s="60" t="s">
        <v>403</v>
      </c>
      <c r="C293" s="34">
        <v>4301136029</v>
      </c>
      <c r="D293" s="354">
        <v>4640242180410</v>
      </c>
      <c r="E293" s="355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40"/>
      <c r="R293" s="340"/>
      <c r="S293" s="340"/>
      <c r="T293" s="341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399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hidden="1" x14ac:dyDescent="0.2">
      <c r="A294" s="342"/>
      <c r="B294" s="343"/>
      <c r="C294" s="343"/>
      <c r="D294" s="343"/>
      <c r="E294" s="343"/>
      <c r="F294" s="343"/>
      <c r="G294" s="343"/>
      <c r="H294" s="343"/>
      <c r="I294" s="343"/>
      <c r="J294" s="343"/>
      <c r="K294" s="343"/>
      <c r="L294" s="343"/>
      <c r="M294" s="343"/>
      <c r="N294" s="343"/>
      <c r="O294" s="344"/>
      <c r="P294" s="347" t="s">
        <v>72</v>
      </c>
      <c r="Q294" s="348"/>
      <c r="R294" s="348"/>
      <c r="S294" s="348"/>
      <c r="T294" s="348"/>
      <c r="U294" s="348"/>
      <c r="V294" s="349"/>
      <c r="W294" s="40" t="s">
        <v>69</v>
      </c>
      <c r="X294" s="41">
        <f>IFERROR(SUM(X291:X293),"0")</f>
        <v>0</v>
      </c>
      <c r="Y294" s="41">
        <f>IFERROR(SUM(Y291:Y293),"0")</f>
        <v>0</v>
      </c>
      <c r="Z294" s="41">
        <f>IFERROR(IF(Z291="",0,Z291),"0")+IFERROR(IF(Z292="",0,Z292),"0")+IFERROR(IF(Z293="",0,Z293),"0")</f>
        <v>0</v>
      </c>
      <c r="AA294" s="64"/>
      <c r="AB294" s="64"/>
      <c r="AC294" s="64"/>
    </row>
    <row r="295" spans="1:68" hidden="1" x14ac:dyDescent="0.2">
      <c r="A295" s="343"/>
      <c r="B295" s="343"/>
      <c r="C295" s="343"/>
      <c r="D295" s="343"/>
      <c r="E295" s="343"/>
      <c r="F295" s="343"/>
      <c r="G295" s="343"/>
      <c r="H295" s="343"/>
      <c r="I295" s="343"/>
      <c r="J295" s="343"/>
      <c r="K295" s="343"/>
      <c r="L295" s="343"/>
      <c r="M295" s="343"/>
      <c r="N295" s="343"/>
      <c r="O295" s="344"/>
      <c r="P295" s="347" t="s">
        <v>72</v>
      </c>
      <c r="Q295" s="348"/>
      <c r="R295" s="348"/>
      <c r="S295" s="348"/>
      <c r="T295" s="348"/>
      <c r="U295" s="348"/>
      <c r="V295" s="349"/>
      <c r="W295" s="40" t="s">
        <v>73</v>
      </c>
      <c r="X295" s="41">
        <f>IFERROR(SUMPRODUCT(X291:X293*H291:H293),"0")</f>
        <v>0</v>
      </c>
      <c r="Y295" s="41">
        <f>IFERROR(SUMPRODUCT(Y291:Y293*H291:H293),"0")</f>
        <v>0</v>
      </c>
      <c r="Z295" s="40"/>
      <c r="AA295" s="64"/>
      <c r="AB295" s="64"/>
      <c r="AC295" s="64"/>
    </row>
    <row r="296" spans="1:68" ht="14.25" hidden="1" customHeight="1" x14ac:dyDescent="0.25">
      <c r="A296" s="350" t="s">
        <v>132</v>
      </c>
      <c r="B296" s="343"/>
      <c r="C296" s="343"/>
      <c r="D296" s="343"/>
      <c r="E296" s="343"/>
      <c r="F296" s="343"/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  <c r="T296" s="343"/>
      <c r="U296" s="343"/>
      <c r="V296" s="343"/>
      <c r="W296" s="343"/>
      <c r="X296" s="343"/>
      <c r="Y296" s="343"/>
      <c r="Z296" s="343"/>
      <c r="AA296" s="63"/>
      <c r="AB296" s="63"/>
      <c r="AC296" s="63"/>
    </row>
    <row r="297" spans="1:68" ht="37.5" hidden="1" customHeight="1" x14ac:dyDescent="0.25">
      <c r="A297" s="60" t="s">
        <v>404</v>
      </c>
      <c r="B297" s="60" t="s">
        <v>405</v>
      </c>
      <c r="C297" s="34">
        <v>4301135504</v>
      </c>
      <c r="D297" s="354">
        <v>4640242181554</v>
      </c>
      <c r="E297" s="355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536" t="s">
        <v>406</v>
      </c>
      <c r="Q297" s="340"/>
      <c r="R297" s="340"/>
      <c r="S297" s="340"/>
      <c r="T297" s="341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407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hidden="1" customHeight="1" x14ac:dyDescent="0.25">
      <c r="A298" s="60" t="s">
        <v>408</v>
      </c>
      <c r="B298" s="60" t="s">
        <v>409</v>
      </c>
      <c r="C298" s="34">
        <v>4301135394</v>
      </c>
      <c r="D298" s="354">
        <v>4640242181561</v>
      </c>
      <c r="E298" s="355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14" t="s">
        <v>410</v>
      </c>
      <c r="Q298" s="340"/>
      <c r="R298" s="340"/>
      <c r="S298" s="340"/>
      <c r="T298" s="341"/>
      <c r="U298" s="37"/>
      <c r="V298" s="37"/>
      <c r="W298" s="38" t="s">
        <v>69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/>
      <c r="AB298" s="66"/>
      <c r="AC298" s="294" t="s">
        <v>411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hidden="1" customHeight="1" x14ac:dyDescent="0.25">
      <c r="A299" s="60" t="s">
        <v>412</v>
      </c>
      <c r="B299" s="60" t="s">
        <v>413</v>
      </c>
      <c r="C299" s="34">
        <v>4301135374</v>
      </c>
      <c r="D299" s="354">
        <v>4640242181424</v>
      </c>
      <c r="E299" s="355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40"/>
      <c r="R299" s="340"/>
      <c r="S299" s="340"/>
      <c r="T299" s="341"/>
      <c r="U299" s="37"/>
      <c r="V299" s="37"/>
      <c r="W299" s="38" t="s">
        <v>69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/>
      <c r="AB299" s="66"/>
      <c r="AC299" s="296" t="s">
        <v>407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hidden="1" customHeight="1" x14ac:dyDescent="0.25">
      <c r="A300" s="60" t="s">
        <v>414</v>
      </c>
      <c r="B300" s="60" t="s">
        <v>415</v>
      </c>
      <c r="C300" s="34">
        <v>4301135320</v>
      </c>
      <c r="D300" s="354">
        <v>4640242181592</v>
      </c>
      <c r="E300" s="355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339" t="s">
        <v>416</v>
      </c>
      <c r="Q300" s="340"/>
      <c r="R300" s="340"/>
      <c r="S300" s="340"/>
      <c r="T300" s="341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417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hidden="1" customHeight="1" x14ac:dyDescent="0.25">
      <c r="A301" s="60" t="s">
        <v>418</v>
      </c>
      <c r="B301" s="60" t="s">
        <v>419</v>
      </c>
      <c r="C301" s="34">
        <v>4301135552</v>
      </c>
      <c r="D301" s="354">
        <v>4640242181431</v>
      </c>
      <c r="E301" s="355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472" t="s">
        <v>420</v>
      </c>
      <c r="Q301" s="340"/>
      <c r="R301" s="340"/>
      <c r="S301" s="340"/>
      <c r="T301" s="341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421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hidden="1" customHeight="1" x14ac:dyDescent="0.25">
      <c r="A302" s="60" t="s">
        <v>422</v>
      </c>
      <c r="B302" s="60" t="s">
        <v>423</v>
      </c>
      <c r="C302" s="34">
        <v>4301135405</v>
      </c>
      <c r="D302" s="354">
        <v>4640242181523</v>
      </c>
      <c r="E302" s="355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42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40"/>
      <c r="R302" s="340"/>
      <c r="S302" s="340"/>
      <c r="T302" s="341"/>
      <c r="U302" s="37"/>
      <c r="V302" s="37"/>
      <c r="W302" s="38" t="s">
        <v>69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411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hidden="1" customHeight="1" x14ac:dyDescent="0.25">
      <c r="A303" s="60" t="s">
        <v>424</v>
      </c>
      <c r="B303" s="60" t="s">
        <v>425</v>
      </c>
      <c r="C303" s="34">
        <v>4301135404</v>
      </c>
      <c r="D303" s="354">
        <v>4640242181516</v>
      </c>
      <c r="E303" s="355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351" t="s">
        <v>426</v>
      </c>
      <c r="Q303" s="340"/>
      <c r="R303" s="340"/>
      <c r="S303" s="340"/>
      <c r="T303" s="341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421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hidden="1" customHeight="1" x14ac:dyDescent="0.25">
      <c r="A304" s="60" t="s">
        <v>427</v>
      </c>
      <c r="B304" s="60" t="s">
        <v>428</v>
      </c>
      <c r="C304" s="34">
        <v>4301135375</v>
      </c>
      <c r="D304" s="354">
        <v>4640242181486</v>
      </c>
      <c r="E304" s="355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6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40"/>
      <c r="R304" s="340"/>
      <c r="S304" s="340"/>
      <c r="T304" s="341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6" t="s">
        <v>407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hidden="1" customHeight="1" x14ac:dyDescent="0.25">
      <c r="A305" s="60" t="s">
        <v>429</v>
      </c>
      <c r="B305" s="60" t="s">
        <v>430</v>
      </c>
      <c r="C305" s="34">
        <v>4301135402</v>
      </c>
      <c r="D305" s="354">
        <v>4640242181493</v>
      </c>
      <c r="E305" s="355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24" t="s">
        <v>431</v>
      </c>
      <c r="Q305" s="340"/>
      <c r="R305" s="340"/>
      <c r="S305" s="340"/>
      <c r="T305" s="341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407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hidden="1" customHeight="1" x14ac:dyDescent="0.25">
      <c r="A306" s="60" t="s">
        <v>432</v>
      </c>
      <c r="B306" s="60" t="s">
        <v>433</v>
      </c>
      <c r="C306" s="34">
        <v>4301135403</v>
      </c>
      <c r="D306" s="354">
        <v>4640242181509</v>
      </c>
      <c r="E306" s="355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3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40"/>
      <c r="R306" s="340"/>
      <c r="S306" s="340"/>
      <c r="T306" s="341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407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434</v>
      </c>
      <c r="B307" s="60" t="s">
        <v>435</v>
      </c>
      <c r="C307" s="34">
        <v>4301135304</v>
      </c>
      <c r="D307" s="354">
        <v>4640242181240</v>
      </c>
      <c r="E307" s="355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50" t="s">
        <v>436</v>
      </c>
      <c r="Q307" s="340"/>
      <c r="R307" s="340"/>
      <c r="S307" s="340"/>
      <c r="T307" s="341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407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hidden="1" customHeight="1" x14ac:dyDescent="0.25">
      <c r="A308" s="60" t="s">
        <v>437</v>
      </c>
      <c r="B308" s="60" t="s">
        <v>438</v>
      </c>
      <c r="C308" s="34">
        <v>4301135310</v>
      </c>
      <c r="D308" s="354">
        <v>4640242181318</v>
      </c>
      <c r="E308" s="355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2" t="s">
        <v>439</v>
      </c>
      <c r="Q308" s="340"/>
      <c r="R308" s="340"/>
      <c r="S308" s="340"/>
      <c r="T308" s="341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411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440</v>
      </c>
      <c r="B309" s="60" t="s">
        <v>441</v>
      </c>
      <c r="C309" s="34">
        <v>4301135306</v>
      </c>
      <c r="D309" s="354">
        <v>4640242181387</v>
      </c>
      <c r="E309" s="355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45" t="s">
        <v>442</v>
      </c>
      <c r="Q309" s="340"/>
      <c r="R309" s="340"/>
      <c r="S309" s="340"/>
      <c r="T309" s="341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407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443</v>
      </c>
      <c r="B310" s="60" t="s">
        <v>444</v>
      </c>
      <c r="C310" s="34">
        <v>4301135305</v>
      </c>
      <c r="D310" s="354">
        <v>4640242181394</v>
      </c>
      <c r="E310" s="355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39" t="s">
        <v>445</v>
      </c>
      <c r="Q310" s="340"/>
      <c r="R310" s="340"/>
      <c r="S310" s="340"/>
      <c r="T310" s="341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407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446</v>
      </c>
      <c r="B311" s="60" t="s">
        <v>447</v>
      </c>
      <c r="C311" s="34">
        <v>4301135309</v>
      </c>
      <c r="D311" s="354">
        <v>4640242181332</v>
      </c>
      <c r="E311" s="355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49" t="s">
        <v>448</v>
      </c>
      <c r="Q311" s="340"/>
      <c r="R311" s="340"/>
      <c r="S311" s="340"/>
      <c r="T311" s="341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407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449</v>
      </c>
      <c r="B312" s="60" t="s">
        <v>450</v>
      </c>
      <c r="C312" s="34">
        <v>4301135308</v>
      </c>
      <c r="D312" s="354">
        <v>4640242181349</v>
      </c>
      <c r="E312" s="355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422" t="s">
        <v>451</v>
      </c>
      <c r="Q312" s="340"/>
      <c r="R312" s="340"/>
      <c r="S312" s="340"/>
      <c r="T312" s="341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407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452</v>
      </c>
      <c r="B313" s="60" t="s">
        <v>453</v>
      </c>
      <c r="C313" s="34">
        <v>4301135307</v>
      </c>
      <c r="D313" s="354">
        <v>4640242181370</v>
      </c>
      <c r="E313" s="355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549" t="s">
        <v>454</v>
      </c>
      <c r="Q313" s="340"/>
      <c r="R313" s="340"/>
      <c r="S313" s="340"/>
      <c r="T313" s="341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455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456</v>
      </c>
      <c r="B314" s="60" t="s">
        <v>457</v>
      </c>
      <c r="C314" s="34">
        <v>4301135318</v>
      </c>
      <c r="D314" s="354">
        <v>4607111037480</v>
      </c>
      <c r="E314" s="355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75" t="s">
        <v>458</v>
      </c>
      <c r="Q314" s="340"/>
      <c r="R314" s="340"/>
      <c r="S314" s="340"/>
      <c r="T314" s="341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459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460</v>
      </c>
      <c r="B315" s="60" t="s">
        <v>461</v>
      </c>
      <c r="C315" s="34">
        <v>4301135319</v>
      </c>
      <c r="D315" s="354">
        <v>4607111037473</v>
      </c>
      <c r="E315" s="355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360" t="s">
        <v>462</v>
      </c>
      <c r="Q315" s="340"/>
      <c r="R315" s="340"/>
      <c r="S315" s="340"/>
      <c r="T315" s="341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463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464</v>
      </c>
      <c r="B316" s="60" t="s">
        <v>465</v>
      </c>
      <c r="C316" s="34">
        <v>4301135198</v>
      </c>
      <c r="D316" s="354">
        <v>4640242180663</v>
      </c>
      <c r="E316" s="355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380" t="s">
        <v>466</v>
      </c>
      <c r="Q316" s="340"/>
      <c r="R316" s="340"/>
      <c r="S316" s="340"/>
      <c r="T316" s="341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467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468</v>
      </c>
      <c r="B317" s="60" t="s">
        <v>469</v>
      </c>
      <c r="C317" s="34">
        <v>4301135723</v>
      </c>
      <c r="D317" s="354">
        <v>4640242181783</v>
      </c>
      <c r="E317" s="355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533" t="s">
        <v>470</v>
      </c>
      <c r="Q317" s="340"/>
      <c r="R317" s="340"/>
      <c r="S317" s="340"/>
      <c r="T317" s="341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471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idden="1" x14ac:dyDescent="0.2">
      <c r="A318" s="342"/>
      <c r="B318" s="343"/>
      <c r="C318" s="343"/>
      <c r="D318" s="343"/>
      <c r="E318" s="343"/>
      <c r="F318" s="343"/>
      <c r="G318" s="343"/>
      <c r="H318" s="343"/>
      <c r="I318" s="343"/>
      <c r="J318" s="343"/>
      <c r="K318" s="343"/>
      <c r="L318" s="343"/>
      <c r="M318" s="343"/>
      <c r="N318" s="343"/>
      <c r="O318" s="344"/>
      <c r="P318" s="347" t="s">
        <v>72</v>
      </c>
      <c r="Q318" s="348"/>
      <c r="R318" s="348"/>
      <c r="S318" s="348"/>
      <c r="T318" s="348"/>
      <c r="U318" s="348"/>
      <c r="V318" s="349"/>
      <c r="W318" s="40" t="s">
        <v>69</v>
      </c>
      <c r="X318" s="41">
        <f>IFERROR(SUM(X297:X317),"0")</f>
        <v>0</v>
      </c>
      <c r="Y318" s="41">
        <f>IFERROR(SUM(Y297:Y317),"0")</f>
        <v>0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343"/>
      <c r="B319" s="343"/>
      <c r="C319" s="343"/>
      <c r="D319" s="343"/>
      <c r="E319" s="343"/>
      <c r="F319" s="343"/>
      <c r="G319" s="343"/>
      <c r="H319" s="343"/>
      <c r="I319" s="343"/>
      <c r="J319" s="343"/>
      <c r="K319" s="343"/>
      <c r="L319" s="343"/>
      <c r="M319" s="343"/>
      <c r="N319" s="343"/>
      <c r="O319" s="344"/>
      <c r="P319" s="347" t="s">
        <v>72</v>
      </c>
      <c r="Q319" s="348"/>
      <c r="R319" s="348"/>
      <c r="S319" s="348"/>
      <c r="T319" s="348"/>
      <c r="U319" s="348"/>
      <c r="V319" s="349"/>
      <c r="W319" s="40" t="s">
        <v>73</v>
      </c>
      <c r="X319" s="41">
        <f>IFERROR(SUMPRODUCT(X297:X317*H297:H317),"0")</f>
        <v>0</v>
      </c>
      <c r="Y319" s="41">
        <f>IFERROR(SUMPRODUCT(Y297:Y317*H297:H317),"0")</f>
        <v>0</v>
      </c>
      <c r="Z319" s="40"/>
      <c r="AA319" s="64"/>
      <c r="AB319" s="64"/>
      <c r="AC319" s="64"/>
    </row>
    <row r="320" spans="1:68" ht="16.5" hidden="1" customHeight="1" x14ac:dyDescent="0.25">
      <c r="A320" s="371" t="s">
        <v>472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343"/>
      <c r="Y320" s="343"/>
      <c r="Z320" s="343"/>
      <c r="AA320" s="62"/>
      <c r="AB320" s="62"/>
      <c r="AC320" s="62"/>
    </row>
    <row r="321" spans="1:68" ht="14.25" hidden="1" customHeight="1" x14ac:dyDescent="0.25">
      <c r="A321" s="350" t="s">
        <v>132</v>
      </c>
      <c r="B321" s="343"/>
      <c r="C321" s="343"/>
      <c r="D321" s="343"/>
      <c r="E321" s="343"/>
      <c r="F321" s="343"/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  <c r="T321" s="343"/>
      <c r="U321" s="343"/>
      <c r="V321" s="343"/>
      <c r="W321" s="343"/>
      <c r="X321" s="343"/>
      <c r="Y321" s="343"/>
      <c r="Z321" s="343"/>
      <c r="AA321" s="63"/>
      <c r="AB321" s="63"/>
      <c r="AC321" s="63"/>
    </row>
    <row r="322" spans="1:68" ht="27" hidden="1" customHeight="1" x14ac:dyDescent="0.25">
      <c r="A322" s="60" t="s">
        <v>473</v>
      </c>
      <c r="B322" s="60" t="s">
        <v>474</v>
      </c>
      <c r="C322" s="34">
        <v>4301135268</v>
      </c>
      <c r="D322" s="354">
        <v>4640242181134</v>
      </c>
      <c r="E322" s="355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25" t="s">
        <v>475</v>
      </c>
      <c r="Q322" s="340"/>
      <c r="R322" s="340"/>
      <c r="S322" s="340"/>
      <c r="T322" s="341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476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hidden="1" x14ac:dyDescent="0.2">
      <c r="A323" s="342"/>
      <c r="B323" s="343"/>
      <c r="C323" s="343"/>
      <c r="D323" s="343"/>
      <c r="E323" s="343"/>
      <c r="F323" s="343"/>
      <c r="G323" s="343"/>
      <c r="H323" s="343"/>
      <c r="I323" s="343"/>
      <c r="J323" s="343"/>
      <c r="K323" s="343"/>
      <c r="L323" s="343"/>
      <c r="M323" s="343"/>
      <c r="N323" s="343"/>
      <c r="O323" s="344"/>
      <c r="P323" s="347" t="s">
        <v>72</v>
      </c>
      <c r="Q323" s="348"/>
      <c r="R323" s="348"/>
      <c r="S323" s="348"/>
      <c r="T323" s="348"/>
      <c r="U323" s="348"/>
      <c r="V323" s="349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hidden="1" x14ac:dyDescent="0.2">
      <c r="A324" s="343"/>
      <c r="B324" s="343"/>
      <c r="C324" s="343"/>
      <c r="D324" s="343"/>
      <c r="E324" s="343"/>
      <c r="F324" s="343"/>
      <c r="G324" s="343"/>
      <c r="H324" s="343"/>
      <c r="I324" s="343"/>
      <c r="J324" s="343"/>
      <c r="K324" s="343"/>
      <c r="L324" s="343"/>
      <c r="M324" s="343"/>
      <c r="N324" s="343"/>
      <c r="O324" s="344"/>
      <c r="P324" s="347" t="s">
        <v>72</v>
      </c>
      <c r="Q324" s="348"/>
      <c r="R324" s="348"/>
      <c r="S324" s="348"/>
      <c r="T324" s="348"/>
      <c r="U324" s="348"/>
      <c r="V324" s="349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32"/>
      <c r="B325" s="343"/>
      <c r="C325" s="343"/>
      <c r="D325" s="343"/>
      <c r="E325" s="343"/>
      <c r="F325" s="343"/>
      <c r="G325" s="343"/>
      <c r="H325" s="343"/>
      <c r="I325" s="343"/>
      <c r="J325" s="343"/>
      <c r="K325" s="343"/>
      <c r="L325" s="343"/>
      <c r="M325" s="343"/>
      <c r="N325" s="343"/>
      <c r="O325" s="447"/>
      <c r="P325" s="381" t="s">
        <v>477</v>
      </c>
      <c r="Q325" s="382"/>
      <c r="R325" s="382"/>
      <c r="S325" s="382"/>
      <c r="T325" s="382"/>
      <c r="U325" s="382"/>
      <c r="V325" s="383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9426.6000000000022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9426.6000000000022</v>
      </c>
      <c r="Z325" s="40"/>
      <c r="AA325" s="64"/>
      <c r="AB325" s="64"/>
      <c r="AC325" s="64"/>
    </row>
    <row r="326" spans="1:68" x14ac:dyDescent="0.2">
      <c r="A326" s="343"/>
      <c r="B326" s="343"/>
      <c r="C326" s="343"/>
      <c r="D326" s="343"/>
      <c r="E326" s="343"/>
      <c r="F326" s="343"/>
      <c r="G326" s="343"/>
      <c r="H326" s="343"/>
      <c r="I326" s="343"/>
      <c r="J326" s="343"/>
      <c r="K326" s="343"/>
      <c r="L326" s="343"/>
      <c r="M326" s="343"/>
      <c r="N326" s="343"/>
      <c r="O326" s="447"/>
      <c r="P326" s="381" t="s">
        <v>478</v>
      </c>
      <c r="Q326" s="382"/>
      <c r="R326" s="382"/>
      <c r="S326" s="382"/>
      <c r="T326" s="382"/>
      <c r="U326" s="382"/>
      <c r="V326" s="383"/>
      <c r="W326" s="40" t="s">
        <v>73</v>
      </c>
      <c r="X326" s="41">
        <f>IFERROR(SUM(BM22:BM322),"0")</f>
        <v>10884.774000000001</v>
      </c>
      <c r="Y326" s="41">
        <f>IFERROR(SUM(BN22:BN322),"0")</f>
        <v>10884.774000000001</v>
      </c>
      <c r="Z326" s="40"/>
      <c r="AA326" s="64"/>
      <c r="AB326" s="64"/>
      <c r="AC326" s="64"/>
    </row>
    <row r="327" spans="1:68" x14ac:dyDescent="0.2">
      <c r="A327" s="343"/>
      <c r="B327" s="343"/>
      <c r="C327" s="343"/>
      <c r="D327" s="343"/>
      <c r="E327" s="343"/>
      <c r="F327" s="343"/>
      <c r="G327" s="343"/>
      <c r="H327" s="343"/>
      <c r="I327" s="343"/>
      <c r="J327" s="343"/>
      <c r="K327" s="343"/>
      <c r="L327" s="343"/>
      <c r="M327" s="343"/>
      <c r="N327" s="343"/>
      <c r="O327" s="447"/>
      <c r="P327" s="381" t="s">
        <v>479</v>
      </c>
      <c r="Q327" s="382"/>
      <c r="R327" s="382"/>
      <c r="S327" s="382"/>
      <c r="T327" s="382"/>
      <c r="U327" s="382"/>
      <c r="V327" s="383"/>
      <c r="W327" s="40" t="s">
        <v>480</v>
      </c>
      <c r="X327" s="42">
        <f>ROUNDUP(SUM(BO22:BO322),0)</f>
        <v>33</v>
      </c>
      <c r="Y327" s="42">
        <f>ROUNDUP(SUM(BP22:BP322),0)</f>
        <v>33</v>
      </c>
      <c r="Z327" s="40"/>
      <c r="AA327" s="64"/>
      <c r="AB327" s="64"/>
      <c r="AC327" s="64"/>
    </row>
    <row r="328" spans="1:68" x14ac:dyDescent="0.2">
      <c r="A328" s="343"/>
      <c r="B328" s="343"/>
      <c r="C328" s="343"/>
      <c r="D328" s="343"/>
      <c r="E328" s="343"/>
      <c r="F328" s="343"/>
      <c r="G328" s="343"/>
      <c r="H328" s="343"/>
      <c r="I328" s="343"/>
      <c r="J328" s="343"/>
      <c r="K328" s="343"/>
      <c r="L328" s="343"/>
      <c r="M328" s="343"/>
      <c r="N328" s="343"/>
      <c r="O328" s="447"/>
      <c r="P328" s="381" t="s">
        <v>481</v>
      </c>
      <c r="Q328" s="382"/>
      <c r="R328" s="382"/>
      <c r="S328" s="382"/>
      <c r="T328" s="382"/>
      <c r="U328" s="382"/>
      <c r="V328" s="383"/>
      <c r="W328" s="40" t="s">
        <v>73</v>
      </c>
      <c r="X328" s="41">
        <f>GrossWeightTotal+PalletQtyTotal*25</f>
        <v>11709.774000000001</v>
      </c>
      <c r="Y328" s="41">
        <f>GrossWeightTotalR+PalletQtyTotalR*25</f>
        <v>11709.774000000001</v>
      </c>
      <c r="Z328" s="40"/>
      <c r="AA328" s="64"/>
      <c r="AB328" s="64"/>
      <c r="AC328" s="64"/>
    </row>
    <row r="329" spans="1:68" x14ac:dyDescent="0.2">
      <c r="A329" s="343"/>
      <c r="B329" s="343"/>
      <c r="C329" s="343"/>
      <c r="D329" s="343"/>
      <c r="E329" s="343"/>
      <c r="F329" s="343"/>
      <c r="G329" s="343"/>
      <c r="H329" s="343"/>
      <c r="I329" s="343"/>
      <c r="J329" s="343"/>
      <c r="K329" s="343"/>
      <c r="L329" s="343"/>
      <c r="M329" s="343"/>
      <c r="N329" s="343"/>
      <c r="O329" s="447"/>
      <c r="P329" s="381" t="s">
        <v>482</v>
      </c>
      <c r="Q329" s="382"/>
      <c r="R329" s="382"/>
      <c r="S329" s="382"/>
      <c r="T329" s="382"/>
      <c r="U329" s="382"/>
      <c r="V329" s="383"/>
      <c r="W329" s="40" t="s">
        <v>480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2676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2676</v>
      </c>
      <c r="Z329" s="40"/>
      <c r="AA329" s="64"/>
      <c r="AB329" s="64"/>
      <c r="AC329" s="64"/>
    </row>
    <row r="330" spans="1:68" ht="14.25" hidden="1" customHeight="1" x14ac:dyDescent="0.2">
      <c r="A330" s="343"/>
      <c r="B330" s="343"/>
      <c r="C330" s="343"/>
      <c r="D330" s="343"/>
      <c r="E330" s="343"/>
      <c r="F330" s="343"/>
      <c r="G330" s="343"/>
      <c r="H330" s="343"/>
      <c r="I330" s="343"/>
      <c r="J330" s="343"/>
      <c r="K330" s="343"/>
      <c r="L330" s="343"/>
      <c r="M330" s="343"/>
      <c r="N330" s="343"/>
      <c r="O330" s="447"/>
      <c r="P330" s="381" t="s">
        <v>483</v>
      </c>
      <c r="Q330" s="382"/>
      <c r="R330" s="382"/>
      <c r="S330" s="382"/>
      <c r="T330" s="382"/>
      <c r="U330" s="382"/>
      <c r="V330" s="383"/>
      <c r="W330" s="43" t="s">
        <v>484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40.856939999999994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485</v>
      </c>
      <c r="B332" s="83" t="s">
        <v>62</v>
      </c>
      <c r="C332" s="336" t="s">
        <v>74</v>
      </c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38"/>
      <c r="U332" s="336" t="s">
        <v>241</v>
      </c>
      <c r="V332" s="338"/>
      <c r="W332" s="83" t="s">
        <v>267</v>
      </c>
      <c r="X332" s="336" t="s">
        <v>286</v>
      </c>
      <c r="Y332" s="376"/>
      <c r="Z332" s="376"/>
      <c r="AA332" s="376"/>
      <c r="AB332" s="376"/>
      <c r="AC332" s="376"/>
      <c r="AD332" s="338"/>
      <c r="AE332" s="83" t="s">
        <v>356</v>
      </c>
      <c r="AF332" s="83" t="s">
        <v>361</v>
      </c>
      <c r="AG332" s="83" t="s">
        <v>368</v>
      </c>
      <c r="AH332" s="336" t="s">
        <v>242</v>
      </c>
      <c r="AI332" s="338"/>
    </row>
    <row r="333" spans="1:68" ht="14.25" customHeight="1" thickTop="1" x14ac:dyDescent="0.2">
      <c r="A333" s="509" t="s">
        <v>486</v>
      </c>
      <c r="B333" s="336" t="s">
        <v>62</v>
      </c>
      <c r="C333" s="336" t="s">
        <v>75</v>
      </c>
      <c r="D333" s="336" t="s">
        <v>86</v>
      </c>
      <c r="E333" s="336" t="s">
        <v>96</v>
      </c>
      <c r="F333" s="336" t="s">
        <v>115</v>
      </c>
      <c r="G333" s="336" t="s">
        <v>140</v>
      </c>
      <c r="H333" s="336" t="s">
        <v>147</v>
      </c>
      <c r="I333" s="336" t="s">
        <v>151</v>
      </c>
      <c r="J333" s="336" t="s">
        <v>159</v>
      </c>
      <c r="K333" s="336" t="s">
        <v>175</v>
      </c>
      <c r="L333" s="336" t="s">
        <v>184</v>
      </c>
      <c r="M333" s="336" t="s">
        <v>203</v>
      </c>
      <c r="N333" s="1"/>
      <c r="O333" s="336" t="s">
        <v>209</v>
      </c>
      <c r="P333" s="336" t="s">
        <v>216</v>
      </c>
      <c r="Q333" s="336" t="s">
        <v>222</v>
      </c>
      <c r="R333" s="336" t="s">
        <v>226</v>
      </c>
      <c r="S333" s="336" t="s">
        <v>229</v>
      </c>
      <c r="T333" s="336" t="s">
        <v>237</v>
      </c>
      <c r="U333" s="336" t="s">
        <v>242</v>
      </c>
      <c r="V333" s="336" t="s">
        <v>246</v>
      </c>
      <c r="W333" s="336" t="s">
        <v>268</v>
      </c>
      <c r="X333" s="336" t="s">
        <v>287</v>
      </c>
      <c r="Y333" s="336" t="s">
        <v>299</v>
      </c>
      <c r="Z333" s="336" t="s">
        <v>309</v>
      </c>
      <c r="AA333" s="336" t="s">
        <v>324</v>
      </c>
      <c r="AB333" s="336" t="s">
        <v>335</v>
      </c>
      <c r="AC333" s="336" t="s">
        <v>346</v>
      </c>
      <c r="AD333" s="336" t="s">
        <v>350</v>
      </c>
      <c r="AE333" s="336" t="s">
        <v>357</v>
      </c>
      <c r="AF333" s="336" t="s">
        <v>362</v>
      </c>
      <c r="AG333" s="336" t="s">
        <v>369</v>
      </c>
      <c r="AH333" s="336" t="s">
        <v>242</v>
      </c>
      <c r="AI333" s="336" t="s">
        <v>472</v>
      </c>
    </row>
    <row r="334" spans="1:68" ht="13.5" customHeight="1" thickBot="1" x14ac:dyDescent="0.25">
      <c r="A334" s="510"/>
      <c r="B334" s="337"/>
      <c r="C334" s="337"/>
      <c r="D334" s="337"/>
      <c r="E334" s="337"/>
      <c r="F334" s="337"/>
      <c r="G334" s="337"/>
      <c r="H334" s="337"/>
      <c r="I334" s="337"/>
      <c r="J334" s="337"/>
      <c r="K334" s="337"/>
      <c r="L334" s="337"/>
      <c r="M334" s="337"/>
      <c r="N334" s="1"/>
      <c r="O334" s="337"/>
      <c r="P334" s="337"/>
      <c r="Q334" s="337"/>
      <c r="R334" s="337"/>
      <c r="S334" s="337"/>
      <c r="T334" s="337"/>
      <c r="U334" s="337"/>
      <c r="V334" s="337"/>
      <c r="W334" s="337"/>
      <c r="X334" s="337"/>
      <c r="Y334" s="337"/>
      <c r="Z334" s="337"/>
      <c r="AA334" s="337"/>
      <c r="AB334" s="337"/>
      <c r="AC334" s="337"/>
      <c r="AD334" s="337"/>
      <c r="AE334" s="337"/>
      <c r="AF334" s="337"/>
      <c r="AG334" s="337"/>
      <c r="AH334" s="337"/>
      <c r="AI334" s="337"/>
    </row>
    <row r="335" spans="1:68" ht="18" customHeight="1" thickTop="1" thickBot="1" x14ac:dyDescent="0.25">
      <c r="A335" s="44" t="s">
        <v>487</v>
      </c>
      <c r="B335" s="50">
        <f>IFERROR(X22*H22,"0")</f>
        <v>0</v>
      </c>
      <c r="C335" s="50">
        <f>IFERROR(X28*H28,"0")+IFERROR(X29*H29,"0")+IFERROR(X30*H30,"0")</f>
        <v>735</v>
      </c>
      <c r="D335" s="50">
        <f>IFERROR(X35*H35,"0")+IFERROR(X36*H36,"0")+IFERROR(X37*H37,"0")</f>
        <v>0</v>
      </c>
      <c r="E335" s="50">
        <f>IFERROR(X42*H42,"0")+IFERROR(X43*H43,"0")+IFERROR(X44*H44,"0")+IFERROR(X45*H45,"0")+IFERROR(X46*H46,"0")+IFERROR(X47*H47,"0")+IFERROR(X48*H48,"0")+IFERROR(X49*H49,"0")</f>
        <v>2385.6000000000004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0</v>
      </c>
      <c r="H335" s="50">
        <f>IFERROR(X84*H84,"0")</f>
        <v>0</v>
      </c>
      <c r="I335" s="50">
        <f>IFERROR(X89*H89,"0")+IFERROR(X90*H90,"0")</f>
        <v>2016</v>
      </c>
      <c r="J335" s="50">
        <f>IFERROR(X95*H95,"0")+IFERROR(X96*H96,"0")+IFERROR(X97*H97,"0")+IFERROR(X98*H98,"0")+IFERROR(X99*H99,"0")+IFERROR(X100*H100,"0")</f>
        <v>0</v>
      </c>
      <c r="K335" s="50">
        <f>IFERROR(X105*H105,"0")+IFERROR(X106*H106,"0")+IFERROR(X107*H107,"0")</f>
        <v>0</v>
      </c>
      <c r="L335" s="50">
        <f>IFERROR(X112*H112,"0")+IFERROR(X113*H113,"0")+IFERROR(X114*H114,"0")+IFERROR(X115*H115,"0")+IFERROR(X116*H116,"0")+IFERROR(X117*H117,"0")+IFERROR(X121*H121,"0")</f>
        <v>1209.6000000000001</v>
      </c>
      <c r="M335" s="50">
        <f>IFERROR(X126*H126,"0")+IFERROR(X127*H127,"0")</f>
        <v>1680</v>
      </c>
      <c r="N335" s="1"/>
      <c r="O335" s="50">
        <f>IFERROR(X132*H132,"0")+IFERROR(X133*H133,"0")</f>
        <v>840</v>
      </c>
      <c r="P335" s="50">
        <f>IFERROR(X138*H138,"0")+IFERROR(X139*H139,"0")</f>
        <v>210</v>
      </c>
      <c r="Q335" s="50">
        <f>IFERROR(X144*H144,"0")</f>
        <v>0</v>
      </c>
      <c r="R335" s="50">
        <f>IFERROR(X149*H149,"0")</f>
        <v>0</v>
      </c>
      <c r="S335" s="50">
        <f>IFERROR(X154*H154,"0")+IFERROR(X155*H155,"0")</f>
        <v>115.2</v>
      </c>
      <c r="T335" s="50">
        <f>IFERROR(X160*H160,"0")</f>
        <v>235.2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0</v>
      </c>
      <c r="W335" s="50">
        <f>IFERROR(X185*H185,"0")+IFERROR(X186*H186,"0")+IFERROR(X187*H187,"0")+IFERROR(X191*H191,"0")</f>
        <v>0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0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0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488</v>
      </c>
      <c r="B337" s="67" t="s">
        <v>489</v>
      </c>
      <c r="C337" s="67" t="s">
        <v>490</v>
      </c>
    </row>
    <row r="338" spans="1:3" x14ac:dyDescent="0.2">
      <c r="A338" s="68">
        <f>SUMPRODUCT(--(BB:BB="ЗПФ"),--(W:W="кор"),H:H,Y:Y)+SUMPRODUCT(--(BB:BB="ЗПФ"),--(W:W="кг"),Y:Y)</f>
        <v>3595.2000000000007</v>
      </c>
      <c r="B338" s="69">
        <f>SUMPRODUCT(--(BB:BB="ПГП"),--(W:W="кор"),H:H,Y:Y)+SUMPRODUCT(--(BB:BB="ПГП"),--(W:W="кг"),Y:Y)</f>
        <v>5831.4</v>
      </c>
      <c r="C338" s="69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9,60"/>
        <filter val="1 680,00"/>
        <filter val="10 884,77"/>
        <filter val="11 709,77"/>
        <filter val="115,20"/>
        <filter val="140,00"/>
        <filter val="168,00"/>
        <filter val="2 016,00"/>
        <filter val="2 385,60"/>
        <filter val="2 676,00"/>
        <filter val="210,00"/>
        <filter val="235,20"/>
        <filter val="280,00"/>
        <filter val="33"/>
        <filter val="336,00"/>
        <filter val="490,00"/>
        <filter val="560,00"/>
        <filter val="70,00"/>
        <filter val="72,00"/>
        <filter val="735,00"/>
        <filter val="84,00"/>
        <filter val="840,00"/>
        <filter val="9 426,60"/>
      </filters>
    </filterColumn>
    <filterColumn colId="29" showButton="0"/>
    <filterColumn colId="30" showButton="0"/>
  </autoFilter>
  <mergeCells count="589"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Q13:R13"/>
    <mergeCell ref="P313:T313"/>
    <mergeCell ref="X17:X18"/>
    <mergeCell ref="P307:T307"/>
    <mergeCell ref="A188:O189"/>
    <mergeCell ref="P58:T58"/>
    <mergeCell ref="A52:Z52"/>
    <mergeCell ref="D44:E44"/>
    <mergeCell ref="D286:E286"/>
    <mergeCell ref="P71:T71"/>
    <mergeCell ref="A131:Z131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268:V268"/>
    <mergeCell ref="A20:Z20"/>
    <mergeCell ref="A125:Z125"/>
    <mergeCell ref="D247:E247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36:T36"/>
    <mergeCell ref="P278:T278"/>
    <mergeCell ref="P107:T107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D22:E22"/>
    <mergeCell ref="D149:E149"/>
    <mergeCell ref="P22:T22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A83:Z83"/>
    <mergeCell ref="P132:T132"/>
    <mergeCell ref="A220:Z220"/>
    <mergeCell ref="P139:T139"/>
    <mergeCell ref="P247:T247"/>
    <mergeCell ref="P114:T114"/>
    <mergeCell ref="P241:T241"/>
    <mergeCell ref="D84:E84"/>
    <mergeCell ref="D155:E155"/>
    <mergeCell ref="P129:V129"/>
    <mergeCell ref="A93:Z93"/>
    <mergeCell ref="A9:C9"/>
    <mergeCell ref="A242:O243"/>
    <mergeCell ref="P112:T112"/>
    <mergeCell ref="D58:E58"/>
    <mergeCell ref="P39:V39"/>
    <mergeCell ref="P32:V32"/>
    <mergeCell ref="P134:V134"/>
    <mergeCell ref="P214:T214"/>
    <mergeCell ref="D213:E213"/>
    <mergeCell ref="P79:T79"/>
    <mergeCell ref="P73:T73"/>
    <mergeCell ref="P199:T199"/>
    <mergeCell ref="F17:F18"/>
    <mergeCell ref="P23:V23"/>
    <mergeCell ref="V6:W9"/>
    <mergeCell ref="D199:E199"/>
    <mergeCell ref="D186:E186"/>
    <mergeCell ref="A226:O227"/>
    <mergeCell ref="D217:E217"/>
    <mergeCell ref="P63:V63"/>
    <mergeCell ref="A128:O129"/>
    <mergeCell ref="D215:E215"/>
    <mergeCell ref="P50:V50"/>
    <mergeCell ref="A233:Z23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38:O39"/>
    <mergeCell ref="D96:E96"/>
    <mergeCell ref="A201:O202"/>
    <mergeCell ref="D160:E160"/>
    <mergeCell ref="I17:I18"/>
    <mergeCell ref="D72:E72"/>
    <mergeCell ref="D260:E260"/>
    <mergeCell ref="P205:T205"/>
    <mergeCell ref="A257:Z257"/>
    <mergeCell ref="P178:T178"/>
    <mergeCell ref="P105:T105"/>
    <mergeCell ref="P219:V219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2:O123"/>
    <mergeCell ref="D276:E276"/>
    <mergeCell ref="D105:E105"/>
    <mergeCell ref="A61:Z61"/>
    <mergeCell ref="P92:V92"/>
    <mergeCell ref="A88:Z88"/>
    <mergeCell ref="P145:V145"/>
    <mergeCell ref="P255:V255"/>
    <mergeCell ref="A130:Z130"/>
    <mergeCell ref="P68:V68"/>
    <mergeCell ref="A101:O102"/>
    <mergeCell ref="P84:T84"/>
    <mergeCell ref="P222:T222"/>
    <mergeCell ref="D187:E187"/>
    <mergeCell ref="P144:T144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D174:E174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AF333:AF334"/>
    <mergeCell ref="P187:T187"/>
    <mergeCell ref="AH333:AH334"/>
    <mergeCell ref="P223:T223"/>
    <mergeCell ref="P201:V201"/>
    <mergeCell ref="P176:V176"/>
    <mergeCell ref="P287:T287"/>
    <mergeCell ref="A120:Z120"/>
    <mergeCell ref="D235:E235"/>
    <mergeCell ref="A239:Z239"/>
    <mergeCell ref="P267:V267"/>
    <mergeCell ref="A159:Z159"/>
    <mergeCell ref="P78:T78"/>
    <mergeCell ref="AE333:AE334"/>
    <mergeCell ref="D310:E310"/>
    <mergeCell ref="A320:Z320"/>
    <mergeCell ref="P289:V289"/>
    <mergeCell ref="Q333:Q334"/>
    <mergeCell ref="S333:S334"/>
    <mergeCell ref="D291:E291"/>
    <mergeCell ref="X332:AD332"/>
    <mergeCell ref="D306:E306"/>
    <mergeCell ref="P295:V295"/>
    <mergeCell ref="P312:T312"/>
    <mergeCell ref="D322:E322"/>
    <mergeCell ref="A290:Z290"/>
    <mergeCell ref="AA333:AA334"/>
    <mergeCell ref="P333:P334"/>
    <mergeCell ref="P302:T302"/>
    <mergeCell ref="R333:R334"/>
    <mergeCell ref="Y333:Y334"/>
    <mergeCell ref="P325:V325"/>
    <mergeCell ref="P327:V327"/>
    <mergeCell ref="X333:X334"/>
    <mergeCell ref="P314:T314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P15:T16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A34:Z34"/>
    <mergeCell ref="Q12:R12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315:T315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P303:T303"/>
    <mergeCell ref="A258:Z258"/>
    <mergeCell ref="D333:D334"/>
    <mergeCell ref="P326:V326"/>
    <mergeCell ref="W333:W334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9"/>
    </row>
    <row r="3" spans="2:8" x14ac:dyDescent="0.2">
      <c r="B3" s="51" t="s">
        <v>492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498</v>
      </c>
      <c r="C8" s="51" t="s">
        <v>499</v>
      </c>
      <c r="D8" s="51" t="s">
        <v>500</v>
      </c>
      <c r="E8" s="51"/>
    </row>
    <row r="9" spans="2:8" x14ac:dyDescent="0.2">
      <c r="B9" s="51" t="s">
        <v>501</v>
      </c>
      <c r="C9" s="51" t="s">
        <v>502</v>
      </c>
      <c r="D9" s="51" t="s">
        <v>503</v>
      </c>
      <c r="E9" s="51"/>
    </row>
    <row r="10" spans="2:8" x14ac:dyDescent="0.2">
      <c r="B10" s="51" t="s">
        <v>504</v>
      </c>
      <c r="C10" s="51" t="s">
        <v>505</v>
      </c>
      <c r="D10" s="51" t="s">
        <v>506</v>
      </c>
      <c r="E10" s="51"/>
    </row>
    <row r="11" spans="2:8" x14ac:dyDescent="0.2">
      <c r="B11" s="51" t="s">
        <v>507</v>
      </c>
      <c r="C11" s="51" t="s">
        <v>508</v>
      </c>
      <c r="D11" s="51" t="s">
        <v>233</v>
      </c>
      <c r="E11" s="51"/>
    </row>
    <row r="13" spans="2:8" x14ac:dyDescent="0.2">
      <c r="B13" s="51" t="s">
        <v>509</v>
      </c>
      <c r="C13" s="51" t="s">
        <v>493</v>
      </c>
      <c r="D13" s="51"/>
      <c r="E13" s="51"/>
    </row>
    <row r="15" spans="2:8" x14ac:dyDescent="0.2">
      <c r="B15" s="51" t="s">
        <v>510</v>
      </c>
      <c r="C15" s="51" t="s">
        <v>496</v>
      </c>
      <c r="D15" s="51"/>
      <c r="E15" s="51"/>
    </row>
    <row r="17" spans="2:5" x14ac:dyDescent="0.2">
      <c r="B17" s="51" t="s">
        <v>511</v>
      </c>
      <c r="C17" s="51" t="s">
        <v>499</v>
      </c>
      <c r="D17" s="51"/>
      <c r="E17" s="51"/>
    </row>
    <row r="19" spans="2:5" x14ac:dyDescent="0.2">
      <c r="B19" s="51" t="s">
        <v>512</v>
      </c>
      <c r="C19" s="51" t="s">
        <v>502</v>
      </c>
      <c r="D19" s="51"/>
      <c r="E19" s="51"/>
    </row>
    <row r="21" spans="2:5" x14ac:dyDescent="0.2">
      <c r="B21" s="51" t="s">
        <v>513</v>
      </c>
      <c r="C21" s="51" t="s">
        <v>505</v>
      </c>
      <c r="D21" s="51"/>
      <c r="E21" s="51"/>
    </row>
    <row r="23" spans="2:5" x14ac:dyDescent="0.2">
      <c r="B23" s="51" t="s">
        <v>514</v>
      </c>
      <c r="C23" s="51" t="s">
        <v>508</v>
      </c>
      <c r="D23" s="51"/>
      <c r="E23" s="51"/>
    </row>
    <row r="25" spans="2:5" x14ac:dyDescent="0.2">
      <c r="B25" s="51" t="s">
        <v>515</v>
      </c>
      <c r="C25" s="51"/>
      <c r="D25" s="51"/>
      <c r="E25" s="51"/>
    </row>
    <row r="26" spans="2:5" x14ac:dyDescent="0.2">
      <c r="B26" s="51" t="s">
        <v>516</v>
      </c>
      <c r="C26" s="51"/>
      <c r="D26" s="51"/>
      <c r="E26" s="51"/>
    </row>
    <row r="27" spans="2:5" x14ac:dyDescent="0.2">
      <c r="B27" s="51" t="s">
        <v>517</v>
      </c>
      <c r="C27" s="51"/>
      <c r="D27" s="51"/>
      <c r="E27" s="51"/>
    </row>
    <row r="28" spans="2:5" x14ac:dyDescent="0.2">
      <c r="B28" s="51" t="s">
        <v>518</v>
      </c>
      <c r="C28" s="51"/>
      <c r="D28" s="51"/>
      <c r="E28" s="51"/>
    </row>
    <row r="29" spans="2:5" x14ac:dyDescent="0.2">
      <c r="B29" s="51" t="s">
        <v>519</v>
      </c>
      <c r="C29" s="51"/>
      <c r="D29" s="51"/>
      <c r="E29" s="51"/>
    </row>
    <row r="30" spans="2:5" x14ac:dyDescent="0.2">
      <c r="B30" s="51" t="s">
        <v>520</v>
      </c>
      <c r="C30" s="51"/>
      <c r="D30" s="51"/>
      <c r="E30" s="51"/>
    </row>
    <row r="31" spans="2:5" x14ac:dyDescent="0.2">
      <c r="B31" s="51" t="s">
        <v>521</v>
      </c>
      <c r="C31" s="51"/>
      <c r="D31" s="51"/>
      <c r="E31" s="51"/>
    </row>
    <row r="32" spans="2:5" x14ac:dyDescent="0.2">
      <c r="B32" s="51" t="s">
        <v>522</v>
      </c>
      <c r="C32" s="51"/>
      <c r="D32" s="51"/>
      <c r="E32" s="51"/>
    </row>
    <row r="33" spans="2:5" x14ac:dyDescent="0.2">
      <c r="B33" s="51" t="s">
        <v>523</v>
      </c>
      <c r="C33" s="51"/>
      <c r="D33" s="51"/>
      <c r="E33" s="51"/>
    </row>
    <row r="34" spans="2:5" x14ac:dyDescent="0.2">
      <c r="B34" s="51" t="s">
        <v>524</v>
      </c>
      <c r="C34" s="51"/>
      <c r="D34" s="51"/>
      <c r="E34" s="51"/>
    </row>
    <row r="35" spans="2:5" x14ac:dyDescent="0.2">
      <c r="B35" s="51" t="s">
        <v>525</v>
      </c>
      <c r="C35" s="51"/>
      <c r="D35" s="51"/>
      <c r="E35" s="51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2025-05-14T12:31:47Z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