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DC68D42-4E75-4C8F-8287-81A22280E096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заказа'!$A$18:$AF$562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56" i="1" l="1"/>
  <c r="X555" i="1"/>
  <c r="BO554" i="1"/>
  <c r="BM554" i="1"/>
  <c r="Y554" i="1"/>
  <c r="Y555" i="1" s="1"/>
  <c r="X552" i="1"/>
  <c r="X551" i="1"/>
  <c r="BO550" i="1"/>
  <c r="BM550" i="1"/>
  <c r="Y550" i="1"/>
  <c r="X548" i="1"/>
  <c r="X547" i="1"/>
  <c r="BO546" i="1"/>
  <c r="BM546" i="1"/>
  <c r="Y546" i="1"/>
  <c r="Y548" i="1" s="1"/>
  <c r="X543" i="1"/>
  <c r="X542" i="1"/>
  <c r="BO541" i="1"/>
  <c r="BM541" i="1"/>
  <c r="Y541" i="1"/>
  <c r="Z541" i="1" s="1"/>
  <c r="BO540" i="1"/>
  <c r="BM540" i="1"/>
  <c r="Y540" i="1"/>
  <c r="BP540" i="1" s="1"/>
  <c r="BO539" i="1"/>
  <c r="BM539" i="1"/>
  <c r="Y539" i="1"/>
  <c r="BP539" i="1" s="1"/>
  <c r="BO538" i="1"/>
  <c r="BM538" i="1"/>
  <c r="Y538" i="1"/>
  <c r="X536" i="1"/>
  <c r="X535" i="1"/>
  <c r="BO534" i="1"/>
  <c r="BM534" i="1"/>
  <c r="Y534" i="1"/>
  <c r="BP534" i="1" s="1"/>
  <c r="BO533" i="1"/>
  <c r="BM533" i="1"/>
  <c r="Y533" i="1"/>
  <c r="Y536" i="1" s="1"/>
  <c r="X531" i="1"/>
  <c r="X530" i="1"/>
  <c r="BO529" i="1"/>
  <c r="BM529" i="1"/>
  <c r="Y529" i="1"/>
  <c r="BP529" i="1" s="1"/>
  <c r="BO528" i="1"/>
  <c r="BM528" i="1"/>
  <c r="Y528" i="1"/>
  <c r="X526" i="1"/>
  <c r="X525" i="1"/>
  <c r="BO524" i="1"/>
  <c r="BM524" i="1"/>
  <c r="Y524" i="1"/>
  <c r="BP524" i="1" s="1"/>
  <c r="BO523" i="1"/>
  <c r="BM523" i="1"/>
  <c r="Y523" i="1"/>
  <c r="BP523" i="1" s="1"/>
  <c r="BO522" i="1"/>
  <c r="BM522" i="1"/>
  <c r="Y522" i="1"/>
  <c r="BP522" i="1" s="1"/>
  <c r="BO521" i="1"/>
  <c r="BM521" i="1"/>
  <c r="Y521" i="1"/>
  <c r="Z521" i="1" s="1"/>
  <c r="X519" i="1"/>
  <c r="X518" i="1"/>
  <c r="BO517" i="1"/>
  <c r="BM517" i="1"/>
  <c r="Y517" i="1"/>
  <c r="BP517" i="1" s="1"/>
  <c r="BO516" i="1"/>
  <c r="BM516" i="1"/>
  <c r="Y516" i="1"/>
  <c r="BO515" i="1"/>
  <c r="BM515" i="1"/>
  <c r="Y515" i="1"/>
  <c r="X511" i="1"/>
  <c r="X510" i="1"/>
  <c r="BO509" i="1"/>
  <c r="BM509" i="1"/>
  <c r="Y509" i="1"/>
  <c r="BP509" i="1" s="1"/>
  <c r="P509" i="1"/>
  <c r="BO508" i="1"/>
  <c r="BM508" i="1"/>
  <c r="Y508" i="1"/>
  <c r="BN508" i="1" s="1"/>
  <c r="P508" i="1"/>
  <c r="X506" i="1"/>
  <c r="X505" i="1"/>
  <c r="BO504" i="1"/>
  <c r="BM504" i="1"/>
  <c r="Y504" i="1"/>
  <c r="Z504" i="1" s="1"/>
  <c r="P504" i="1"/>
  <c r="BO503" i="1"/>
  <c r="BM503" i="1"/>
  <c r="Y503" i="1"/>
  <c r="Z503" i="1" s="1"/>
  <c r="P503" i="1"/>
  <c r="BO502" i="1"/>
  <c r="BM502" i="1"/>
  <c r="Y502" i="1"/>
  <c r="P502" i="1"/>
  <c r="X500" i="1"/>
  <c r="X499" i="1"/>
  <c r="BO498" i="1"/>
  <c r="BM498" i="1"/>
  <c r="Y498" i="1"/>
  <c r="Z498" i="1" s="1"/>
  <c r="P498" i="1"/>
  <c r="BO497" i="1"/>
  <c r="BM497" i="1"/>
  <c r="Y497" i="1"/>
  <c r="BP497" i="1" s="1"/>
  <c r="P497" i="1"/>
  <c r="BO496" i="1"/>
  <c r="BM496" i="1"/>
  <c r="Y496" i="1"/>
  <c r="BN496" i="1" s="1"/>
  <c r="P496" i="1"/>
  <c r="BO495" i="1"/>
  <c r="BM495" i="1"/>
  <c r="Y495" i="1"/>
  <c r="Z495" i="1" s="1"/>
  <c r="P495" i="1"/>
  <c r="BO494" i="1"/>
  <c r="BM494" i="1"/>
  <c r="Y494" i="1"/>
  <c r="Z494" i="1" s="1"/>
  <c r="P494" i="1"/>
  <c r="BO493" i="1"/>
  <c r="BM493" i="1"/>
  <c r="Y493" i="1"/>
  <c r="BP493" i="1" s="1"/>
  <c r="P493" i="1"/>
  <c r="BP492" i="1"/>
  <c r="BO492" i="1"/>
  <c r="BM492" i="1"/>
  <c r="Y492" i="1"/>
  <c r="BN492" i="1" s="1"/>
  <c r="P492" i="1"/>
  <c r="BO491" i="1"/>
  <c r="BM491" i="1"/>
  <c r="Y491" i="1"/>
  <c r="BP491" i="1" s="1"/>
  <c r="P491" i="1"/>
  <c r="BO490" i="1"/>
  <c r="BM490" i="1"/>
  <c r="Y490" i="1"/>
  <c r="P490" i="1"/>
  <c r="X488" i="1"/>
  <c r="X487" i="1"/>
  <c r="BO486" i="1"/>
  <c r="BM486" i="1"/>
  <c r="Y486" i="1"/>
  <c r="Z486" i="1" s="1"/>
  <c r="P486" i="1"/>
  <c r="BO485" i="1"/>
  <c r="BM485" i="1"/>
  <c r="Y485" i="1"/>
  <c r="BP485" i="1" s="1"/>
  <c r="P485" i="1"/>
  <c r="BO484" i="1"/>
  <c r="BM484" i="1"/>
  <c r="Y484" i="1"/>
  <c r="BN484" i="1" s="1"/>
  <c r="P484" i="1"/>
  <c r="X482" i="1"/>
  <c r="X481" i="1"/>
  <c r="BO480" i="1"/>
  <c r="BM480" i="1"/>
  <c r="Y480" i="1"/>
  <c r="BN480" i="1" s="1"/>
  <c r="P480" i="1"/>
  <c r="BO479" i="1"/>
  <c r="BM479" i="1"/>
  <c r="Y479" i="1"/>
  <c r="Z479" i="1" s="1"/>
  <c r="P479" i="1"/>
  <c r="BO478" i="1"/>
  <c r="BM478" i="1"/>
  <c r="Y478" i="1"/>
  <c r="Z478" i="1" s="1"/>
  <c r="P478" i="1"/>
  <c r="BO477" i="1"/>
  <c r="BM477" i="1"/>
  <c r="Y477" i="1"/>
  <c r="BP477" i="1" s="1"/>
  <c r="P477" i="1"/>
  <c r="BO476" i="1"/>
  <c r="BM476" i="1"/>
  <c r="Y476" i="1"/>
  <c r="BN476" i="1" s="1"/>
  <c r="P476" i="1"/>
  <c r="BO475" i="1"/>
  <c r="BM475" i="1"/>
  <c r="Y475" i="1"/>
  <c r="BP475" i="1" s="1"/>
  <c r="P475" i="1"/>
  <c r="BO474" i="1"/>
  <c r="BM474" i="1"/>
  <c r="Y474" i="1"/>
  <c r="BP474" i="1" s="1"/>
  <c r="P474" i="1"/>
  <c r="BO473" i="1"/>
  <c r="BM473" i="1"/>
  <c r="Y473" i="1"/>
  <c r="BP473" i="1" s="1"/>
  <c r="P473" i="1"/>
  <c r="BO472" i="1"/>
  <c r="BM472" i="1"/>
  <c r="Y472" i="1"/>
  <c r="BN472" i="1" s="1"/>
  <c r="P472" i="1"/>
  <c r="BO471" i="1"/>
  <c r="BM471" i="1"/>
  <c r="Y471" i="1"/>
  <c r="BP471" i="1" s="1"/>
  <c r="P471" i="1"/>
  <c r="BO470" i="1"/>
  <c r="BM470" i="1"/>
  <c r="Y470" i="1"/>
  <c r="BP470" i="1" s="1"/>
  <c r="P470" i="1"/>
  <c r="BO469" i="1"/>
  <c r="BM469" i="1"/>
  <c r="Y469" i="1"/>
  <c r="BP469" i="1" s="1"/>
  <c r="P469" i="1"/>
  <c r="BO468" i="1"/>
  <c r="BM468" i="1"/>
  <c r="Y468" i="1"/>
  <c r="BP468" i="1" s="1"/>
  <c r="P468" i="1"/>
  <c r="BO467" i="1"/>
  <c r="BM467" i="1"/>
  <c r="Y467" i="1"/>
  <c r="BP467" i="1" s="1"/>
  <c r="P467" i="1"/>
  <c r="BO466" i="1"/>
  <c r="BM466" i="1"/>
  <c r="Y466" i="1"/>
  <c r="BP466" i="1" s="1"/>
  <c r="P466" i="1"/>
  <c r="BO465" i="1"/>
  <c r="BM465" i="1"/>
  <c r="Y465" i="1"/>
  <c r="P465" i="1"/>
  <c r="X461" i="1"/>
  <c r="X460" i="1"/>
  <c r="BO459" i="1"/>
  <c r="BM459" i="1"/>
  <c r="Y459" i="1"/>
  <c r="Y461" i="1" s="1"/>
  <c r="P459" i="1"/>
  <c r="X457" i="1"/>
  <c r="X456" i="1"/>
  <c r="BO455" i="1"/>
  <c r="BM455" i="1"/>
  <c r="Y455" i="1"/>
  <c r="BP455" i="1" s="1"/>
  <c r="P455" i="1"/>
  <c r="X452" i="1"/>
  <c r="X451" i="1"/>
  <c r="BO450" i="1"/>
  <c r="BM450" i="1"/>
  <c r="Y450" i="1"/>
  <c r="BP450" i="1" s="1"/>
  <c r="P450" i="1"/>
  <c r="BO449" i="1"/>
  <c r="BM449" i="1"/>
  <c r="Y449" i="1"/>
  <c r="Z449" i="1" s="1"/>
  <c r="P449" i="1"/>
  <c r="X446" i="1"/>
  <c r="X445" i="1"/>
  <c r="BO444" i="1"/>
  <c r="BM444" i="1"/>
  <c r="Y444" i="1"/>
  <c r="BN444" i="1" s="1"/>
  <c r="P444" i="1"/>
  <c r="BO443" i="1"/>
  <c r="BM443" i="1"/>
  <c r="Y443" i="1"/>
  <c r="BP443" i="1" s="1"/>
  <c r="P443" i="1"/>
  <c r="BO442" i="1"/>
  <c r="BM442" i="1"/>
  <c r="Y442" i="1"/>
  <c r="BN442" i="1" s="1"/>
  <c r="P442" i="1"/>
  <c r="BO441" i="1"/>
  <c r="BM441" i="1"/>
  <c r="Y441" i="1"/>
  <c r="BN441" i="1" s="1"/>
  <c r="P441" i="1"/>
  <c r="X439" i="1"/>
  <c r="X438" i="1"/>
  <c r="BO437" i="1"/>
  <c r="BM437" i="1"/>
  <c r="Y437" i="1"/>
  <c r="BP437" i="1" s="1"/>
  <c r="P437" i="1"/>
  <c r="BO436" i="1"/>
  <c r="BM436" i="1"/>
  <c r="Y436" i="1"/>
  <c r="P436" i="1"/>
  <c r="X433" i="1"/>
  <c r="X432" i="1"/>
  <c r="BO431" i="1"/>
  <c r="BM431" i="1"/>
  <c r="Y431" i="1"/>
  <c r="BP431" i="1" s="1"/>
  <c r="P431" i="1"/>
  <c r="BO430" i="1"/>
  <c r="BM430" i="1"/>
  <c r="Y430" i="1"/>
  <c r="P430" i="1"/>
  <c r="X428" i="1"/>
  <c r="X427" i="1"/>
  <c r="BO426" i="1"/>
  <c r="BM426" i="1"/>
  <c r="Y426" i="1"/>
  <c r="BP426" i="1" s="1"/>
  <c r="P426" i="1"/>
  <c r="BO425" i="1"/>
  <c r="BM425" i="1"/>
  <c r="Y425" i="1"/>
  <c r="BP425" i="1" s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BP421" i="1" s="1"/>
  <c r="P421" i="1"/>
  <c r="BO420" i="1"/>
  <c r="BM420" i="1"/>
  <c r="Y420" i="1"/>
  <c r="BN420" i="1" s="1"/>
  <c r="P420" i="1"/>
  <c r="BO419" i="1"/>
  <c r="BM419" i="1"/>
  <c r="Y419" i="1"/>
  <c r="BP419" i="1" s="1"/>
  <c r="P419" i="1"/>
  <c r="BO418" i="1"/>
  <c r="BM418" i="1"/>
  <c r="Y418" i="1"/>
  <c r="BN418" i="1" s="1"/>
  <c r="P418" i="1"/>
  <c r="BO417" i="1"/>
  <c r="BM417" i="1"/>
  <c r="Y417" i="1"/>
  <c r="BN417" i="1" s="1"/>
  <c r="P417" i="1"/>
  <c r="X413" i="1"/>
  <c r="X412" i="1"/>
  <c r="BO411" i="1"/>
  <c r="BM411" i="1"/>
  <c r="Y411" i="1"/>
  <c r="Y413" i="1" s="1"/>
  <c r="P411" i="1"/>
  <c r="X409" i="1"/>
  <c r="X408" i="1"/>
  <c r="BO407" i="1"/>
  <c r="BM407" i="1"/>
  <c r="Y407" i="1"/>
  <c r="BP407" i="1" s="1"/>
  <c r="P407" i="1"/>
  <c r="BO406" i="1"/>
  <c r="BM406" i="1"/>
  <c r="Y406" i="1"/>
  <c r="BP406" i="1" s="1"/>
  <c r="P406" i="1"/>
  <c r="BO405" i="1"/>
  <c r="BM405" i="1"/>
  <c r="Y405" i="1"/>
  <c r="BP405" i="1" s="1"/>
  <c r="P405" i="1"/>
  <c r="BO404" i="1"/>
  <c r="BM404" i="1"/>
  <c r="Y404" i="1"/>
  <c r="Z404" i="1" s="1"/>
  <c r="P404" i="1"/>
  <c r="X402" i="1"/>
  <c r="X401" i="1"/>
  <c r="BO400" i="1"/>
  <c r="BM400" i="1"/>
  <c r="Y400" i="1"/>
  <c r="BP400" i="1" s="1"/>
  <c r="P400" i="1"/>
  <c r="X398" i="1"/>
  <c r="X397" i="1"/>
  <c r="BO396" i="1"/>
  <c r="BM396" i="1"/>
  <c r="Y396" i="1"/>
  <c r="BN396" i="1" s="1"/>
  <c r="P396" i="1"/>
  <c r="BO395" i="1"/>
  <c r="BM395" i="1"/>
  <c r="Y395" i="1"/>
  <c r="BN395" i="1" s="1"/>
  <c r="P395" i="1"/>
  <c r="BO394" i="1"/>
  <c r="BM394" i="1"/>
  <c r="Y394" i="1"/>
  <c r="BN394" i="1" s="1"/>
  <c r="P394" i="1"/>
  <c r="BO393" i="1"/>
  <c r="BM393" i="1"/>
  <c r="Y393" i="1"/>
  <c r="BP393" i="1" s="1"/>
  <c r="P393" i="1"/>
  <c r="BO392" i="1"/>
  <c r="BM392" i="1"/>
  <c r="Y392" i="1"/>
  <c r="BP392" i="1" s="1"/>
  <c r="P392" i="1"/>
  <c r="X389" i="1"/>
  <c r="X388" i="1"/>
  <c r="BO387" i="1"/>
  <c r="BM387" i="1"/>
  <c r="Y387" i="1"/>
  <c r="Y389" i="1" s="1"/>
  <c r="P387" i="1"/>
  <c r="X385" i="1"/>
  <c r="X384" i="1"/>
  <c r="BO383" i="1"/>
  <c r="BM383" i="1"/>
  <c r="Y383" i="1"/>
  <c r="BP383" i="1" s="1"/>
  <c r="P383" i="1"/>
  <c r="BO382" i="1"/>
  <c r="BM382" i="1"/>
  <c r="Y382" i="1"/>
  <c r="BN382" i="1" s="1"/>
  <c r="P382" i="1"/>
  <c r="X380" i="1"/>
  <c r="X379" i="1"/>
  <c r="BO378" i="1"/>
  <c r="BM378" i="1"/>
  <c r="Y378" i="1"/>
  <c r="Z378" i="1" s="1"/>
  <c r="P378" i="1"/>
  <c r="BO377" i="1"/>
  <c r="BM377" i="1"/>
  <c r="Y377" i="1"/>
  <c r="Y379" i="1" s="1"/>
  <c r="P377" i="1"/>
  <c r="X375" i="1"/>
  <c r="X374" i="1"/>
  <c r="BO373" i="1"/>
  <c r="BN373" i="1"/>
  <c r="BM373" i="1"/>
  <c r="Y373" i="1"/>
  <c r="Z373" i="1" s="1"/>
  <c r="P373" i="1"/>
  <c r="BO372" i="1"/>
  <c r="BM372" i="1"/>
  <c r="Y372" i="1"/>
  <c r="BP372" i="1" s="1"/>
  <c r="P372" i="1"/>
  <c r="BO371" i="1"/>
  <c r="BN371" i="1"/>
  <c r="BM371" i="1"/>
  <c r="Y371" i="1"/>
  <c r="BP371" i="1" s="1"/>
  <c r="P371" i="1"/>
  <c r="BO370" i="1"/>
  <c r="BM370" i="1"/>
  <c r="Y370" i="1"/>
  <c r="Z370" i="1" s="1"/>
  <c r="P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P367" i="1"/>
  <c r="X363" i="1"/>
  <c r="X362" i="1"/>
  <c r="BO361" i="1"/>
  <c r="BN361" i="1"/>
  <c r="BM361" i="1"/>
  <c r="Y361" i="1"/>
  <c r="Z361" i="1" s="1"/>
  <c r="P361" i="1"/>
  <c r="BO360" i="1"/>
  <c r="BN360" i="1"/>
  <c r="BM360" i="1"/>
  <c r="Y360" i="1"/>
  <c r="Z360" i="1" s="1"/>
  <c r="P360" i="1"/>
  <c r="BO359" i="1"/>
  <c r="BM359" i="1"/>
  <c r="Y359" i="1"/>
  <c r="BP359" i="1" s="1"/>
  <c r="P359" i="1"/>
  <c r="X357" i="1"/>
  <c r="X356" i="1"/>
  <c r="BO355" i="1"/>
  <c r="BM355" i="1"/>
  <c r="Y355" i="1"/>
  <c r="Z355" i="1" s="1"/>
  <c r="Z356" i="1" s="1"/>
  <c r="P355" i="1"/>
  <c r="X352" i="1"/>
  <c r="X351" i="1"/>
  <c r="BO350" i="1"/>
  <c r="BM350" i="1"/>
  <c r="Y350" i="1"/>
  <c r="BP350" i="1" s="1"/>
  <c r="P350" i="1"/>
  <c r="BO349" i="1"/>
  <c r="BM349" i="1"/>
  <c r="Y349" i="1"/>
  <c r="BP349" i="1" s="1"/>
  <c r="P349" i="1"/>
  <c r="BO348" i="1"/>
  <c r="BM348" i="1"/>
  <c r="Y348" i="1"/>
  <c r="BP348" i="1" s="1"/>
  <c r="P348" i="1"/>
  <c r="X346" i="1"/>
  <c r="X345" i="1"/>
  <c r="BO344" i="1"/>
  <c r="BM344" i="1"/>
  <c r="Y344" i="1"/>
  <c r="BP344" i="1" s="1"/>
  <c r="P344" i="1"/>
  <c r="BO343" i="1"/>
  <c r="BM343" i="1"/>
  <c r="Y343" i="1"/>
  <c r="BP343" i="1" s="1"/>
  <c r="P343" i="1"/>
  <c r="BO342" i="1"/>
  <c r="BM342" i="1"/>
  <c r="Y342" i="1"/>
  <c r="BP342" i="1" s="1"/>
  <c r="BO341" i="1"/>
  <c r="BM341" i="1"/>
  <c r="Y341" i="1"/>
  <c r="BP341" i="1" s="1"/>
  <c r="X339" i="1"/>
  <c r="X338" i="1"/>
  <c r="BO337" i="1"/>
  <c r="BM337" i="1"/>
  <c r="Y337" i="1"/>
  <c r="BP337" i="1" s="1"/>
  <c r="P337" i="1"/>
  <c r="BO336" i="1"/>
  <c r="BM336" i="1"/>
  <c r="Y336" i="1"/>
  <c r="BN336" i="1" s="1"/>
  <c r="P336" i="1"/>
  <c r="BO335" i="1"/>
  <c r="BM335" i="1"/>
  <c r="Y335" i="1"/>
  <c r="BP335" i="1" s="1"/>
  <c r="P335" i="1"/>
  <c r="X333" i="1"/>
  <c r="X332" i="1"/>
  <c r="BO331" i="1"/>
  <c r="BM331" i="1"/>
  <c r="Y331" i="1"/>
  <c r="Z331" i="1" s="1"/>
  <c r="P331" i="1"/>
  <c r="BO330" i="1"/>
  <c r="BM330" i="1"/>
  <c r="Y330" i="1"/>
  <c r="BN330" i="1" s="1"/>
  <c r="P330" i="1"/>
  <c r="BO329" i="1"/>
  <c r="BM329" i="1"/>
  <c r="Y329" i="1"/>
  <c r="BP329" i="1" s="1"/>
  <c r="P329" i="1"/>
  <c r="BO328" i="1"/>
  <c r="BM328" i="1"/>
  <c r="Y328" i="1"/>
  <c r="BN328" i="1" s="1"/>
  <c r="P328" i="1"/>
  <c r="BP327" i="1"/>
  <c r="BO327" i="1"/>
  <c r="BM327" i="1"/>
  <c r="Y327" i="1"/>
  <c r="BN327" i="1" s="1"/>
  <c r="P327" i="1"/>
  <c r="X325" i="1"/>
  <c r="X324" i="1"/>
  <c r="BO323" i="1"/>
  <c r="BM323" i="1"/>
  <c r="Y323" i="1"/>
  <c r="Z323" i="1" s="1"/>
  <c r="P323" i="1"/>
  <c r="BO322" i="1"/>
  <c r="BM322" i="1"/>
  <c r="Y322" i="1"/>
  <c r="BP322" i="1" s="1"/>
  <c r="P322" i="1"/>
  <c r="BO321" i="1"/>
  <c r="BM321" i="1"/>
  <c r="Y321" i="1"/>
  <c r="BP321" i="1" s="1"/>
  <c r="P321" i="1"/>
  <c r="BO320" i="1"/>
  <c r="BM320" i="1"/>
  <c r="Y320" i="1"/>
  <c r="BN320" i="1" s="1"/>
  <c r="P320" i="1"/>
  <c r="X318" i="1"/>
  <c r="X317" i="1"/>
  <c r="BO316" i="1"/>
  <c r="BM316" i="1"/>
  <c r="Y316" i="1"/>
  <c r="BP316" i="1" s="1"/>
  <c r="P316" i="1"/>
  <c r="BO315" i="1"/>
  <c r="BM315" i="1"/>
  <c r="Y315" i="1"/>
  <c r="Z315" i="1" s="1"/>
  <c r="P315" i="1"/>
  <c r="BO314" i="1"/>
  <c r="BM314" i="1"/>
  <c r="Y314" i="1"/>
  <c r="BN314" i="1" s="1"/>
  <c r="P314" i="1"/>
  <c r="BO313" i="1"/>
  <c r="BM313" i="1"/>
  <c r="Y313" i="1"/>
  <c r="BP313" i="1" s="1"/>
  <c r="P313" i="1"/>
  <c r="BO312" i="1"/>
  <c r="BM312" i="1"/>
  <c r="Y312" i="1"/>
  <c r="BN312" i="1" s="1"/>
  <c r="P312" i="1"/>
  <c r="BP311" i="1"/>
  <c r="BO311" i="1"/>
  <c r="BM311" i="1"/>
  <c r="Y311" i="1"/>
  <c r="Z311" i="1" s="1"/>
  <c r="P311" i="1"/>
  <c r="X308" i="1"/>
  <c r="X307" i="1"/>
  <c r="BO306" i="1"/>
  <c r="BM306" i="1"/>
  <c r="Y306" i="1"/>
  <c r="Z306" i="1" s="1"/>
  <c r="Z307" i="1" s="1"/>
  <c r="P306" i="1"/>
  <c r="X303" i="1"/>
  <c r="X302" i="1"/>
  <c r="BO301" i="1"/>
  <c r="BM301" i="1"/>
  <c r="Y301" i="1"/>
  <c r="Z301" i="1" s="1"/>
  <c r="P301" i="1"/>
  <c r="BO300" i="1"/>
  <c r="BN300" i="1"/>
  <c r="BM300" i="1"/>
  <c r="Y300" i="1"/>
  <c r="P300" i="1"/>
  <c r="X297" i="1"/>
  <c r="X296" i="1"/>
  <c r="BO295" i="1"/>
  <c r="BM295" i="1"/>
  <c r="Y295" i="1"/>
  <c r="BP295" i="1" s="1"/>
  <c r="P295" i="1"/>
  <c r="X292" i="1"/>
  <c r="X291" i="1"/>
  <c r="BO290" i="1"/>
  <c r="BM290" i="1"/>
  <c r="Y290" i="1"/>
  <c r="BP290" i="1" s="1"/>
  <c r="P290" i="1"/>
  <c r="X288" i="1"/>
  <c r="X287" i="1"/>
  <c r="BO286" i="1"/>
  <c r="BM286" i="1"/>
  <c r="Y286" i="1"/>
  <c r="Y288" i="1" s="1"/>
  <c r="P286" i="1"/>
  <c r="X283" i="1"/>
  <c r="X282" i="1"/>
  <c r="BO281" i="1"/>
  <c r="BN281" i="1"/>
  <c r="BM281" i="1"/>
  <c r="Y281" i="1"/>
  <c r="Z281" i="1" s="1"/>
  <c r="P281" i="1"/>
  <c r="BO280" i="1"/>
  <c r="BM280" i="1"/>
  <c r="Y280" i="1"/>
  <c r="BP280" i="1" s="1"/>
  <c r="P280" i="1"/>
  <c r="BO279" i="1"/>
  <c r="BM279" i="1"/>
  <c r="Y279" i="1"/>
  <c r="BP279" i="1" s="1"/>
  <c r="P279" i="1"/>
  <c r="BO278" i="1"/>
  <c r="BM278" i="1"/>
  <c r="Y278" i="1"/>
  <c r="BN278" i="1" s="1"/>
  <c r="P278" i="1"/>
  <c r="X275" i="1"/>
  <c r="X274" i="1"/>
  <c r="BO273" i="1"/>
  <c r="BM273" i="1"/>
  <c r="Y273" i="1"/>
  <c r="Z273" i="1" s="1"/>
  <c r="BO272" i="1"/>
  <c r="BM272" i="1"/>
  <c r="Y272" i="1"/>
  <c r="Z272" i="1" s="1"/>
  <c r="P272" i="1"/>
  <c r="BO271" i="1"/>
  <c r="BM271" i="1"/>
  <c r="Y271" i="1"/>
  <c r="BP271" i="1" s="1"/>
  <c r="P271" i="1"/>
  <c r="BO270" i="1"/>
  <c r="BM270" i="1"/>
  <c r="Y270" i="1"/>
  <c r="Z270" i="1" s="1"/>
  <c r="P270" i="1"/>
  <c r="X267" i="1"/>
  <c r="X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Z263" i="1" s="1"/>
  <c r="P263" i="1"/>
  <c r="BO262" i="1"/>
  <c r="BM262" i="1"/>
  <c r="Y262" i="1"/>
  <c r="BP262" i="1" s="1"/>
  <c r="P262" i="1"/>
  <c r="BO261" i="1"/>
  <c r="BM261" i="1"/>
  <c r="Y261" i="1"/>
  <c r="Z261" i="1" s="1"/>
  <c r="P261" i="1"/>
  <c r="BO260" i="1"/>
  <c r="BM260" i="1"/>
  <c r="Y260" i="1"/>
  <c r="BP260" i="1" s="1"/>
  <c r="P260" i="1"/>
  <c r="X257" i="1"/>
  <c r="X256" i="1"/>
  <c r="BO255" i="1"/>
  <c r="BM255" i="1"/>
  <c r="Z255" i="1"/>
  <c r="Y255" i="1"/>
  <c r="BP255" i="1" s="1"/>
  <c r="BO254" i="1"/>
  <c r="BM254" i="1"/>
  <c r="Y254" i="1"/>
  <c r="BP254" i="1" s="1"/>
  <c r="BO253" i="1"/>
  <c r="BM253" i="1"/>
  <c r="Y253" i="1"/>
  <c r="BP253" i="1" s="1"/>
  <c r="BO252" i="1"/>
  <c r="BM252" i="1"/>
  <c r="Y252" i="1"/>
  <c r="BP252" i="1" s="1"/>
  <c r="BO251" i="1"/>
  <c r="BM251" i="1"/>
  <c r="Y251" i="1"/>
  <c r="BP251" i="1" s="1"/>
  <c r="X249" i="1"/>
  <c r="X248" i="1"/>
  <c r="BO247" i="1"/>
  <c r="BM247" i="1"/>
  <c r="Y247" i="1"/>
  <c r="Y248" i="1" s="1"/>
  <c r="X245" i="1"/>
  <c r="X244" i="1"/>
  <c r="BO243" i="1"/>
  <c r="BM243" i="1"/>
  <c r="Y243" i="1"/>
  <c r="BP243" i="1" s="1"/>
  <c r="P243" i="1"/>
  <c r="BO242" i="1"/>
  <c r="BM242" i="1"/>
  <c r="Y242" i="1"/>
  <c r="BP242" i="1" s="1"/>
  <c r="P242" i="1"/>
  <c r="X240" i="1"/>
  <c r="X239" i="1"/>
  <c r="BO238" i="1"/>
  <c r="BM238" i="1"/>
  <c r="Y238" i="1"/>
  <c r="BP238" i="1" s="1"/>
  <c r="P238" i="1"/>
  <c r="BO237" i="1"/>
  <c r="BM237" i="1"/>
  <c r="Y237" i="1"/>
  <c r="P237" i="1"/>
  <c r="BO236" i="1"/>
  <c r="BN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Z232" i="1" s="1"/>
  <c r="P232" i="1"/>
  <c r="BO231" i="1"/>
  <c r="BM231" i="1"/>
  <c r="Y231" i="1"/>
  <c r="BP231" i="1" s="1"/>
  <c r="P231" i="1"/>
  <c r="X228" i="1"/>
  <c r="X227" i="1"/>
  <c r="BO226" i="1"/>
  <c r="BM226" i="1"/>
  <c r="Y226" i="1"/>
  <c r="BP226" i="1" s="1"/>
  <c r="P226" i="1"/>
  <c r="BO225" i="1"/>
  <c r="BM225" i="1"/>
  <c r="Y225" i="1"/>
  <c r="BP225" i="1" s="1"/>
  <c r="P225" i="1"/>
  <c r="X223" i="1"/>
  <c r="X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Z216" i="1"/>
  <c r="Y216" i="1"/>
  <c r="BP216" i="1" s="1"/>
  <c r="P216" i="1"/>
  <c r="BO215" i="1"/>
  <c r="BM215" i="1"/>
  <c r="Y215" i="1"/>
  <c r="Z215" i="1" s="1"/>
  <c r="P215" i="1"/>
  <c r="BO214" i="1"/>
  <c r="BM214" i="1"/>
  <c r="Y214" i="1"/>
  <c r="BP214" i="1" s="1"/>
  <c r="P214" i="1"/>
  <c r="BO213" i="1"/>
  <c r="BM213" i="1"/>
  <c r="Y213" i="1"/>
  <c r="Z213" i="1" s="1"/>
  <c r="P213" i="1"/>
  <c r="X211" i="1"/>
  <c r="X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Z207" i="1" s="1"/>
  <c r="P207" i="1"/>
  <c r="BO206" i="1"/>
  <c r="BM206" i="1"/>
  <c r="Y206" i="1"/>
  <c r="BP206" i="1" s="1"/>
  <c r="P206" i="1"/>
  <c r="BO205" i="1"/>
  <c r="BM205" i="1"/>
  <c r="Y205" i="1"/>
  <c r="Z205" i="1" s="1"/>
  <c r="P205" i="1"/>
  <c r="BO204" i="1"/>
  <c r="BM204" i="1"/>
  <c r="Y204" i="1"/>
  <c r="Z204" i="1" s="1"/>
  <c r="P204" i="1"/>
  <c r="BO203" i="1"/>
  <c r="BM203" i="1"/>
  <c r="Y203" i="1"/>
  <c r="BP203" i="1" s="1"/>
  <c r="P203" i="1"/>
  <c r="BO202" i="1"/>
  <c r="BM202" i="1"/>
  <c r="Y202" i="1"/>
  <c r="BN202" i="1" s="1"/>
  <c r="P202" i="1"/>
  <c r="X200" i="1"/>
  <c r="X199" i="1"/>
  <c r="BO198" i="1"/>
  <c r="BM198" i="1"/>
  <c r="Y198" i="1"/>
  <c r="BP198" i="1" s="1"/>
  <c r="P198" i="1"/>
  <c r="BO197" i="1"/>
  <c r="BM197" i="1"/>
  <c r="Y197" i="1"/>
  <c r="Z197" i="1" s="1"/>
  <c r="P197" i="1"/>
  <c r="X195" i="1"/>
  <c r="X194" i="1"/>
  <c r="BO193" i="1"/>
  <c r="BM193" i="1"/>
  <c r="Y193" i="1"/>
  <c r="Z193" i="1" s="1"/>
  <c r="P193" i="1"/>
  <c r="BO192" i="1"/>
  <c r="BM192" i="1"/>
  <c r="Y192" i="1"/>
  <c r="P192" i="1"/>
  <c r="X189" i="1"/>
  <c r="X188" i="1"/>
  <c r="BO187" i="1"/>
  <c r="BM187" i="1"/>
  <c r="Y187" i="1"/>
  <c r="Y189" i="1" s="1"/>
  <c r="X185" i="1"/>
  <c r="X184" i="1"/>
  <c r="BO183" i="1"/>
  <c r="BM183" i="1"/>
  <c r="Y183" i="1"/>
  <c r="BN183" i="1" s="1"/>
  <c r="BO182" i="1"/>
  <c r="BM182" i="1"/>
  <c r="Y182" i="1"/>
  <c r="BN182" i="1" s="1"/>
  <c r="BO181" i="1"/>
  <c r="BM181" i="1"/>
  <c r="Y181" i="1"/>
  <c r="BP181" i="1" s="1"/>
  <c r="X179" i="1"/>
  <c r="X178" i="1"/>
  <c r="BO177" i="1"/>
  <c r="BM177" i="1"/>
  <c r="Y177" i="1"/>
  <c r="BP177" i="1" s="1"/>
  <c r="P177" i="1"/>
  <c r="BO176" i="1"/>
  <c r="BN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Z174" i="1" s="1"/>
  <c r="P174" i="1"/>
  <c r="BO173" i="1"/>
  <c r="BM173" i="1"/>
  <c r="Y173" i="1"/>
  <c r="BP173" i="1" s="1"/>
  <c r="P173" i="1"/>
  <c r="BO172" i="1"/>
  <c r="BM172" i="1"/>
  <c r="Y172" i="1"/>
  <c r="Z172" i="1" s="1"/>
  <c r="P172" i="1"/>
  <c r="BO171" i="1"/>
  <c r="BM171" i="1"/>
  <c r="Y171" i="1"/>
  <c r="BN171" i="1" s="1"/>
  <c r="P171" i="1"/>
  <c r="BO170" i="1"/>
  <c r="BM170" i="1"/>
  <c r="Y170" i="1"/>
  <c r="BP170" i="1" s="1"/>
  <c r="P170" i="1"/>
  <c r="BO169" i="1"/>
  <c r="BM169" i="1"/>
  <c r="Y169" i="1"/>
  <c r="P169" i="1"/>
  <c r="X167" i="1"/>
  <c r="X166" i="1"/>
  <c r="BO165" i="1"/>
  <c r="BM165" i="1"/>
  <c r="Y165" i="1"/>
  <c r="BP165" i="1" s="1"/>
  <c r="P165" i="1"/>
  <c r="X161" i="1"/>
  <c r="X160" i="1"/>
  <c r="BO159" i="1"/>
  <c r="BM159" i="1"/>
  <c r="Y159" i="1"/>
  <c r="BP159" i="1" s="1"/>
  <c r="P159" i="1"/>
  <c r="X157" i="1"/>
  <c r="X156" i="1"/>
  <c r="BO155" i="1"/>
  <c r="BM155" i="1"/>
  <c r="Y155" i="1"/>
  <c r="BP155" i="1" s="1"/>
  <c r="P155" i="1"/>
  <c r="BO154" i="1"/>
  <c r="BM154" i="1"/>
  <c r="Y154" i="1"/>
  <c r="BN154" i="1" s="1"/>
  <c r="P154" i="1"/>
  <c r="BO153" i="1"/>
  <c r="BM153" i="1"/>
  <c r="Y153" i="1"/>
  <c r="BP153" i="1" s="1"/>
  <c r="P153" i="1"/>
  <c r="X151" i="1"/>
  <c r="Y150" i="1"/>
  <c r="X150" i="1"/>
  <c r="BO149" i="1"/>
  <c r="BM149" i="1"/>
  <c r="Y149" i="1"/>
  <c r="P149" i="1"/>
  <c r="X146" i="1"/>
  <c r="X145" i="1"/>
  <c r="BO144" i="1"/>
  <c r="BM144" i="1"/>
  <c r="Y144" i="1"/>
  <c r="BP144" i="1" s="1"/>
  <c r="P144" i="1"/>
  <c r="BP143" i="1"/>
  <c r="BO143" i="1"/>
  <c r="BM143" i="1"/>
  <c r="Y143" i="1"/>
  <c r="BN143" i="1" s="1"/>
  <c r="P143" i="1"/>
  <c r="X141" i="1"/>
  <c r="X140" i="1"/>
  <c r="BO139" i="1"/>
  <c r="BM139" i="1"/>
  <c r="Y139" i="1"/>
  <c r="BP139" i="1" s="1"/>
  <c r="P139" i="1"/>
  <c r="BO138" i="1"/>
  <c r="BM138" i="1"/>
  <c r="Y138" i="1"/>
  <c r="BN138" i="1" s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X130" i="1"/>
  <c r="X129" i="1"/>
  <c r="BO128" i="1"/>
  <c r="BM128" i="1"/>
  <c r="Y128" i="1"/>
  <c r="P128" i="1"/>
  <c r="BO127" i="1"/>
  <c r="BM127" i="1"/>
  <c r="Y127" i="1"/>
  <c r="BN127" i="1" s="1"/>
  <c r="P127" i="1"/>
  <c r="X125" i="1"/>
  <c r="X124" i="1"/>
  <c r="BO123" i="1"/>
  <c r="BM123" i="1"/>
  <c r="Y123" i="1"/>
  <c r="P123" i="1"/>
  <c r="BO122" i="1"/>
  <c r="BM122" i="1"/>
  <c r="Y122" i="1"/>
  <c r="BP122" i="1" s="1"/>
  <c r="P122" i="1"/>
  <c r="BO121" i="1"/>
  <c r="BM121" i="1"/>
  <c r="Y121" i="1"/>
  <c r="BN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Z118" i="1" s="1"/>
  <c r="P118" i="1"/>
  <c r="BO117" i="1"/>
  <c r="BM117" i="1"/>
  <c r="Y117" i="1"/>
  <c r="BP117" i="1" s="1"/>
  <c r="P117" i="1"/>
  <c r="X115" i="1"/>
  <c r="X114" i="1"/>
  <c r="BP113" i="1"/>
  <c r="BO113" i="1"/>
  <c r="BM113" i="1"/>
  <c r="Y113" i="1"/>
  <c r="BN113" i="1" s="1"/>
  <c r="P113" i="1"/>
  <c r="BO112" i="1"/>
  <c r="BN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N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Z96" i="1" s="1"/>
  <c r="P96" i="1"/>
  <c r="BO95" i="1"/>
  <c r="BM95" i="1"/>
  <c r="Y95" i="1"/>
  <c r="BP95" i="1" s="1"/>
  <c r="P95" i="1"/>
  <c r="BO94" i="1"/>
  <c r="BM94" i="1"/>
  <c r="Y94" i="1"/>
  <c r="BN94" i="1" s="1"/>
  <c r="P94" i="1"/>
  <c r="BO93" i="1"/>
  <c r="BN93" i="1"/>
  <c r="BM93" i="1"/>
  <c r="Y93" i="1"/>
  <c r="Z93" i="1" s="1"/>
  <c r="BO92" i="1"/>
  <c r="BN92" i="1"/>
  <c r="BM92" i="1"/>
  <c r="Y92" i="1"/>
  <c r="BP92" i="1" s="1"/>
  <c r="P92" i="1"/>
  <c r="X90" i="1"/>
  <c r="X89" i="1"/>
  <c r="BO88" i="1"/>
  <c r="BM88" i="1"/>
  <c r="Y88" i="1"/>
  <c r="BN88" i="1" s="1"/>
  <c r="P88" i="1"/>
  <c r="BO87" i="1"/>
  <c r="BM87" i="1"/>
  <c r="Y87" i="1"/>
  <c r="P87" i="1"/>
  <c r="BO86" i="1"/>
  <c r="BN86" i="1"/>
  <c r="BM86" i="1"/>
  <c r="Y86" i="1"/>
  <c r="Z86" i="1" s="1"/>
  <c r="P86" i="1"/>
  <c r="X83" i="1"/>
  <c r="X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BN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N71" i="1" s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X63" i="1"/>
  <c r="X62" i="1"/>
  <c r="BO61" i="1"/>
  <c r="BM61" i="1"/>
  <c r="Y61" i="1"/>
  <c r="BN61" i="1" s="1"/>
  <c r="P61" i="1"/>
  <c r="BO60" i="1"/>
  <c r="BM60" i="1"/>
  <c r="Y60" i="1"/>
  <c r="BN60" i="1" s="1"/>
  <c r="P60" i="1"/>
  <c r="BO59" i="1"/>
  <c r="BM59" i="1"/>
  <c r="Y59" i="1"/>
  <c r="BP59" i="1" s="1"/>
  <c r="P59" i="1"/>
  <c r="BO58" i="1"/>
  <c r="BM58" i="1"/>
  <c r="Y58" i="1"/>
  <c r="BP58" i="1" s="1"/>
  <c r="P58" i="1"/>
  <c r="X56" i="1"/>
  <c r="X55" i="1"/>
  <c r="BO54" i="1"/>
  <c r="BM54" i="1"/>
  <c r="Y54" i="1"/>
  <c r="BP54" i="1" s="1"/>
  <c r="P54" i="1"/>
  <c r="BO53" i="1"/>
  <c r="BM53" i="1"/>
  <c r="Y53" i="1"/>
  <c r="BN53" i="1" s="1"/>
  <c r="P53" i="1"/>
  <c r="BO52" i="1"/>
  <c r="BM52" i="1"/>
  <c r="Y52" i="1"/>
  <c r="BN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6" i="1"/>
  <c r="X45" i="1"/>
  <c r="BO44" i="1"/>
  <c r="BM44" i="1"/>
  <c r="Y44" i="1"/>
  <c r="BN44" i="1" s="1"/>
  <c r="P44" i="1"/>
  <c r="X42" i="1"/>
  <c r="X41" i="1"/>
  <c r="BO40" i="1"/>
  <c r="BM40" i="1"/>
  <c r="Y40" i="1"/>
  <c r="BP40" i="1" s="1"/>
  <c r="P40" i="1"/>
  <c r="BO39" i="1"/>
  <c r="BM39" i="1"/>
  <c r="Y39" i="1"/>
  <c r="BN39" i="1" s="1"/>
  <c r="P39" i="1"/>
  <c r="BO38" i="1"/>
  <c r="BM38" i="1"/>
  <c r="Y38" i="1"/>
  <c r="BN38" i="1" s="1"/>
  <c r="P38" i="1"/>
  <c r="BO37" i="1"/>
  <c r="BM37" i="1"/>
  <c r="Y37" i="1"/>
  <c r="P37" i="1"/>
  <c r="X33" i="1"/>
  <c r="X32" i="1"/>
  <c r="BO31" i="1"/>
  <c r="BM31" i="1"/>
  <c r="Y31" i="1"/>
  <c r="Y33" i="1" s="1"/>
  <c r="P31" i="1"/>
  <c r="X29" i="1"/>
  <c r="X28" i="1"/>
  <c r="BO27" i="1"/>
  <c r="BM27" i="1"/>
  <c r="Y27" i="1"/>
  <c r="Z27" i="1" s="1"/>
  <c r="P27" i="1"/>
  <c r="BO26" i="1"/>
  <c r="BM26" i="1"/>
  <c r="Y26" i="1"/>
  <c r="Z26" i="1" s="1"/>
  <c r="P26" i="1"/>
  <c r="BO25" i="1"/>
  <c r="BM25" i="1"/>
  <c r="Y25" i="1"/>
  <c r="BP25" i="1" s="1"/>
  <c r="P25" i="1"/>
  <c r="BO24" i="1"/>
  <c r="BM24" i="1"/>
  <c r="Y24" i="1"/>
  <c r="Z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F10" i="1" s="1"/>
  <c r="D7" i="1"/>
  <c r="Q6" i="1"/>
  <c r="P2" i="1"/>
  <c r="BN370" i="1" l="1"/>
  <c r="Z271" i="1"/>
  <c r="BN96" i="1"/>
  <c r="Z182" i="1"/>
  <c r="Z92" i="1"/>
  <c r="Z112" i="1"/>
  <c r="BN271" i="1"/>
  <c r="BP96" i="1"/>
  <c r="BP396" i="1"/>
  <c r="BN25" i="1"/>
  <c r="BP378" i="1"/>
  <c r="BN372" i="1"/>
  <c r="BN431" i="1"/>
  <c r="BN503" i="1"/>
  <c r="BN205" i="1"/>
  <c r="BP76" i="1"/>
  <c r="Y303" i="1"/>
  <c r="Z420" i="1"/>
  <c r="BP26" i="1"/>
  <c r="BN26" i="1"/>
  <c r="Z226" i="1"/>
  <c r="Z278" i="1"/>
  <c r="BP420" i="1"/>
  <c r="BN173" i="1"/>
  <c r="Z327" i="1"/>
  <c r="Z31" i="1"/>
  <c r="Z32" i="1" s="1"/>
  <c r="BN235" i="1"/>
  <c r="BP323" i="1"/>
  <c r="BP418" i="1"/>
  <c r="BN270" i="1"/>
  <c r="BN31" i="1"/>
  <c r="BP172" i="1"/>
  <c r="BN359" i="1"/>
  <c r="Y115" i="1"/>
  <c r="Z177" i="1"/>
  <c r="Z198" i="1"/>
  <c r="Z199" i="1" s="1"/>
  <c r="BP270" i="1"/>
  <c r="BP31" i="1"/>
  <c r="BP278" i="1"/>
  <c r="BN198" i="1"/>
  <c r="Y302" i="1"/>
  <c r="Y32" i="1"/>
  <c r="Y244" i="1"/>
  <c r="Y195" i="1"/>
  <c r="BN424" i="1"/>
  <c r="Z206" i="1"/>
  <c r="Y42" i="1"/>
  <c r="BN23" i="1"/>
  <c r="BN27" i="1"/>
  <c r="BP37" i="1"/>
  <c r="BP202" i="1"/>
  <c r="Z234" i="1"/>
  <c r="BP370" i="1"/>
  <c r="BP484" i="1"/>
  <c r="Y530" i="1"/>
  <c r="BP93" i="1"/>
  <c r="BN106" i="1"/>
  <c r="Z113" i="1"/>
  <c r="Z114" i="1" s="1"/>
  <c r="BN226" i="1"/>
  <c r="BP27" i="1"/>
  <c r="Y89" i="1"/>
  <c r="BP138" i="1"/>
  <c r="BP182" i="1"/>
  <c r="BN234" i="1"/>
  <c r="BP336" i="1"/>
  <c r="BP417" i="1"/>
  <c r="Z437" i="1"/>
  <c r="Z208" i="1"/>
  <c r="Y228" i="1"/>
  <c r="Z422" i="1"/>
  <c r="BN529" i="1"/>
  <c r="Y45" i="1"/>
  <c r="Z111" i="1"/>
  <c r="BP121" i="1"/>
  <c r="BN204" i="1"/>
  <c r="Z219" i="1"/>
  <c r="BN233" i="1"/>
  <c r="BN262" i="1"/>
  <c r="BP330" i="1"/>
  <c r="BN337" i="1"/>
  <c r="Y432" i="1"/>
  <c r="Z444" i="1"/>
  <c r="BP476" i="1"/>
  <c r="BP480" i="1"/>
  <c r="Y531" i="1"/>
  <c r="BN181" i="1"/>
  <c r="BP281" i="1"/>
  <c r="BP361" i="1"/>
  <c r="Y506" i="1"/>
  <c r="Z61" i="1"/>
  <c r="Z105" i="1"/>
  <c r="BN111" i="1"/>
  <c r="BP204" i="1"/>
  <c r="Z348" i="1"/>
  <c r="Y445" i="1"/>
  <c r="BP38" i="1"/>
  <c r="Y130" i="1"/>
  <c r="BN159" i="1"/>
  <c r="BN247" i="1"/>
  <c r="BP306" i="1"/>
  <c r="BN321" i="1"/>
  <c r="BP444" i="1"/>
  <c r="BN105" i="1"/>
  <c r="BP314" i="1"/>
  <c r="Z491" i="1"/>
  <c r="BP495" i="1"/>
  <c r="Y200" i="1"/>
  <c r="Z300" i="1"/>
  <c r="Z302" i="1" s="1"/>
  <c r="BP331" i="1"/>
  <c r="V567" i="1"/>
  <c r="Z387" i="1"/>
  <c r="Z388" i="1" s="1"/>
  <c r="Z424" i="1"/>
  <c r="Z534" i="1"/>
  <c r="Y160" i="1"/>
  <c r="Z72" i="1"/>
  <c r="Y100" i="1"/>
  <c r="BP171" i="1"/>
  <c r="Z322" i="1"/>
  <c r="Z106" i="1"/>
  <c r="Y161" i="1"/>
  <c r="BP205" i="1"/>
  <c r="BP387" i="1"/>
  <c r="BN478" i="1"/>
  <c r="BP39" i="1"/>
  <c r="BP94" i="1"/>
  <c r="Z183" i="1"/>
  <c r="BP300" i="1"/>
  <c r="BN322" i="1"/>
  <c r="Z372" i="1"/>
  <c r="Z396" i="1"/>
  <c r="BN449" i="1"/>
  <c r="AD567" i="1"/>
  <c r="B567" i="1"/>
  <c r="Z134" i="1"/>
  <c r="Z217" i="1"/>
  <c r="Z252" i="1"/>
  <c r="Z316" i="1"/>
  <c r="Z350" i="1"/>
  <c r="Y380" i="1"/>
  <c r="Z421" i="1"/>
  <c r="Y567" i="1"/>
  <c r="Z95" i="1"/>
  <c r="BN497" i="1"/>
  <c r="Z127" i="1"/>
  <c r="BN134" i="1"/>
  <c r="Y184" i="1"/>
  <c r="BN206" i="1"/>
  <c r="BN213" i="1"/>
  <c r="BN329" i="1"/>
  <c r="BN350" i="1"/>
  <c r="Z443" i="1"/>
  <c r="Z475" i="1"/>
  <c r="BN479" i="1"/>
  <c r="BN95" i="1"/>
  <c r="BN197" i="1"/>
  <c r="BN203" i="1"/>
  <c r="BN232" i="1"/>
  <c r="BN273" i="1"/>
  <c r="BN301" i="1"/>
  <c r="BN323" i="1"/>
  <c r="BP360" i="1"/>
  <c r="Z418" i="1"/>
  <c r="BN450" i="1"/>
  <c r="Z173" i="1"/>
  <c r="BP213" i="1"/>
  <c r="Z236" i="1"/>
  <c r="Z243" i="1"/>
  <c r="BP261" i="1"/>
  <c r="Y291" i="1"/>
  <c r="BN443" i="1"/>
  <c r="BP479" i="1"/>
  <c r="BP127" i="1"/>
  <c r="BP197" i="1"/>
  <c r="Z121" i="1"/>
  <c r="Z330" i="1"/>
  <c r="Y129" i="1"/>
  <c r="Z233" i="1"/>
  <c r="Z262" i="1"/>
  <c r="Y275" i="1"/>
  <c r="Y452" i="1"/>
  <c r="BN521" i="1"/>
  <c r="Z218" i="1"/>
  <c r="Z231" i="1"/>
  <c r="Z367" i="1"/>
  <c r="Z411" i="1"/>
  <c r="Z412" i="1" s="1"/>
  <c r="Z436" i="1"/>
  <c r="Z438" i="1" s="1"/>
  <c r="Z471" i="1"/>
  <c r="Z508" i="1"/>
  <c r="BN22" i="1"/>
  <c r="Z53" i="1"/>
  <c r="BP111" i="1"/>
  <c r="Z117" i="1"/>
  <c r="Y166" i="1"/>
  <c r="Z175" i="1"/>
  <c r="Z209" i="1"/>
  <c r="Z254" i="1"/>
  <c r="Z264" i="1"/>
  <c r="O567" i="1"/>
  <c r="Z295" i="1"/>
  <c r="Z296" i="1" s="1"/>
  <c r="BN315" i="1"/>
  <c r="BP395" i="1"/>
  <c r="BN502" i="1"/>
  <c r="Z120" i="1"/>
  <c r="G567" i="1"/>
  <c r="BN215" i="1"/>
  <c r="BN218" i="1"/>
  <c r="BN231" i="1"/>
  <c r="BN367" i="1"/>
  <c r="BP373" i="1"/>
  <c r="Y385" i="1"/>
  <c r="BN411" i="1"/>
  <c r="BN436" i="1"/>
  <c r="Y446" i="1"/>
  <c r="BN486" i="1"/>
  <c r="BP496" i="1"/>
  <c r="Y543" i="1"/>
  <c r="Z546" i="1"/>
  <c r="Z547" i="1" s="1"/>
  <c r="X559" i="1"/>
  <c r="BN120" i="1"/>
  <c r="Y124" i="1"/>
  <c r="H567" i="1"/>
  <c r="Y245" i="1"/>
  <c r="D567" i="1"/>
  <c r="BP60" i="1"/>
  <c r="BN117" i="1"/>
  <c r="Y167" i="1"/>
  <c r="BN175" i="1"/>
  <c r="Y188" i="1"/>
  <c r="BN209" i="1"/>
  <c r="Z225" i="1"/>
  <c r="Z227" i="1" s="1"/>
  <c r="BN254" i="1"/>
  <c r="BN264" i="1"/>
  <c r="BP315" i="1"/>
  <c r="Z419" i="1"/>
  <c r="BP502" i="1"/>
  <c r="BP508" i="1"/>
  <c r="BP53" i="1"/>
  <c r="Y82" i="1"/>
  <c r="BN133" i="1"/>
  <c r="BN139" i="1"/>
  <c r="BN172" i="1"/>
  <c r="BP215" i="1"/>
  <c r="BN261" i="1"/>
  <c r="BN331" i="1"/>
  <c r="BP367" i="1"/>
  <c r="BP436" i="1"/>
  <c r="BP486" i="1"/>
  <c r="Z23" i="1"/>
  <c r="Z159" i="1"/>
  <c r="Z160" i="1" s="1"/>
  <c r="I567" i="1"/>
  <c r="BN225" i="1"/>
  <c r="Z235" i="1"/>
  <c r="Y296" i="1"/>
  <c r="BP312" i="1"/>
  <c r="Z371" i="1"/>
  <c r="Y375" i="1"/>
  <c r="Y412" i="1"/>
  <c r="BN419" i="1"/>
  <c r="Z472" i="1"/>
  <c r="Z497" i="1"/>
  <c r="Z529" i="1"/>
  <c r="J567" i="1"/>
  <c r="Y345" i="1"/>
  <c r="U567" i="1"/>
  <c r="Y374" i="1"/>
  <c r="Y427" i="1"/>
  <c r="BP442" i="1"/>
  <c r="Z192" i="1"/>
  <c r="Z194" i="1" s="1"/>
  <c r="Y297" i="1"/>
  <c r="Y488" i="1"/>
  <c r="BN40" i="1"/>
  <c r="BN118" i="1"/>
  <c r="Y141" i="1"/>
  <c r="BP169" i="1"/>
  <c r="Z176" i="1"/>
  <c r="Z242" i="1"/>
  <c r="Z265" i="1"/>
  <c r="Y283" i="1"/>
  <c r="BN306" i="1"/>
  <c r="BN316" i="1"/>
  <c r="BP328" i="1"/>
  <c r="Y339" i="1"/>
  <c r="BN368" i="1"/>
  <c r="Z377" i="1"/>
  <c r="Z379" i="1" s="1"/>
  <c r="Z383" i="1"/>
  <c r="Z406" i="1"/>
  <c r="BN423" i="1"/>
  <c r="Z430" i="1"/>
  <c r="BP449" i="1"/>
  <c r="BP459" i="1"/>
  <c r="BP472" i="1"/>
  <c r="X558" i="1"/>
  <c r="E567" i="1"/>
  <c r="C567" i="1"/>
  <c r="BP61" i="1"/>
  <c r="Y109" i="1"/>
  <c r="BN192" i="1"/>
  <c r="BN207" i="1"/>
  <c r="BN216" i="1"/>
  <c r="BN219" i="1"/>
  <c r="BP232" i="1"/>
  <c r="Y249" i="1"/>
  <c r="BN255" i="1"/>
  <c r="BN272" i="1"/>
  <c r="R567" i="1"/>
  <c r="BN313" i="1"/>
  <c r="BN355" i="1"/>
  <c r="X567" i="1"/>
  <c r="BN437" i="1"/>
  <c r="Y500" i="1"/>
  <c r="BN494" i="1"/>
  <c r="BP503" i="1"/>
  <c r="Y510" i="1"/>
  <c r="Z540" i="1"/>
  <c r="F567" i="1"/>
  <c r="BP118" i="1"/>
  <c r="BN242" i="1"/>
  <c r="BN265" i="1"/>
  <c r="BP368" i="1"/>
  <c r="BN377" i="1"/>
  <c r="BN383" i="1"/>
  <c r="BN406" i="1"/>
  <c r="Z104" i="1"/>
  <c r="Z143" i="1"/>
  <c r="BP192" i="1"/>
  <c r="BP207" i="1"/>
  <c r="BP272" i="1"/>
  <c r="Z335" i="1"/>
  <c r="BP355" i="1"/>
  <c r="BP494" i="1"/>
  <c r="Y511" i="1"/>
  <c r="BN540" i="1"/>
  <c r="BN170" i="1"/>
  <c r="Y222" i="1"/>
  <c r="AB567" i="1"/>
  <c r="AC567" i="1"/>
  <c r="BN24" i="1"/>
  <c r="BN104" i="1"/>
  <c r="Y108" i="1"/>
  <c r="Z119" i="1"/>
  <c r="Z122" i="1"/>
  <c r="Z128" i="1"/>
  <c r="Z129" i="1" s="1"/>
  <c r="Y194" i="1"/>
  <c r="Y308" i="1"/>
  <c r="Z314" i="1"/>
  <c r="BN335" i="1"/>
  <c r="Z342" i="1"/>
  <c r="Y356" i="1"/>
  <c r="Z369" i="1"/>
  <c r="Y438" i="1"/>
  <c r="Z465" i="1"/>
  <c r="BN498" i="1"/>
  <c r="BN504" i="1"/>
  <c r="Z515" i="1"/>
  <c r="Z523" i="1"/>
  <c r="BP24" i="1"/>
  <c r="Z44" i="1"/>
  <c r="Z45" i="1" s="1"/>
  <c r="Y83" i="1"/>
  <c r="Z94" i="1"/>
  <c r="BN122" i="1"/>
  <c r="BN128" i="1"/>
  <c r="Y136" i="1"/>
  <c r="BP183" i="1"/>
  <c r="Z214" i="1"/>
  <c r="Y227" i="1"/>
  <c r="Y266" i="1"/>
  <c r="BN280" i="1"/>
  <c r="T567" i="1"/>
  <c r="BN342" i="1"/>
  <c r="Y357" i="1"/>
  <c r="BN369" i="1"/>
  <c r="BN378" i="1"/>
  <c r="BP394" i="1"/>
  <c r="Y401" i="1"/>
  <c r="Y439" i="1"/>
  <c r="Y451" i="1"/>
  <c r="BN465" i="1"/>
  <c r="Z470" i="1"/>
  <c r="BN495" i="1"/>
  <c r="BP498" i="1"/>
  <c r="BP504" i="1"/>
  <c r="BN515" i="1"/>
  <c r="X561" i="1"/>
  <c r="Z38" i="1"/>
  <c r="Z97" i="1"/>
  <c r="BN119" i="1"/>
  <c r="X557" i="1"/>
  <c r="Z80" i="1"/>
  <c r="Y114" i="1"/>
  <c r="Z165" i="1"/>
  <c r="Z166" i="1" s="1"/>
  <c r="Z171" i="1"/>
  <c r="BN174" i="1"/>
  <c r="BN177" i="1"/>
  <c r="BN193" i="1"/>
  <c r="BN208" i="1"/>
  <c r="BN217" i="1"/>
  <c r="BN243" i="1"/>
  <c r="Z260" i="1"/>
  <c r="Z266" i="1" s="1"/>
  <c r="BN263" i="1"/>
  <c r="BP273" i="1"/>
  <c r="BP320" i="1"/>
  <c r="BP478" i="1"/>
  <c r="BN541" i="1"/>
  <c r="BN214" i="1"/>
  <c r="Y363" i="1"/>
  <c r="Y519" i="1"/>
  <c r="Y556" i="1"/>
  <c r="BN97" i="1"/>
  <c r="Y239" i="1"/>
  <c r="Z25" i="1"/>
  <c r="BP44" i="1"/>
  <c r="BP52" i="1"/>
  <c r="Y125" i="1"/>
  <c r="Z155" i="1"/>
  <c r="BN165" i="1"/>
  <c r="BP174" i="1"/>
  <c r="BN260" i="1"/>
  <c r="BP263" i="1"/>
  <c r="BN311" i="1"/>
  <c r="Z359" i="1"/>
  <c r="Z362" i="1" s="1"/>
  <c r="Z395" i="1"/>
  <c r="Y409" i="1"/>
  <c r="BN421" i="1"/>
  <c r="BP541" i="1"/>
  <c r="Z274" i="1"/>
  <c r="Z393" i="1"/>
  <c r="Z468" i="1"/>
  <c r="Z516" i="1"/>
  <c r="Z538" i="1"/>
  <c r="Z550" i="1"/>
  <c r="Z551" i="1" s="1"/>
  <c r="Y433" i="1"/>
  <c r="Y456" i="1"/>
  <c r="BP521" i="1"/>
  <c r="Y525" i="1"/>
  <c r="K567" i="1"/>
  <c r="Z51" i="1"/>
  <c r="Z59" i="1"/>
  <c r="Z37" i="1"/>
  <c r="Z54" i="1"/>
  <c r="BN72" i="1"/>
  <c r="Y101" i="1"/>
  <c r="BN155" i="1"/>
  <c r="Y223" i="1"/>
  <c r="BN252" i="1"/>
  <c r="Z22" i="1"/>
  <c r="Z40" i="1"/>
  <c r="BN51" i="1"/>
  <c r="BN59" i="1"/>
  <c r="BN67" i="1"/>
  <c r="BN75" i="1"/>
  <c r="BP86" i="1"/>
  <c r="Z139" i="1"/>
  <c r="Y151" i="1"/>
  <c r="Z170" i="1"/>
  <c r="Z181" i="1"/>
  <c r="Z184" i="1" s="1"/>
  <c r="Z203" i="1"/>
  <c r="Z247" i="1"/>
  <c r="Z248" i="1" s="1"/>
  <c r="Y274" i="1"/>
  <c r="Z280" i="1"/>
  <c r="Y292" i="1"/>
  <c r="Y307" i="1"/>
  <c r="Z313" i="1"/>
  <c r="Z321" i="1"/>
  <c r="Y324" i="1"/>
  <c r="Z329" i="1"/>
  <c r="Y332" i="1"/>
  <c r="Z337" i="1"/>
  <c r="Y346" i="1"/>
  <c r="Z382" i="1"/>
  <c r="BN393" i="1"/>
  <c r="Y402" i="1"/>
  <c r="BP411" i="1"/>
  <c r="Y428" i="1"/>
  <c r="BN468" i="1"/>
  <c r="Z474" i="1"/>
  <c r="Z490" i="1"/>
  <c r="BN516" i="1"/>
  <c r="BN538" i="1"/>
  <c r="BN550" i="1"/>
  <c r="L567" i="1"/>
  <c r="Y62" i="1"/>
  <c r="Z67" i="1"/>
  <c r="Z75" i="1"/>
  <c r="Y179" i="1"/>
  <c r="BN80" i="1"/>
  <c r="Y90" i="1"/>
  <c r="Z144" i="1"/>
  <c r="Z145" i="1" s="1"/>
  <c r="Y240" i="1"/>
  <c r="Z286" i="1"/>
  <c r="Z287" i="1" s="1"/>
  <c r="Y28" i="1"/>
  <c r="BN37" i="1"/>
  <c r="Y46" i="1"/>
  <c r="BN54" i="1"/>
  <c r="Y63" i="1"/>
  <c r="BP80" i="1"/>
  <c r="BN144" i="1"/>
  <c r="Y185" i="1"/>
  <c r="Y256" i="1"/>
  <c r="BN286" i="1"/>
  <c r="Y362" i="1"/>
  <c r="BN387" i="1"/>
  <c r="Z441" i="1"/>
  <c r="Z450" i="1"/>
  <c r="Z451" i="1" s="1"/>
  <c r="BP465" i="1"/>
  <c r="BN471" i="1"/>
  <c r="Z477" i="1"/>
  <c r="Z485" i="1"/>
  <c r="Z493" i="1"/>
  <c r="Z509" i="1"/>
  <c r="Z522" i="1"/>
  <c r="Z533" i="1"/>
  <c r="Z535" i="1" s="1"/>
  <c r="M567" i="1"/>
  <c r="Y457" i="1"/>
  <c r="BN474" i="1"/>
  <c r="Z480" i="1"/>
  <c r="BN490" i="1"/>
  <c r="Z496" i="1"/>
  <c r="Y499" i="1"/>
  <c r="BP516" i="1"/>
  <c r="Y526" i="1"/>
  <c r="BP538" i="1"/>
  <c r="Y542" i="1"/>
  <c r="BP550" i="1"/>
  <c r="Z153" i="1"/>
  <c r="BN477" i="1"/>
  <c r="BN485" i="1"/>
  <c r="BN493" i="1"/>
  <c r="BN509" i="1"/>
  <c r="BN522" i="1"/>
  <c r="BN533" i="1"/>
  <c r="P567" i="1"/>
  <c r="Z123" i="1"/>
  <c r="Z253" i="1"/>
  <c r="BP286" i="1"/>
  <c r="Y325" i="1"/>
  <c r="Y333" i="1"/>
  <c r="Y351" i="1"/>
  <c r="Y68" i="1"/>
  <c r="BP247" i="1"/>
  <c r="Y257" i="1"/>
  <c r="Z343" i="1"/>
  <c r="BP490" i="1"/>
  <c r="Z517" i="1"/>
  <c r="Z528" i="1"/>
  <c r="Z539" i="1"/>
  <c r="Y551" i="1"/>
  <c r="Q567" i="1"/>
  <c r="Z425" i="1"/>
  <c r="Z466" i="1"/>
  <c r="Z52" i="1"/>
  <c r="Y55" i="1"/>
  <c r="Z60" i="1"/>
  <c r="Z76" i="1"/>
  <c r="BN87" i="1"/>
  <c r="BN98" i="1"/>
  <c r="BN107" i="1"/>
  <c r="BN123" i="1"/>
  <c r="Y145" i="1"/>
  <c r="BN153" i="1"/>
  <c r="BN187" i="1"/>
  <c r="BN220" i="1"/>
  <c r="BN237" i="1"/>
  <c r="BN253" i="1"/>
  <c r="Y287" i="1"/>
  <c r="BN295" i="1"/>
  <c r="BN348" i="1"/>
  <c r="BP377" i="1"/>
  <c r="Y388" i="1"/>
  <c r="Z394" i="1"/>
  <c r="Y397" i="1"/>
  <c r="BN404" i="1"/>
  <c r="BN422" i="1"/>
  <c r="BN430" i="1"/>
  <c r="BP441" i="1"/>
  <c r="Z459" i="1"/>
  <c r="Z460" i="1" s="1"/>
  <c r="Z469" i="1"/>
  <c r="BP533" i="1"/>
  <c r="Z87" i="1"/>
  <c r="Z98" i="1"/>
  <c r="Z107" i="1"/>
  <c r="Y156" i="1"/>
  <c r="Z187" i="1"/>
  <c r="Z188" i="1" s="1"/>
  <c r="Z220" i="1"/>
  <c r="Z237" i="1"/>
  <c r="BP22" i="1"/>
  <c r="Y29" i="1"/>
  <c r="Z81" i="1"/>
  <c r="BP382" i="1"/>
  <c r="Z407" i="1"/>
  <c r="Y41" i="1"/>
  <c r="BN49" i="1"/>
  <c r="BN65" i="1"/>
  <c r="BN73" i="1"/>
  <c r="BN81" i="1"/>
  <c r="BP104" i="1"/>
  <c r="BP128" i="1"/>
  <c r="Y140" i="1"/>
  <c r="Y157" i="1"/>
  <c r="BP193" i="1"/>
  <c r="BP301" i="1"/>
  <c r="Y338" i="1"/>
  <c r="BN343" i="1"/>
  <c r="Y352" i="1"/>
  <c r="BN407" i="1"/>
  <c r="BN425" i="1"/>
  <c r="BN466" i="1"/>
  <c r="BN517" i="1"/>
  <c r="BN528" i="1"/>
  <c r="BN539" i="1"/>
  <c r="S567" i="1"/>
  <c r="Z49" i="1"/>
  <c r="Z65" i="1"/>
  <c r="Z73" i="1"/>
  <c r="Y69" i="1"/>
  <c r="BP87" i="1"/>
  <c r="BP98" i="1"/>
  <c r="BP107" i="1"/>
  <c r="BP123" i="1"/>
  <c r="Y135" i="1"/>
  <c r="BP187" i="1"/>
  <c r="Y199" i="1"/>
  <c r="BP220" i="1"/>
  <c r="BP237" i="1"/>
  <c r="Y317" i="1"/>
  <c r="BP404" i="1"/>
  <c r="BP430" i="1"/>
  <c r="BN459" i="1"/>
  <c r="BN469" i="1"/>
  <c r="Y552" i="1"/>
  <c r="BP49" i="1"/>
  <c r="Y56" i="1"/>
  <c r="Y146" i="1"/>
  <c r="Y210" i="1"/>
  <c r="Y398" i="1"/>
  <c r="Z417" i="1"/>
  <c r="Z442" i="1"/>
  <c r="Y481" i="1"/>
  <c r="Z502" i="1"/>
  <c r="Z505" i="1" s="1"/>
  <c r="Y505" i="1"/>
  <c r="BP528" i="1"/>
  <c r="BN475" i="1"/>
  <c r="BN491" i="1"/>
  <c r="BN523" i="1"/>
  <c r="BN534" i="1"/>
  <c r="BN546" i="1"/>
  <c r="Z554" i="1"/>
  <c r="Z555" i="1" s="1"/>
  <c r="Z154" i="1"/>
  <c r="Z221" i="1"/>
  <c r="Z238" i="1"/>
  <c r="Y318" i="1"/>
  <c r="Z349" i="1"/>
  <c r="Z405" i="1"/>
  <c r="Y408" i="1"/>
  <c r="Z423" i="1"/>
  <c r="Z431" i="1"/>
  <c r="Y518" i="1"/>
  <c r="W567" i="1"/>
  <c r="Z50" i="1"/>
  <c r="Z58" i="1"/>
  <c r="Z66" i="1"/>
  <c r="Z74" i="1"/>
  <c r="Y77" i="1"/>
  <c r="Z149" i="1"/>
  <c r="Z150" i="1" s="1"/>
  <c r="Y211" i="1"/>
  <c r="Z251" i="1"/>
  <c r="Y267" i="1"/>
  <c r="Z290" i="1"/>
  <c r="Z291" i="1" s="1"/>
  <c r="Z341" i="1"/>
  <c r="Z344" i="1"/>
  <c r="Z392" i="1"/>
  <c r="Z400" i="1"/>
  <c r="Z401" i="1" s="1"/>
  <c r="Z426" i="1"/>
  <c r="Y460" i="1"/>
  <c r="Z467" i="1"/>
  <c r="Y482" i="1"/>
  <c r="BP546" i="1"/>
  <c r="BN554" i="1"/>
  <c r="Z88" i="1"/>
  <c r="Z99" i="1"/>
  <c r="BN50" i="1"/>
  <c r="Y384" i="1"/>
  <c r="BN392" i="1"/>
  <c r="BN400" i="1"/>
  <c r="BN426" i="1"/>
  <c r="Z455" i="1"/>
  <c r="Z456" i="1" s="1"/>
  <c r="BN467" i="1"/>
  <c r="Z473" i="1"/>
  <c r="Z524" i="1"/>
  <c r="Y535" i="1"/>
  <c r="Y547" i="1"/>
  <c r="BP554" i="1"/>
  <c r="Z567" i="1"/>
  <c r="F9" i="1"/>
  <c r="BN221" i="1"/>
  <c r="BN238" i="1"/>
  <c r="BN349" i="1"/>
  <c r="BN405" i="1"/>
  <c r="H9" i="1"/>
  <c r="Z39" i="1"/>
  <c r="BN58" i="1"/>
  <c r="BN66" i="1"/>
  <c r="BN74" i="1"/>
  <c r="Z138" i="1"/>
  <c r="BN149" i="1"/>
  <c r="Z169" i="1"/>
  <c r="Z202" i="1"/>
  <c r="BN251" i="1"/>
  <c r="Z279" i="1"/>
  <c r="Y282" i="1"/>
  <c r="BN290" i="1"/>
  <c r="Z312" i="1"/>
  <c r="Z320" i="1"/>
  <c r="Z328" i="1"/>
  <c r="Z336" i="1"/>
  <c r="BN341" i="1"/>
  <c r="BN344" i="1"/>
  <c r="J9" i="1"/>
  <c r="BP71" i="1"/>
  <c r="Y78" i="1"/>
  <c r="BP88" i="1"/>
  <c r="BP99" i="1"/>
  <c r="Z133" i="1"/>
  <c r="Z135" i="1" s="1"/>
  <c r="BP154" i="1"/>
  <c r="Z368" i="1"/>
  <c r="BP423" i="1"/>
  <c r="BN470" i="1"/>
  <c r="Z476" i="1"/>
  <c r="Z484" i="1"/>
  <c r="Z487" i="1" s="1"/>
  <c r="Y487" i="1"/>
  <c r="Z492" i="1"/>
  <c r="AA567" i="1"/>
  <c r="Z71" i="1"/>
  <c r="A10" i="1"/>
  <c r="BP149" i="1"/>
  <c r="BN169" i="1"/>
  <c r="Y178" i="1"/>
  <c r="BN279" i="1"/>
  <c r="BN455" i="1"/>
  <c r="BN473" i="1"/>
  <c r="BN524" i="1"/>
  <c r="BP515" i="1"/>
  <c r="Z351" i="1" l="1"/>
  <c r="Z210" i="1"/>
  <c r="Z100" i="1"/>
  <c r="Z530" i="1"/>
  <c r="Z256" i="1"/>
  <c r="Z108" i="1"/>
  <c r="Z432" i="1"/>
  <c r="Z244" i="1"/>
  <c r="Z324" i="1"/>
  <c r="Z408" i="1"/>
  <c r="Z124" i="1"/>
  <c r="Z317" i="1"/>
  <c r="X560" i="1"/>
  <c r="Z481" i="1"/>
  <c r="Z510" i="1"/>
  <c r="Z384" i="1"/>
  <c r="Z282" i="1"/>
  <c r="Z28" i="1"/>
  <c r="Z82" i="1"/>
  <c r="Z525" i="1"/>
  <c r="Z178" i="1"/>
  <c r="Z222" i="1"/>
  <c r="Z518" i="1"/>
  <c r="Y559" i="1"/>
  <c r="Z239" i="1"/>
  <c r="Z156" i="1"/>
  <c r="Z140" i="1"/>
  <c r="Z445" i="1"/>
  <c r="Y558" i="1"/>
  <c r="Z62" i="1"/>
  <c r="Z374" i="1"/>
  <c r="Z338" i="1"/>
  <c r="Z89" i="1"/>
  <c r="Z41" i="1"/>
  <c r="Z499" i="1"/>
  <c r="Z427" i="1"/>
  <c r="Z332" i="1"/>
  <c r="Z77" i="1"/>
  <c r="Z68" i="1"/>
  <c r="Z55" i="1"/>
  <c r="Z397" i="1"/>
  <c r="Y561" i="1"/>
  <c r="Z542" i="1"/>
  <c r="Z345" i="1"/>
  <c r="Y557" i="1"/>
  <c r="Z562" i="1" l="1"/>
  <c r="Y560" i="1"/>
</calcChain>
</file>

<file path=xl/sharedStrings.xml><?xml version="1.0" encoding="utf-8"?>
<sst xmlns="http://schemas.openxmlformats.org/spreadsheetml/2006/main" count="2496" uniqueCount="877">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</sst>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6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7"/>
  <sheetViews>
    <sheetView showGridLines="0" tabSelected="1" topLeftCell="A469" zoomScaleNormal="100" zoomScaleSheetLayoutView="100" workbookViewId="0">
      <selection activeCell="AA563" sqref="AA563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710" t="s">
        <v>0</v>
      </c>
      <c r="E1" s="647"/>
      <c r="F1" s="647"/>
      <c r="G1" s="14" t="s">
        <v>1</v>
      </c>
      <c r="H1" s="710" t="s">
        <v>2</v>
      </c>
      <c r="I1" s="647"/>
      <c r="J1" s="647"/>
      <c r="K1" s="647"/>
      <c r="L1" s="647"/>
      <c r="M1" s="647"/>
      <c r="N1" s="647"/>
      <c r="O1" s="647"/>
      <c r="P1" s="647"/>
      <c r="Q1" s="647"/>
      <c r="R1" s="668" t="s">
        <v>3</v>
      </c>
      <c r="S1" s="647"/>
      <c r="T1" s="64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9"/>
      <c r="Q3" s="629"/>
      <c r="R3" s="629"/>
      <c r="S3" s="629"/>
      <c r="T3" s="629"/>
      <c r="U3" s="629"/>
      <c r="V3" s="629"/>
      <c r="W3" s="629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62" t="s">
        <v>8</v>
      </c>
      <c r="B5" s="650"/>
      <c r="C5" s="651"/>
      <c r="D5" s="716"/>
      <c r="E5" s="717"/>
      <c r="F5" s="933" t="s">
        <v>9</v>
      </c>
      <c r="G5" s="651"/>
      <c r="H5" s="716" t="s">
        <v>876</v>
      </c>
      <c r="I5" s="877"/>
      <c r="J5" s="877"/>
      <c r="K5" s="877"/>
      <c r="L5" s="877"/>
      <c r="M5" s="717"/>
      <c r="N5" s="69"/>
      <c r="P5" s="26" t="s">
        <v>10</v>
      </c>
      <c r="Q5" s="890">
        <v>45794</v>
      </c>
      <c r="R5" s="754"/>
      <c r="T5" s="801" t="s">
        <v>11</v>
      </c>
      <c r="U5" s="764"/>
      <c r="V5" s="803" t="s">
        <v>12</v>
      </c>
      <c r="W5" s="754"/>
      <c r="AB5" s="57"/>
      <c r="AC5" s="57"/>
      <c r="AD5" s="57"/>
      <c r="AE5" s="57"/>
    </row>
    <row r="6" spans="1:32" s="17" customFormat="1" ht="24" customHeight="1" x14ac:dyDescent="0.2">
      <c r="A6" s="762" t="s">
        <v>13</v>
      </c>
      <c r="B6" s="650"/>
      <c r="C6" s="651"/>
      <c r="D6" s="881" t="s">
        <v>14</v>
      </c>
      <c r="E6" s="882"/>
      <c r="F6" s="882"/>
      <c r="G6" s="882"/>
      <c r="H6" s="882"/>
      <c r="I6" s="882"/>
      <c r="J6" s="882"/>
      <c r="K6" s="882"/>
      <c r="L6" s="882"/>
      <c r="M6" s="754"/>
      <c r="N6" s="70"/>
      <c r="P6" s="26" t="s">
        <v>15</v>
      </c>
      <c r="Q6" s="950" t="str">
        <f>IF(Q5=0," ",CHOOSE(WEEKDAY(Q5,2),"Понедельник","Вторник","Среда","Четверг","Пятница","Суббота","Воскресенье"))</f>
        <v>Суббота</v>
      </c>
      <c r="R6" s="620"/>
      <c r="T6" s="809" t="s">
        <v>16</v>
      </c>
      <c r="U6" s="764"/>
      <c r="V6" s="858" t="s">
        <v>17</v>
      </c>
      <c r="W6" s="67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94" t="str">
        <f>IFERROR(VLOOKUP(DeliveryAddress,Table,3,0),1)</f>
        <v>1</v>
      </c>
      <c r="E7" s="695"/>
      <c r="F7" s="695"/>
      <c r="G7" s="695"/>
      <c r="H7" s="695"/>
      <c r="I7" s="695"/>
      <c r="J7" s="695"/>
      <c r="K7" s="695"/>
      <c r="L7" s="695"/>
      <c r="M7" s="696"/>
      <c r="N7" s="71"/>
      <c r="P7" s="26"/>
      <c r="Q7" s="46"/>
      <c r="R7" s="46"/>
      <c r="T7" s="629"/>
      <c r="U7" s="764"/>
      <c r="V7" s="859"/>
      <c r="W7" s="860"/>
      <c r="AB7" s="57"/>
      <c r="AC7" s="57"/>
      <c r="AD7" s="57"/>
      <c r="AE7" s="57"/>
    </row>
    <row r="8" spans="1:32" s="17" customFormat="1" ht="25.5" customHeight="1" x14ac:dyDescent="0.2">
      <c r="A8" s="975" t="s">
        <v>18</v>
      </c>
      <c r="B8" s="632"/>
      <c r="C8" s="633"/>
      <c r="D8" s="705" t="s">
        <v>19</v>
      </c>
      <c r="E8" s="706"/>
      <c r="F8" s="706"/>
      <c r="G8" s="706"/>
      <c r="H8" s="706"/>
      <c r="I8" s="706"/>
      <c r="J8" s="706"/>
      <c r="K8" s="706"/>
      <c r="L8" s="706"/>
      <c r="M8" s="707"/>
      <c r="N8" s="72"/>
      <c r="P8" s="26" t="s">
        <v>20</v>
      </c>
      <c r="Q8" s="771">
        <v>0.375</v>
      </c>
      <c r="R8" s="696"/>
      <c r="T8" s="629"/>
      <c r="U8" s="764"/>
      <c r="V8" s="859"/>
      <c r="W8" s="860"/>
      <c r="AB8" s="57"/>
      <c r="AC8" s="57"/>
      <c r="AD8" s="57"/>
      <c r="AE8" s="57"/>
    </row>
    <row r="9" spans="1:32" s="17" customFormat="1" ht="39.950000000000003" customHeight="1" x14ac:dyDescent="0.2">
      <c r="A9" s="7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84"/>
      <c r="E9" s="641"/>
      <c r="F9" s="7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40" t="str">
        <f>IF(AND($A$9="Тип доверенности/получателя при получении в адресе перегруза:",$D$9="Разовая доверенность"),"Введите ФИО","")</f>
        <v/>
      </c>
      <c r="I9" s="641"/>
      <c r="J9" s="6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1"/>
      <c r="L9" s="641"/>
      <c r="M9" s="641"/>
      <c r="N9" s="67"/>
      <c r="P9" s="29" t="s">
        <v>21</v>
      </c>
      <c r="Q9" s="750"/>
      <c r="R9" s="751"/>
      <c r="T9" s="629"/>
      <c r="U9" s="764"/>
      <c r="V9" s="861"/>
      <c r="W9" s="86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84"/>
      <c r="E10" s="641"/>
      <c r="F10" s="7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1" t="str">
        <f>IFERROR(VLOOKUP($D$10,Proxy,2,FALSE),"")</f>
        <v/>
      </c>
      <c r="I10" s="629"/>
      <c r="J10" s="629"/>
      <c r="K10" s="629"/>
      <c r="L10" s="629"/>
      <c r="M10" s="629"/>
      <c r="N10" s="68"/>
      <c r="P10" s="29" t="s">
        <v>22</v>
      </c>
      <c r="Q10" s="810"/>
      <c r="R10" s="811"/>
      <c r="U10" s="26" t="s">
        <v>23</v>
      </c>
      <c r="V10" s="673" t="s">
        <v>24</v>
      </c>
      <c r="W10" s="674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753"/>
      <c r="R11" s="754"/>
      <c r="U11" s="26" t="s">
        <v>27</v>
      </c>
      <c r="V11" s="897" t="s">
        <v>28</v>
      </c>
      <c r="W11" s="75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93" t="s">
        <v>29</v>
      </c>
      <c r="B12" s="650"/>
      <c r="C12" s="650"/>
      <c r="D12" s="650"/>
      <c r="E12" s="650"/>
      <c r="F12" s="650"/>
      <c r="G12" s="650"/>
      <c r="H12" s="650"/>
      <c r="I12" s="650"/>
      <c r="J12" s="650"/>
      <c r="K12" s="650"/>
      <c r="L12" s="650"/>
      <c r="M12" s="651"/>
      <c r="N12" s="73"/>
      <c r="P12" s="26" t="s">
        <v>30</v>
      </c>
      <c r="Q12" s="771"/>
      <c r="R12" s="696"/>
      <c r="S12" s="27"/>
      <c r="U12" s="26"/>
      <c r="V12" s="647"/>
      <c r="W12" s="629"/>
      <c r="AB12" s="57"/>
      <c r="AC12" s="57"/>
      <c r="AD12" s="57"/>
      <c r="AE12" s="57"/>
    </row>
    <row r="13" spans="1:32" s="17" customFormat="1" ht="23.25" customHeight="1" x14ac:dyDescent="0.2">
      <c r="A13" s="793" t="s">
        <v>31</v>
      </c>
      <c r="B13" s="650"/>
      <c r="C13" s="650"/>
      <c r="D13" s="650"/>
      <c r="E13" s="650"/>
      <c r="F13" s="650"/>
      <c r="G13" s="650"/>
      <c r="H13" s="650"/>
      <c r="I13" s="650"/>
      <c r="J13" s="650"/>
      <c r="K13" s="650"/>
      <c r="L13" s="650"/>
      <c r="M13" s="651"/>
      <c r="N13" s="73"/>
      <c r="O13" s="29"/>
      <c r="P13" s="29" t="s">
        <v>32</v>
      </c>
      <c r="Q13" s="897"/>
      <c r="R13" s="751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93" t="s">
        <v>33</v>
      </c>
      <c r="B14" s="650"/>
      <c r="C14" s="650"/>
      <c r="D14" s="650"/>
      <c r="E14" s="650"/>
      <c r="F14" s="650"/>
      <c r="G14" s="650"/>
      <c r="H14" s="650"/>
      <c r="I14" s="650"/>
      <c r="J14" s="650"/>
      <c r="K14" s="650"/>
      <c r="L14" s="650"/>
      <c r="M14" s="651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1" t="s">
        <v>34</v>
      </c>
      <c r="B15" s="650"/>
      <c r="C15" s="650"/>
      <c r="D15" s="650"/>
      <c r="E15" s="650"/>
      <c r="F15" s="650"/>
      <c r="G15" s="650"/>
      <c r="H15" s="650"/>
      <c r="I15" s="650"/>
      <c r="J15" s="650"/>
      <c r="K15" s="650"/>
      <c r="L15" s="650"/>
      <c r="M15" s="651"/>
      <c r="N15" s="74"/>
      <c r="P15" s="646" t="s">
        <v>35</v>
      </c>
      <c r="Q15" s="647"/>
      <c r="R15" s="647"/>
      <c r="S15" s="647"/>
      <c r="T15" s="647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48"/>
      <c r="Q16" s="648"/>
      <c r="R16" s="648"/>
      <c r="S16" s="648"/>
      <c r="T16" s="64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79" t="s">
        <v>36</v>
      </c>
      <c r="B17" s="679" t="s">
        <v>37</v>
      </c>
      <c r="C17" s="781" t="s">
        <v>38</v>
      </c>
      <c r="D17" s="679" t="s">
        <v>39</v>
      </c>
      <c r="E17" s="721"/>
      <c r="F17" s="679" t="s">
        <v>40</v>
      </c>
      <c r="G17" s="679" t="s">
        <v>41</v>
      </c>
      <c r="H17" s="679" t="s">
        <v>42</v>
      </c>
      <c r="I17" s="679" t="s">
        <v>43</v>
      </c>
      <c r="J17" s="679" t="s">
        <v>44</v>
      </c>
      <c r="K17" s="679" t="s">
        <v>45</v>
      </c>
      <c r="L17" s="679" t="s">
        <v>46</v>
      </c>
      <c r="M17" s="679" t="s">
        <v>47</v>
      </c>
      <c r="N17" s="679" t="s">
        <v>48</v>
      </c>
      <c r="O17" s="679" t="s">
        <v>49</v>
      </c>
      <c r="P17" s="679" t="s">
        <v>50</v>
      </c>
      <c r="Q17" s="720"/>
      <c r="R17" s="720"/>
      <c r="S17" s="720"/>
      <c r="T17" s="721"/>
      <c r="U17" s="965" t="s">
        <v>51</v>
      </c>
      <c r="V17" s="651"/>
      <c r="W17" s="679" t="s">
        <v>52</v>
      </c>
      <c r="X17" s="679" t="s">
        <v>53</v>
      </c>
      <c r="Y17" s="966" t="s">
        <v>54</v>
      </c>
      <c r="Z17" s="875" t="s">
        <v>55</v>
      </c>
      <c r="AA17" s="849" t="s">
        <v>56</v>
      </c>
      <c r="AB17" s="849" t="s">
        <v>57</v>
      </c>
      <c r="AC17" s="849" t="s">
        <v>58</v>
      </c>
      <c r="AD17" s="849" t="s">
        <v>59</v>
      </c>
      <c r="AE17" s="928"/>
      <c r="AF17" s="929"/>
      <c r="AG17" s="77"/>
      <c r="BD17" s="76" t="s">
        <v>60</v>
      </c>
    </row>
    <row r="18" spans="1:68" ht="14.25" customHeight="1" x14ac:dyDescent="0.2">
      <c r="A18" s="680"/>
      <c r="B18" s="680"/>
      <c r="C18" s="680"/>
      <c r="D18" s="722"/>
      <c r="E18" s="724"/>
      <c r="F18" s="680"/>
      <c r="G18" s="680"/>
      <c r="H18" s="680"/>
      <c r="I18" s="680"/>
      <c r="J18" s="680"/>
      <c r="K18" s="680"/>
      <c r="L18" s="680"/>
      <c r="M18" s="680"/>
      <c r="N18" s="680"/>
      <c r="O18" s="680"/>
      <c r="P18" s="722"/>
      <c r="Q18" s="723"/>
      <c r="R18" s="723"/>
      <c r="S18" s="723"/>
      <c r="T18" s="724"/>
      <c r="U18" s="78" t="s">
        <v>61</v>
      </c>
      <c r="V18" s="78" t="s">
        <v>62</v>
      </c>
      <c r="W18" s="680"/>
      <c r="X18" s="680"/>
      <c r="Y18" s="967"/>
      <c r="Z18" s="876"/>
      <c r="AA18" s="850"/>
      <c r="AB18" s="850"/>
      <c r="AC18" s="850"/>
      <c r="AD18" s="930"/>
      <c r="AE18" s="931"/>
      <c r="AF18" s="932"/>
      <c r="AG18" s="77"/>
      <c r="BD18" s="76"/>
    </row>
    <row r="19" spans="1:68" ht="27.75" hidden="1" customHeight="1" x14ac:dyDescent="0.2">
      <c r="A19" s="637" t="s">
        <v>63</v>
      </c>
      <c r="B19" s="638"/>
      <c r="C19" s="638"/>
      <c r="D19" s="638"/>
      <c r="E19" s="638"/>
      <c r="F19" s="638"/>
      <c r="G19" s="638"/>
      <c r="H19" s="638"/>
      <c r="I19" s="638"/>
      <c r="J19" s="638"/>
      <c r="K19" s="638"/>
      <c r="L19" s="638"/>
      <c r="M19" s="638"/>
      <c r="N19" s="638"/>
      <c r="O19" s="638"/>
      <c r="P19" s="638"/>
      <c r="Q19" s="638"/>
      <c r="R19" s="638"/>
      <c r="S19" s="638"/>
      <c r="T19" s="638"/>
      <c r="U19" s="638"/>
      <c r="V19" s="638"/>
      <c r="W19" s="638"/>
      <c r="X19" s="638"/>
      <c r="Y19" s="638"/>
      <c r="Z19" s="638"/>
      <c r="AA19" s="52"/>
      <c r="AB19" s="52"/>
      <c r="AC19" s="52"/>
    </row>
    <row r="20" spans="1:68" ht="16.5" hidden="1" customHeight="1" x14ac:dyDescent="0.25">
      <c r="A20" s="639" t="s">
        <v>63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2"/>
      <c r="AB20" s="62"/>
      <c r="AC20" s="62"/>
    </row>
    <row r="21" spans="1:68" ht="14.25" hidden="1" customHeight="1" x14ac:dyDescent="0.25">
      <c r="A21" s="635" t="s">
        <v>64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3"/>
      <c r="AB21" s="63"/>
      <c r="AC21" s="63"/>
    </row>
    <row r="22" spans="1:68" ht="37.5" hidden="1" customHeight="1" x14ac:dyDescent="0.25">
      <c r="A22" s="60" t="s">
        <v>65</v>
      </c>
      <c r="B22" s="60" t="s">
        <v>66</v>
      </c>
      <c r="C22" s="34">
        <v>4301051865</v>
      </c>
      <c r="D22" s="619">
        <v>4680115885912</v>
      </c>
      <c r="E22" s="620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67</v>
      </c>
      <c r="L22" s="35"/>
      <c r="M22" s="36" t="s">
        <v>68</v>
      </c>
      <c r="N22" s="36"/>
      <c r="O22" s="35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7"/>
      <c r="V22" s="37"/>
      <c r="W22" s="38" t="s">
        <v>69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hidden="1" customHeight="1" x14ac:dyDescent="0.25">
      <c r="A23" s="60" t="s">
        <v>71</v>
      </c>
      <c r="B23" s="60" t="s">
        <v>72</v>
      </c>
      <c r="C23" s="34">
        <v>4301051552</v>
      </c>
      <c r="D23" s="619">
        <v>4607091388237</v>
      </c>
      <c r="E23" s="620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67</v>
      </c>
      <c r="L23" s="35"/>
      <c r="M23" s="36" t="s">
        <v>68</v>
      </c>
      <c r="N23" s="36"/>
      <c r="O23" s="35">
        <v>40</v>
      </c>
      <c r="P23" s="7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7"/>
      <c r="V23" s="37"/>
      <c r="W23" s="38" t="s">
        <v>69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73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hidden="1" customHeight="1" x14ac:dyDescent="0.25">
      <c r="A24" s="60" t="s">
        <v>74</v>
      </c>
      <c r="B24" s="60" t="s">
        <v>75</v>
      </c>
      <c r="C24" s="34">
        <v>4301051907</v>
      </c>
      <c r="D24" s="619">
        <v>4680115886230</v>
      </c>
      <c r="E24" s="620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67</v>
      </c>
      <c r="L24" s="35"/>
      <c r="M24" s="36" t="s">
        <v>68</v>
      </c>
      <c r="N24" s="36"/>
      <c r="O24" s="35">
        <v>40</v>
      </c>
      <c r="P24" s="79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7"/>
      <c r="V24" s="37"/>
      <c r="W24" s="38" t="s">
        <v>69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76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hidden="1" customHeight="1" x14ac:dyDescent="0.25">
      <c r="A25" s="60" t="s">
        <v>77</v>
      </c>
      <c r="B25" s="60" t="s">
        <v>78</v>
      </c>
      <c r="C25" s="34">
        <v>4301051909</v>
      </c>
      <c r="D25" s="619">
        <v>4680115886247</v>
      </c>
      <c r="E25" s="620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67</v>
      </c>
      <c r="L25" s="35"/>
      <c r="M25" s="36" t="s">
        <v>68</v>
      </c>
      <c r="N25" s="36"/>
      <c r="O25" s="35">
        <v>40</v>
      </c>
      <c r="P25" s="95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7"/>
      <c r="V25" s="37"/>
      <c r="W25" s="38" t="s">
        <v>69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79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hidden="1" customHeight="1" x14ac:dyDescent="0.25">
      <c r="A26" s="60" t="s">
        <v>80</v>
      </c>
      <c r="B26" s="60" t="s">
        <v>81</v>
      </c>
      <c r="C26" s="34">
        <v>4301051861</v>
      </c>
      <c r="D26" s="619">
        <v>4680115885905</v>
      </c>
      <c r="E26" s="620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67</v>
      </c>
      <c r="L26" s="35"/>
      <c r="M26" s="36" t="s">
        <v>68</v>
      </c>
      <c r="N26" s="36"/>
      <c r="O26" s="35">
        <v>40</v>
      </c>
      <c r="P26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7"/>
      <c r="V26" s="37"/>
      <c r="W26" s="38" t="s">
        <v>69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82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hidden="1" customHeight="1" x14ac:dyDescent="0.25">
      <c r="A27" s="60" t="s">
        <v>83</v>
      </c>
      <c r="B27" s="60" t="s">
        <v>84</v>
      </c>
      <c r="C27" s="34">
        <v>4301051592</v>
      </c>
      <c r="D27" s="619">
        <v>4607091388244</v>
      </c>
      <c r="E27" s="620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67</v>
      </c>
      <c r="L27" s="35"/>
      <c r="M27" s="36" t="s">
        <v>68</v>
      </c>
      <c r="N27" s="36"/>
      <c r="O27" s="35">
        <v>40</v>
      </c>
      <c r="P27" s="8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85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idden="1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1" t="s">
        <v>86</v>
      </c>
      <c r="Q28" s="632"/>
      <c r="R28" s="632"/>
      <c r="S28" s="632"/>
      <c r="T28" s="632"/>
      <c r="U28" s="632"/>
      <c r="V28" s="633"/>
      <c r="W28" s="40" t="s">
        <v>87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hidden="1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1" t="s">
        <v>86</v>
      </c>
      <c r="Q29" s="632"/>
      <c r="R29" s="632"/>
      <c r="S29" s="632"/>
      <c r="T29" s="632"/>
      <c r="U29" s="632"/>
      <c r="V29" s="633"/>
      <c r="W29" s="40" t="s">
        <v>69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hidden="1" customHeight="1" x14ac:dyDescent="0.25">
      <c r="A30" s="635" t="s">
        <v>88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3"/>
      <c r="AB30" s="63"/>
      <c r="AC30" s="63"/>
    </row>
    <row r="31" spans="1:68" ht="27" hidden="1" customHeight="1" x14ac:dyDescent="0.25">
      <c r="A31" s="60" t="s">
        <v>89</v>
      </c>
      <c r="B31" s="60" t="s">
        <v>90</v>
      </c>
      <c r="C31" s="34">
        <v>4301032013</v>
      </c>
      <c r="D31" s="619">
        <v>4607091388503</v>
      </c>
      <c r="E31" s="620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67</v>
      </c>
      <c r="L31" s="35"/>
      <c r="M31" s="36" t="s">
        <v>91</v>
      </c>
      <c r="N31" s="36"/>
      <c r="O31" s="35">
        <v>120</v>
      </c>
      <c r="P31" s="6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7"/>
      <c r="V31" s="37"/>
      <c r="W31" s="38" t="s">
        <v>69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92</v>
      </c>
      <c r="AG31" s="75"/>
      <c r="AJ31" s="79"/>
      <c r="AK31" s="79">
        <v>0</v>
      </c>
      <c r="BB31" s="94" t="s">
        <v>93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hidden="1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1" t="s">
        <v>86</v>
      </c>
      <c r="Q32" s="632"/>
      <c r="R32" s="632"/>
      <c r="S32" s="632"/>
      <c r="T32" s="632"/>
      <c r="U32" s="632"/>
      <c r="V32" s="633"/>
      <c r="W32" s="40" t="s">
        <v>87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hidden="1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1" t="s">
        <v>86</v>
      </c>
      <c r="Q33" s="632"/>
      <c r="R33" s="632"/>
      <c r="S33" s="632"/>
      <c r="T33" s="632"/>
      <c r="U33" s="632"/>
      <c r="V33" s="633"/>
      <c r="W33" s="40" t="s">
        <v>69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hidden="1" customHeight="1" x14ac:dyDescent="0.2">
      <c r="A34" s="637" t="s">
        <v>94</v>
      </c>
      <c r="B34" s="638"/>
      <c r="C34" s="638"/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8"/>
      <c r="X34" s="638"/>
      <c r="Y34" s="638"/>
      <c r="Z34" s="638"/>
      <c r="AA34" s="52"/>
      <c r="AB34" s="52"/>
      <c r="AC34" s="52"/>
    </row>
    <row r="35" spans="1:68" ht="16.5" hidden="1" customHeight="1" x14ac:dyDescent="0.25">
      <c r="A35" s="639" t="s">
        <v>95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2"/>
      <c r="AB35" s="62"/>
      <c r="AC35" s="62"/>
    </row>
    <row r="36" spans="1:68" ht="14.25" hidden="1" customHeight="1" x14ac:dyDescent="0.25">
      <c r="A36" s="635" t="s">
        <v>96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3"/>
      <c r="AB36" s="63"/>
      <c r="AC36" s="63"/>
    </row>
    <row r="37" spans="1:68" ht="16.5" customHeight="1" x14ac:dyDescent="0.25">
      <c r="A37" s="60" t="s">
        <v>97</v>
      </c>
      <c r="B37" s="60" t="s">
        <v>98</v>
      </c>
      <c r="C37" s="34">
        <v>4301011380</v>
      </c>
      <c r="D37" s="619">
        <v>4607091385670</v>
      </c>
      <c r="E37" s="620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99</v>
      </c>
      <c r="L37" s="35"/>
      <c r="M37" s="36" t="s">
        <v>100</v>
      </c>
      <c r="N37" s="36"/>
      <c r="O37" s="35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7"/>
      <c r="V37" s="37"/>
      <c r="W37" s="38" t="s">
        <v>69</v>
      </c>
      <c r="X37" s="56">
        <v>100</v>
      </c>
      <c r="Y37" s="53">
        <f>IFERROR(IF(X37="",0,CEILING((X37/$H37),1)*$H37),"")</f>
        <v>108</v>
      </c>
      <c r="Z37" s="39">
        <f>IFERROR(IF(Y37=0,"",ROUNDUP(Y37/H37,0)*0.01898),"")</f>
        <v>0.1898</v>
      </c>
      <c r="AA37" s="65"/>
      <c r="AB37" s="66"/>
      <c r="AC37" s="95" t="s">
        <v>101</v>
      </c>
      <c r="AG37" s="75"/>
      <c r="AJ37" s="79"/>
      <c r="AK37" s="79">
        <v>0</v>
      </c>
      <c r="BB37" s="96" t="s">
        <v>1</v>
      </c>
      <c r="BM37" s="75">
        <f>IFERROR(X37*I37/H37,"0")</f>
        <v>104.02777777777777</v>
      </c>
      <c r="BN37" s="75">
        <f>IFERROR(Y37*I37/H37,"0")</f>
        <v>112.34999999999998</v>
      </c>
      <c r="BO37" s="75">
        <f>IFERROR(1/J37*(X37/H37),"0")</f>
        <v>0.14467592592592593</v>
      </c>
      <c r="BP37" s="75">
        <f>IFERROR(1/J37*(Y37/H37),"0")</f>
        <v>0.15625</v>
      </c>
    </row>
    <row r="38" spans="1:68" ht="27" customHeight="1" x14ac:dyDescent="0.25">
      <c r="A38" s="60" t="s">
        <v>102</v>
      </c>
      <c r="B38" s="60" t="s">
        <v>103</v>
      </c>
      <c r="C38" s="34">
        <v>4301011382</v>
      </c>
      <c r="D38" s="619">
        <v>4607091385687</v>
      </c>
      <c r="E38" s="620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104</v>
      </c>
      <c r="L38" s="35" t="s">
        <v>105</v>
      </c>
      <c r="M38" s="36" t="s">
        <v>106</v>
      </c>
      <c r="N38" s="36"/>
      <c r="O38" s="35">
        <v>50</v>
      </c>
      <c r="P38" s="8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7"/>
      <c r="V38" s="37"/>
      <c r="W38" s="38" t="s">
        <v>69</v>
      </c>
      <c r="X38" s="56">
        <v>80</v>
      </c>
      <c r="Y38" s="53">
        <f>IFERROR(IF(X38="",0,CEILING((X38/$H38),1)*$H38),"")</f>
        <v>80</v>
      </c>
      <c r="Z38" s="39">
        <f>IFERROR(IF(Y38=0,"",ROUNDUP(Y38/H38,0)*0.00902),"")</f>
        <v>0.1804</v>
      </c>
      <c r="AA38" s="65"/>
      <c r="AB38" s="66"/>
      <c r="AC38" s="97" t="s">
        <v>101</v>
      </c>
      <c r="AG38" s="75"/>
      <c r="AJ38" s="79" t="s">
        <v>107</v>
      </c>
      <c r="AK38" s="79">
        <v>528</v>
      </c>
      <c r="BB38" s="98" t="s">
        <v>1</v>
      </c>
      <c r="BM38" s="75">
        <f>IFERROR(X38*I38/H38,"0")</f>
        <v>84.2</v>
      </c>
      <c r="BN38" s="75">
        <f>IFERROR(Y38*I38/H38,"0")</f>
        <v>84.2</v>
      </c>
      <c r="BO38" s="75">
        <f>IFERROR(1/J38*(X38/H38),"0")</f>
        <v>0.15151515151515152</v>
      </c>
      <c r="BP38" s="75">
        <f>IFERROR(1/J38*(Y38/H38),"0")</f>
        <v>0.15151515151515152</v>
      </c>
    </row>
    <row r="39" spans="1:68" ht="27" hidden="1" customHeight="1" x14ac:dyDescent="0.25">
      <c r="A39" s="60" t="s">
        <v>108</v>
      </c>
      <c r="B39" s="60" t="s">
        <v>109</v>
      </c>
      <c r="C39" s="34">
        <v>4301011565</v>
      </c>
      <c r="D39" s="619">
        <v>4680115882539</v>
      </c>
      <c r="E39" s="620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104</v>
      </c>
      <c r="L39" s="35"/>
      <c r="M39" s="36" t="s">
        <v>106</v>
      </c>
      <c r="N39" s="36"/>
      <c r="O39" s="35">
        <v>50</v>
      </c>
      <c r="P39" s="7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7"/>
      <c r="V39" s="37"/>
      <c r="W39" s="38" t="s">
        <v>69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101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hidden="1" customHeight="1" x14ac:dyDescent="0.25">
      <c r="A40" s="60" t="s">
        <v>110</v>
      </c>
      <c r="B40" s="60" t="s">
        <v>111</v>
      </c>
      <c r="C40" s="34">
        <v>4301011624</v>
      </c>
      <c r="D40" s="619">
        <v>4680115883949</v>
      </c>
      <c r="E40" s="620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104</v>
      </c>
      <c r="L40" s="35"/>
      <c r="M40" s="36" t="s">
        <v>100</v>
      </c>
      <c r="N40" s="36"/>
      <c r="O40" s="35">
        <v>50</v>
      </c>
      <c r="P40" s="87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7"/>
      <c r="V40" s="37"/>
      <c r="W40" s="38" t="s">
        <v>69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112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1" t="s">
        <v>86</v>
      </c>
      <c r="Q41" s="632"/>
      <c r="R41" s="632"/>
      <c r="S41" s="632"/>
      <c r="T41" s="632"/>
      <c r="U41" s="632"/>
      <c r="V41" s="633"/>
      <c r="W41" s="40" t="s">
        <v>87</v>
      </c>
      <c r="X41" s="41">
        <f>IFERROR(X37/H37,"0")+IFERROR(X38/H38,"0")+IFERROR(X39/H39,"0")+IFERROR(X40/H40,"0")</f>
        <v>29.25925925925926</v>
      </c>
      <c r="Y41" s="41">
        <f>IFERROR(Y37/H37,"0")+IFERROR(Y38/H38,"0")+IFERROR(Y39/H39,"0")+IFERROR(Y40/H40,"0")</f>
        <v>30</v>
      </c>
      <c r="Z41" s="41">
        <f>IFERROR(IF(Z37="",0,Z37),"0")+IFERROR(IF(Z38="",0,Z38),"0")+IFERROR(IF(Z39="",0,Z39),"0")+IFERROR(IF(Z40="",0,Z40),"0")</f>
        <v>0.37019999999999997</v>
      </c>
      <c r="AA41" s="64"/>
      <c r="AB41" s="64"/>
      <c r="AC41" s="64"/>
    </row>
    <row r="42" spans="1:68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1" t="s">
        <v>86</v>
      </c>
      <c r="Q42" s="632"/>
      <c r="R42" s="632"/>
      <c r="S42" s="632"/>
      <c r="T42" s="632"/>
      <c r="U42" s="632"/>
      <c r="V42" s="633"/>
      <c r="W42" s="40" t="s">
        <v>69</v>
      </c>
      <c r="X42" s="41">
        <f>IFERROR(SUM(X37:X40),"0")</f>
        <v>180</v>
      </c>
      <c r="Y42" s="41">
        <f>IFERROR(SUM(Y37:Y40),"0")</f>
        <v>188</v>
      </c>
      <c r="Z42" s="40"/>
      <c r="AA42" s="64"/>
      <c r="AB42" s="64"/>
      <c r="AC42" s="64"/>
    </row>
    <row r="43" spans="1:68" ht="14.25" hidden="1" customHeight="1" x14ac:dyDescent="0.25">
      <c r="A43" s="635" t="s">
        <v>64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3"/>
      <c r="AB43" s="63"/>
      <c r="AC43" s="63"/>
    </row>
    <row r="44" spans="1:68" ht="16.5" hidden="1" customHeight="1" x14ac:dyDescent="0.25">
      <c r="A44" s="60" t="s">
        <v>113</v>
      </c>
      <c r="B44" s="60" t="s">
        <v>114</v>
      </c>
      <c r="C44" s="34">
        <v>4301051820</v>
      </c>
      <c r="D44" s="619">
        <v>4680115884915</v>
      </c>
      <c r="E44" s="620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67</v>
      </c>
      <c r="L44" s="35"/>
      <c r="M44" s="36" t="s">
        <v>106</v>
      </c>
      <c r="N44" s="36"/>
      <c r="O44" s="35">
        <v>40</v>
      </c>
      <c r="P44" s="7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7"/>
      <c r="V44" s="37"/>
      <c r="W44" s="38" t="s">
        <v>69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115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idden="1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1" t="s">
        <v>86</v>
      </c>
      <c r="Q45" s="632"/>
      <c r="R45" s="632"/>
      <c r="S45" s="632"/>
      <c r="T45" s="632"/>
      <c r="U45" s="632"/>
      <c r="V45" s="633"/>
      <c r="W45" s="40" t="s">
        <v>87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hidden="1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1" t="s">
        <v>86</v>
      </c>
      <c r="Q46" s="632"/>
      <c r="R46" s="632"/>
      <c r="S46" s="632"/>
      <c r="T46" s="632"/>
      <c r="U46" s="632"/>
      <c r="V46" s="633"/>
      <c r="W46" s="40" t="s">
        <v>69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hidden="1" customHeight="1" x14ac:dyDescent="0.25">
      <c r="A47" s="639" t="s">
        <v>116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2"/>
      <c r="AB47" s="62"/>
      <c r="AC47" s="62"/>
    </row>
    <row r="48" spans="1:68" ht="14.25" hidden="1" customHeight="1" x14ac:dyDescent="0.25">
      <c r="A48" s="635" t="s">
        <v>96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3"/>
      <c r="AB48" s="63"/>
      <c r="AC48" s="63"/>
    </row>
    <row r="49" spans="1:68" ht="27" hidden="1" customHeight="1" x14ac:dyDescent="0.25">
      <c r="A49" s="60" t="s">
        <v>117</v>
      </c>
      <c r="B49" s="60" t="s">
        <v>118</v>
      </c>
      <c r="C49" s="34">
        <v>4301012030</v>
      </c>
      <c r="D49" s="619">
        <v>4680115885882</v>
      </c>
      <c r="E49" s="620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99</v>
      </c>
      <c r="L49" s="35"/>
      <c r="M49" s="36" t="s">
        <v>106</v>
      </c>
      <c r="N49" s="36"/>
      <c r="O49" s="35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7"/>
      <c r="V49" s="37"/>
      <c r="W49" s="38" t="s">
        <v>69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119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120</v>
      </c>
      <c r="B50" s="60" t="s">
        <v>121</v>
      </c>
      <c r="C50" s="34">
        <v>4301011816</v>
      </c>
      <c r="D50" s="619">
        <v>4680115881426</v>
      </c>
      <c r="E50" s="620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99</v>
      </c>
      <c r="L50" s="35" t="s">
        <v>105</v>
      </c>
      <c r="M50" s="36" t="s">
        <v>100</v>
      </c>
      <c r="N50" s="36"/>
      <c r="O50" s="35">
        <v>50</v>
      </c>
      <c r="P50" s="7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7"/>
      <c r="V50" s="37"/>
      <c r="W50" s="38" t="s">
        <v>69</v>
      </c>
      <c r="X50" s="56">
        <v>200</v>
      </c>
      <c r="Y50" s="53">
        <f t="shared" si="6"/>
        <v>205.20000000000002</v>
      </c>
      <c r="Z50" s="39">
        <f>IFERROR(IF(Y50=0,"",ROUNDUP(Y50/H50,0)*0.01898),"")</f>
        <v>0.36062</v>
      </c>
      <c r="AA50" s="65"/>
      <c r="AB50" s="66"/>
      <c r="AC50" s="107" t="s">
        <v>122</v>
      </c>
      <c r="AG50" s="75"/>
      <c r="AJ50" s="79" t="s">
        <v>107</v>
      </c>
      <c r="AK50" s="79">
        <v>691.2</v>
      </c>
      <c r="BB50" s="108" t="s">
        <v>1</v>
      </c>
      <c r="BM50" s="75">
        <f t="shared" si="7"/>
        <v>208.05555555555554</v>
      </c>
      <c r="BN50" s="75">
        <f t="shared" si="8"/>
        <v>213.46499999999997</v>
      </c>
      <c r="BO50" s="75">
        <f t="shared" si="9"/>
        <v>0.28935185185185186</v>
      </c>
      <c r="BP50" s="75">
        <f t="shared" si="10"/>
        <v>0.296875</v>
      </c>
    </row>
    <row r="51" spans="1:68" ht="27" hidden="1" customHeight="1" x14ac:dyDescent="0.25">
      <c r="A51" s="60" t="s">
        <v>123</v>
      </c>
      <c r="B51" s="60" t="s">
        <v>124</v>
      </c>
      <c r="C51" s="34">
        <v>4301011386</v>
      </c>
      <c r="D51" s="619">
        <v>4680115880283</v>
      </c>
      <c r="E51" s="620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104</v>
      </c>
      <c r="L51" s="35"/>
      <c r="M51" s="36" t="s">
        <v>100</v>
      </c>
      <c r="N51" s="36"/>
      <c r="O51" s="35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7"/>
      <c r="V51" s="37"/>
      <c r="W51" s="38" t="s">
        <v>69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125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hidden="1" customHeight="1" x14ac:dyDescent="0.25">
      <c r="A52" s="60" t="s">
        <v>126</v>
      </c>
      <c r="B52" s="60" t="s">
        <v>127</v>
      </c>
      <c r="C52" s="34">
        <v>4301011806</v>
      </c>
      <c r="D52" s="619">
        <v>4680115881525</v>
      </c>
      <c r="E52" s="620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104</v>
      </c>
      <c r="L52" s="35"/>
      <c r="M52" s="36" t="s">
        <v>100</v>
      </c>
      <c r="N52" s="36"/>
      <c r="O52" s="35">
        <v>50</v>
      </c>
      <c r="P52" s="64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7"/>
      <c r="V52" s="37"/>
      <c r="W52" s="38" t="s">
        <v>69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122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hidden="1" customHeight="1" x14ac:dyDescent="0.25">
      <c r="A53" s="60" t="s">
        <v>128</v>
      </c>
      <c r="B53" s="60" t="s">
        <v>129</v>
      </c>
      <c r="C53" s="34">
        <v>4301011589</v>
      </c>
      <c r="D53" s="619">
        <v>4680115885899</v>
      </c>
      <c r="E53" s="620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67</v>
      </c>
      <c r="L53" s="35"/>
      <c r="M53" s="36" t="s">
        <v>130</v>
      </c>
      <c r="N53" s="36"/>
      <c r="O53" s="35">
        <v>50</v>
      </c>
      <c r="P53" s="75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7"/>
      <c r="V53" s="37"/>
      <c r="W53" s="38" t="s">
        <v>69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131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132</v>
      </c>
      <c r="B54" s="60" t="s">
        <v>133</v>
      </c>
      <c r="C54" s="34">
        <v>4301011801</v>
      </c>
      <c r="D54" s="619">
        <v>4680115881419</v>
      </c>
      <c r="E54" s="620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104</v>
      </c>
      <c r="L54" s="35" t="s">
        <v>105</v>
      </c>
      <c r="M54" s="36" t="s">
        <v>100</v>
      </c>
      <c r="N54" s="36"/>
      <c r="O54" s="35">
        <v>50</v>
      </c>
      <c r="P54" s="9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7"/>
      <c r="V54" s="37"/>
      <c r="W54" s="38" t="s">
        <v>69</v>
      </c>
      <c r="X54" s="56">
        <v>585</v>
      </c>
      <c r="Y54" s="53">
        <f t="shared" si="6"/>
        <v>585</v>
      </c>
      <c r="Z54" s="39">
        <f>IFERROR(IF(Y54=0,"",ROUNDUP(Y54/H54,0)*0.00902),"")</f>
        <v>1.1726000000000001</v>
      </c>
      <c r="AA54" s="65"/>
      <c r="AB54" s="66"/>
      <c r="AC54" s="115" t="s">
        <v>134</v>
      </c>
      <c r="AG54" s="75"/>
      <c r="AJ54" s="79" t="s">
        <v>107</v>
      </c>
      <c r="AK54" s="79">
        <v>594</v>
      </c>
      <c r="BB54" s="116" t="s">
        <v>1</v>
      </c>
      <c r="BM54" s="75">
        <f t="shared" si="7"/>
        <v>612.29999999999995</v>
      </c>
      <c r="BN54" s="75">
        <f t="shared" si="8"/>
        <v>612.29999999999995</v>
      </c>
      <c r="BO54" s="75">
        <f t="shared" si="9"/>
        <v>0.98484848484848486</v>
      </c>
      <c r="BP54" s="75">
        <f t="shared" si="10"/>
        <v>0.98484848484848486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1" t="s">
        <v>86</v>
      </c>
      <c r="Q55" s="632"/>
      <c r="R55" s="632"/>
      <c r="S55" s="632"/>
      <c r="T55" s="632"/>
      <c r="U55" s="632"/>
      <c r="V55" s="633"/>
      <c r="W55" s="40" t="s">
        <v>87</v>
      </c>
      <c r="X55" s="41">
        <f>IFERROR(X49/H49,"0")+IFERROR(X50/H50,"0")+IFERROR(X51/H51,"0")+IFERROR(X52/H52,"0")+IFERROR(X53/H53,"0")+IFERROR(X54/H54,"0")</f>
        <v>148.51851851851853</v>
      </c>
      <c r="Y55" s="41">
        <f>IFERROR(Y49/H49,"0")+IFERROR(Y50/H50,"0")+IFERROR(Y51/H51,"0")+IFERROR(Y52/H52,"0")+IFERROR(Y53/H53,"0")+IFERROR(Y54/H54,"0")</f>
        <v>149</v>
      </c>
      <c r="Z55" s="41">
        <f>IFERROR(IF(Z49="",0,Z49),"0")+IFERROR(IF(Z50="",0,Z50),"0")+IFERROR(IF(Z51="",0,Z51),"0")+IFERROR(IF(Z52="",0,Z52),"0")+IFERROR(IF(Z53="",0,Z53),"0")+IFERROR(IF(Z54="",0,Z54),"0")</f>
        <v>1.53322</v>
      </c>
      <c r="AA55" s="64"/>
      <c r="AB55" s="64"/>
      <c r="AC55" s="64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1" t="s">
        <v>86</v>
      </c>
      <c r="Q56" s="632"/>
      <c r="R56" s="632"/>
      <c r="S56" s="632"/>
      <c r="T56" s="632"/>
      <c r="U56" s="632"/>
      <c r="V56" s="633"/>
      <c r="W56" s="40" t="s">
        <v>69</v>
      </c>
      <c r="X56" s="41">
        <f>IFERROR(SUM(X49:X54),"0")</f>
        <v>785</v>
      </c>
      <c r="Y56" s="41">
        <f>IFERROR(SUM(Y49:Y54),"0")</f>
        <v>790.2</v>
      </c>
      <c r="Z56" s="40"/>
      <c r="AA56" s="64"/>
      <c r="AB56" s="64"/>
      <c r="AC56" s="64"/>
    </row>
    <row r="57" spans="1:68" ht="14.25" hidden="1" customHeight="1" x14ac:dyDescent="0.25">
      <c r="A57" s="635" t="s">
        <v>135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3"/>
      <c r="AB57" s="63"/>
      <c r="AC57" s="63"/>
    </row>
    <row r="58" spans="1:68" ht="16.5" hidden="1" customHeight="1" x14ac:dyDescent="0.25">
      <c r="A58" s="60" t="s">
        <v>136</v>
      </c>
      <c r="B58" s="60" t="s">
        <v>137</v>
      </c>
      <c r="C58" s="34">
        <v>4301020298</v>
      </c>
      <c r="D58" s="619">
        <v>4680115881440</v>
      </c>
      <c r="E58" s="620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99</v>
      </c>
      <c r="L58" s="35"/>
      <c r="M58" s="36" t="s">
        <v>100</v>
      </c>
      <c r="N58" s="36"/>
      <c r="O58" s="35">
        <v>50</v>
      </c>
      <c r="P58" s="9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7"/>
      <c r="V58" s="37"/>
      <c r="W58" s="38" t="s">
        <v>69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/>
      <c r="AB58" s="66"/>
      <c r="AC58" s="117" t="s">
        <v>138</v>
      </c>
      <c r="AG58" s="75"/>
      <c r="AJ58" s="79"/>
      <c r="AK58" s="79">
        <v>0</v>
      </c>
      <c r="BB58" s="118" t="s">
        <v>1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hidden="1" customHeight="1" x14ac:dyDescent="0.25">
      <c r="A59" s="60" t="s">
        <v>139</v>
      </c>
      <c r="B59" s="60" t="s">
        <v>140</v>
      </c>
      <c r="C59" s="34">
        <v>4301020228</v>
      </c>
      <c r="D59" s="619">
        <v>4680115882751</v>
      </c>
      <c r="E59" s="620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104</v>
      </c>
      <c r="L59" s="35"/>
      <c r="M59" s="36" t="s">
        <v>100</v>
      </c>
      <c r="N59" s="36"/>
      <c r="O59" s="35">
        <v>90</v>
      </c>
      <c r="P59" s="8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7"/>
      <c r="V59" s="37"/>
      <c r="W59" s="38" t="s">
        <v>69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141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hidden="1" customHeight="1" x14ac:dyDescent="0.25">
      <c r="A60" s="60" t="s">
        <v>142</v>
      </c>
      <c r="B60" s="60" t="s">
        <v>143</v>
      </c>
      <c r="C60" s="34">
        <v>4301020358</v>
      </c>
      <c r="D60" s="619">
        <v>4680115885950</v>
      </c>
      <c r="E60" s="620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67</v>
      </c>
      <c r="L60" s="35"/>
      <c r="M60" s="36" t="s">
        <v>106</v>
      </c>
      <c r="N60" s="36"/>
      <c r="O60" s="35">
        <v>50</v>
      </c>
      <c r="P60" s="9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7"/>
      <c r="V60" s="37"/>
      <c r="W60" s="38" t="s">
        <v>69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138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hidden="1" customHeight="1" x14ac:dyDescent="0.25">
      <c r="A61" s="60" t="s">
        <v>144</v>
      </c>
      <c r="B61" s="60" t="s">
        <v>145</v>
      </c>
      <c r="C61" s="34">
        <v>4301020296</v>
      </c>
      <c r="D61" s="619">
        <v>4680115881433</v>
      </c>
      <c r="E61" s="620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67</v>
      </c>
      <c r="L61" s="35" t="s">
        <v>105</v>
      </c>
      <c r="M61" s="36" t="s">
        <v>100</v>
      </c>
      <c r="N61" s="36"/>
      <c r="O61" s="35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7"/>
      <c r="V61" s="37"/>
      <c r="W61" s="38" t="s">
        <v>69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/>
      <c r="AB61" s="66"/>
      <c r="AC61" s="123" t="s">
        <v>138</v>
      </c>
      <c r="AG61" s="75"/>
      <c r="AJ61" s="79" t="s">
        <v>107</v>
      </c>
      <c r="AK61" s="79">
        <v>491.4</v>
      </c>
      <c r="BB61" s="124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idden="1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1" t="s">
        <v>86</v>
      </c>
      <c r="Q62" s="632"/>
      <c r="R62" s="632"/>
      <c r="S62" s="632"/>
      <c r="T62" s="632"/>
      <c r="U62" s="632"/>
      <c r="V62" s="633"/>
      <c r="W62" s="40" t="s">
        <v>87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hidden="1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1" t="s">
        <v>86</v>
      </c>
      <c r="Q63" s="632"/>
      <c r="R63" s="632"/>
      <c r="S63" s="632"/>
      <c r="T63" s="632"/>
      <c r="U63" s="632"/>
      <c r="V63" s="633"/>
      <c r="W63" s="40" t="s">
        <v>69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hidden="1" customHeight="1" x14ac:dyDescent="0.25">
      <c r="A64" s="635" t="s">
        <v>146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3"/>
      <c r="AB64" s="63"/>
      <c r="AC64" s="63"/>
    </row>
    <row r="65" spans="1:68" ht="27" hidden="1" customHeight="1" x14ac:dyDescent="0.25">
      <c r="A65" s="60" t="s">
        <v>147</v>
      </c>
      <c r="B65" s="60" t="s">
        <v>148</v>
      </c>
      <c r="C65" s="34">
        <v>4301031243</v>
      </c>
      <c r="D65" s="619">
        <v>4680115885073</v>
      </c>
      <c r="E65" s="620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149</v>
      </c>
      <c r="L65" s="35"/>
      <c r="M65" s="36" t="s">
        <v>68</v>
      </c>
      <c r="N65" s="36"/>
      <c r="O65" s="35">
        <v>40</v>
      </c>
      <c r="P65" s="9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7"/>
      <c r="V65" s="37"/>
      <c r="W65" s="38" t="s">
        <v>69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150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hidden="1" customHeight="1" x14ac:dyDescent="0.25">
      <c r="A66" s="60" t="s">
        <v>151</v>
      </c>
      <c r="B66" s="60" t="s">
        <v>152</v>
      </c>
      <c r="C66" s="34">
        <v>4301031241</v>
      </c>
      <c r="D66" s="619">
        <v>4680115885059</v>
      </c>
      <c r="E66" s="620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149</v>
      </c>
      <c r="L66" s="35"/>
      <c r="M66" s="36" t="s">
        <v>68</v>
      </c>
      <c r="N66" s="36"/>
      <c r="O66" s="35">
        <v>40</v>
      </c>
      <c r="P66" s="7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7"/>
      <c r="V66" s="37"/>
      <c r="W66" s="38" t="s">
        <v>69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153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hidden="1" customHeight="1" x14ac:dyDescent="0.25">
      <c r="A67" s="60" t="s">
        <v>154</v>
      </c>
      <c r="B67" s="60" t="s">
        <v>155</v>
      </c>
      <c r="C67" s="34">
        <v>4301031316</v>
      </c>
      <c r="D67" s="619">
        <v>4680115885097</v>
      </c>
      <c r="E67" s="620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149</v>
      </c>
      <c r="L67" s="35"/>
      <c r="M67" s="36" t="s">
        <v>68</v>
      </c>
      <c r="N67" s="36"/>
      <c r="O67" s="35">
        <v>40</v>
      </c>
      <c r="P67" s="9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7"/>
      <c r="V67" s="37"/>
      <c r="W67" s="38" t="s">
        <v>69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156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idden="1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1" t="s">
        <v>86</v>
      </c>
      <c r="Q68" s="632"/>
      <c r="R68" s="632"/>
      <c r="S68" s="632"/>
      <c r="T68" s="632"/>
      <c r="U68" s="632"/>
      <c r="V68" s="633"/>
      <c r="W68" s="40" t="s">
        <v>87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hidden="1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1" t="s">
        <v>86</v>
      </c>
      <c r="Q69" s="632"/>
      <c r="R69" s="632"/>
      <c r="S69" s="632"/>
      <c r="T69" s="632"/>
      <c r="U69" s="632"/>
      <c r="V69" s="633"/>
      <c r="W69" s="40" t="s">
        <v>69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hidden="1" customHeight="1" x14ac:dyDescent="0.25">
      <c r="A70" s="635" t="s">
        <v>64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3"/>
      <c r="AB70" s="63"/>
      <c r="AC70" s="63"/>
    </row>
    <row r="71" spans="1:68" ht="16.5" hidden="1" customHeight="1" x14ac:dyDescent="0.25">
      <c r="A71" s="60" t="s">
        <v>157</v>
      </c>
      <c r="B71" s="60" t="s">
        <v>158</v>
      </c>
      <c r="C71" s="34">
        <v>4301051838</v>
      </c>
      <c r="D71" s="619">
        <v>4680115881891</v>
      </c>
      <c r="E71" s="620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99</v>
      </c>
      <c r="L71" s="35"/>
      <c r="M71" s="36" t="s">
        <v>106</v>
      </c>
      <c r="N71" s="36"/>
      <c r="O71" s="35">
        <v>40</v>
      </c>
      <c r="P71" s="9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7"/>
      <c r="V71" s="37"/>
      <c r="W71" s="38" t="s">
        <v>69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159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hidden="1" customHeight="1" x14ac:dyDescent="0.25">
      <c r="A72" s="60" t="s">
        <v>160</v>
      </c>
      <c r="B72" s="60" t="s">
        <v>161</v>
      </c>
      <c r="C72" s="34">
        <v>4301051846</v>
      </c>
      <c r="D72" s="619">
        <v>4680115885769</v>
      </c>
      <c r="E72" s="620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99</v>
      </c>
      <c r="L72" s="35"/>
      <c r="M72" s="36" t="s">
        <v>106</v>
      </c>
      <c r="N72" s="36"/>
      <c r="O72" s="35">
        <v>45</v>
      </c>
      <c r="P72" s="95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7"/>
      <c r="V72" s="37"/>
      <c r="W72" s="38" t="s">
        <v>69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162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hidden="1" customHeight="1" x14ac:dyDescent="0.25">
      <c r="A73" s="60" t="s">
        <v>163</v>
      </c>
      <c r="B73" s="60" t="s">
        <v>164</v>
      </c>
      <c r="C73" s="34">
        <v>4301051927</v>
      </c>
      <c r="D73" s="619">
        <v>4680115884410</v>
      </c>
      <c r="E73" s="620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99</v>
      </c>
      <c r="L73" s="35"/>
      <c r="M73" s="36" t="s">
        <v>106</v>
      </c>
      <c r="N73" s="36"/>
      <c r="O73" s="35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7"/>
      <c r="V73" s="37"/>
      <c r="W73" s="38" t="s">
        <v>69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165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hidden="1" customHeight="1" x14ac:dyDescent="0.25">
      <c r="A74" s="60" t="s">
        <v>166</v>
      </c>
      <c r="B74" s="60" t="s">
        <v>167</v>
      </c>
      <c r="C74" s="34">
        <v>4301051837</v>
      </c>
      <c r="D74" s="619">
        <v>4680115884311</v>
      </c>
      <c r="E74" s="620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67</v>
      </c>
      <c r="L74" s="35"/>
      <c r="M74" s="36" t="s">
        <v>106</v>
      </c>
      <c r="N74" s="36"/>
      <c r="O74" s="35">
        <v>40</v>
      </c>
      <c r="P74" s="7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7"/>
      <c r="V74" s="37"/>
      <c r="W74" s="38" t="s">
        <v>69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159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hidden="1" customHeight="1" x14ac:dyDescent="0.25">
      <c r="A75" s="60" t="s">
        <v>168</v>
      </c>
      <c r="B75" s="60" t="s">
        <v>169</v>
      </c>
      <c r="C75" s="34">
        <v>4301051844</v>
      </c>
      <c r="D75" s="619">
        <v>4680115885929</v>
      </c>
      <c r="E75" s="620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67</v>
      </c>
      <c r="L75" s="35"/>
      <c r="M75" s="36" t="s">
        <v>106</v>
      </c>
      <c r="N75" s="36"/>
      <c r="O75" s="35">
        <v>45</v>
      </c>
      <c r="P75" s="93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162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170</v>
      </c>
      <c r="B76" s="60" t="s">
        <v>171</v>
      </c>
      <c r="C76" s="34">
        <v>4301051929</v>
      </c>
      <c r="D76" s="619">
        <v>4680115884403</v>
      </c>
      <c r="E76" s="620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67</v>
      </c>
      <c r="L76" s="35"/>
      <c r="M76" s="36" t="s">
        <v>106</v>
      </c>
      <c r="N76" s="36"/>
      <c r="O76" s="35">
        <v>40</v>
      </c>
      <c r="P76" s="8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165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idden="1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1" t="s">
        <v>86</v>
      </c>
      <c r="Q77" s="632"/>
      <c r="R77" s="632"/>
      <c r="S77" s="632"/>
      <c r="T77" s="632"/>
      <c r="U77" s="632"/>
      <c r="V77" s="633"/>
      <c r="W77" s="40" t="s">
        <v>87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hidden="1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1" t="s">
        <v>86</v>
      </c>
      <c r="Q78" s="632"/>
      <c r="R78" s="632"/>
      <c r="S78" s="632"/>
      <c r="T78" s="632"/>
      <c r="U78" s="632"/>
      <c r="V78" s="633"/>
      <c r="W78" s="40" t="s">
        <v>69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hidden="1" customHeight="1" x14ac:dyDescent="0.25">
      <c r="A79" s="635" t="s">
        <v>172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3"/>
      <c r="AB79" s="63"/>
      <c r="AC79" s="63"/>
    </row>
    <row r="80" spans="1:68" ht="27" customHeight="1" x14ac:dyDescent="0.25">
      <c r="A80" s="60" t="s">
        <v>173</v>
      </c>
      <c r="B80" s="60" t="s">
        <v>174</v>
      </c>
      <c r="C80" s="34">
        <v>4301060455</v>
      </c>
      <c r="D80" s="619">
        <v>4680115881532</v>
      </c>
      <c r="E80" s="620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99</v>
      </c>
      <c r="L80" s="35"/>
      <c r="M80" s="36" t="s">
        <v>130</v>
      </c>
      <c r="N80" s="36"/>
      <c r="O80" s="35">
        <v>30</v>
      </c>
      <c r="P80" s="8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7"/>
      <c r="V80" s="37"/>
      <c r="W80" s="38" t="s">
        <v>69</v>
      </c>
      <c r="X80" s="56">
        <v>50</v>
      </c>
      <c r="Y80" s="53">
        <f>IFERROR(IF(X80="",0,CEILING((X80/$H80),1)*$H80),"")</f>
        <v>54.6</v>
      </c>
      <c r="Z80" s="39">
        <f>IFERROR(IF(Y80=0,"",ROUNDUP(Y80/H80,0)*0.01898),"")</f>
        <v>0.13286000000000001</v>
      </c>
      <c r="AA80" s="65"/>
      <c r="AB80" s="66"/>
      <c r="AC80" s="143" t="s">
        <v>175</v>
      </c>
      <c r="AG80" s="75"/>
      <c r="AJ80" s="79"/>
      <c r="AK80" s="79">
        <v>0</v>
      </c>
      <c r="BB80" s="144" t="s">
        <v>1</v>
      </c>
      <c r="BM80" s="75">
        <f>IFERROR(X80*I80/H80,"0")</f>
        <v>52.78846153846154</v>
      </c>
      <c r="BN80" s="75">
        <f>IFERROR(Y80*I80/H80,"0")</f>
        <v>57.644999999999996</v>
      </c>
      <c r="BO80" s="75">
        <f>IFERROR(1/J80*(X80/H80),"0")</f>
        <v>0.10016025641025642</v>
      </c>
      <c r="BP80" s="75">
        <f>IFERROR(1/J80*(Y80/H80),"0")</f>
        <v>0.109375</v>
      </c>
    </row>
    <row r="81" spans="1:68" ht="27" hidden="1" customHeight="1" x14ac:dyDescent="0.25">
      <c r="A81" s="60" t="s">
        <v>176</v>
      </c>
      <c r="B81" s="60" t="s">
        <v>177</v>
      </c>
      <c r="C81" s="34">
        <v>4301060351</v>
      </c>
      <c r="D81" s="619">
        <v>4680115881464</v>
      </c>
      <c r="E81" s="620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104</v>
      </c>
      <c r="L81" s="35"/>
      <c r="M81" s="36" t="s">
        <v>106</v>
      </c>
      <c r="N81" s="36"/>
      <c r="O81" s="35">
        <v>30</v>
      </c>
      <c r="P81" s="6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7"/>
      <c r="V81" s="37"/>
      <c r="W81" s="38" t="s">
        <v>69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178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1" t="s">
        <v>86</v>
      </c>
      <c r="Q82" s="632"/>
      <c r="R82" s="632"/>
      <c r="S82" s="632"/>
      <c r="T82" s="632"/>
      <c r="U82" s="632"/>
      <c r="V82" s="633"/>
      <c r="W82" s="40" t="s">
        <v>87</v>
      </c>
      <c r="X82" s="41">
        <f>IFERROR(X80/H80,"0")+IFERROR(X81/H81,"0")</f>
        <v>6.4102564102564106</v>
      </c>
      <c r="Y82" s="41">
        <f>IFERROR(Y80/H80,"0")+IFERROR(Y81/H81,"0")</f>
        <v>7</v>
      </c>
      <c r="Z82" s="41">
        <f>IFERROR(IF(Z80="",0,Z80),"0")+IFERROR(IF(Z81="",0,Z81),"0")</f>
        <v>0.13286000000000001</v>
      </c>
      <c r="AA82" s="64"/>
      <c r="AB82" s="64"/>
      <c r="AC82" s="64"/>
    </row>
    <row r="83" spans="1:68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1" t="s">
        <v>86</v>
      </c>
      <c r="Q83" s="632"/>
      <c r="R83" s="632"/>
      <c r="S83" s="632"/>
      <c r="T83" s="632"/>
      <c r="U83" s="632"/>
      <c r="V83" s="633"/>
      <c r="W83" s="40" t="s">
        <v>69</v>
      </c>
      <c r="X83" s="41">
        <f>IFERROR(SUM(X80:X81),"0")</f>
        <v>50</v>
      </c>
      <c r="Y83" s="41">
        <f>IFERROR(SUM(Y80:Y81),"0")</f>
        <v>54.6</v>
      </c>
      <c r="Z83" s="40"/>
      <c r="AA83" s="64"/>
      <c r="AB83" s="64"/>
      <c r="AC83" s="64"/>
    </row>
    <row r="84" spans="1:68" ht="16.5" hidden="1" customHeight="1" x14ac:dyDescent="0.25">
      <c r="A84" s="639" t="s">
        <v>179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2"/>
      <c r="AB84" s="62"/>
      <c r="AC84" s="62"/>
    </row>
    <row r="85" spans="1:68" ht="14.25" hidden="1" customHeight="1" x14ac:dyDescent="0.25">
      <c r="A85" s="635" t="s">
        <v>96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3"/>
      <c r="AB85" s="63"/>
      <c r="AC85" s="63"/>
    </row>
    <row r="86" spans="1:68" ht="27" customHeight="1" x14ac:dyDescent="0.25">
      <c r="A86" s="60" t="s">
        <v>180</v>
      </c>
      <c r="B86" s="60" t="s">
        <v>181</v>
      </c>
      <c r="C86" s="34">
        <v>4301011468</v>
      </c>
      <c r="D86" s="619">
        <v>4680115881327</v>
      </c>
      <c r="E86" s="620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99</v>
      </c>
      <c r="L86" s="35"/>
      <c r="M86" s="36" t="s">
        <v>130</v>
      </c>
      <c r="N86" s="36"/>
      <c r="O86" s="35">
        <v>50</v>
      </c>
      <c r="P86" s="66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7"/>
      <c r="V86" s="37"/>
      <c r="W86" s="38" t="s">
        <v>69</v>
      </c>
      <c r="X86" s="56">
        <v>150</v>
      </c>
      <c r="Y86" s="53">
        <f>IFERROR(IF(X86="",0,CEILING((X86/$H86),1)*$H86),"")</f>
        <v>151.20000000000002</v>
      </c>
      <c r="Z86" s="39">
        <f>IFERROR(IF(Y86=0,"",ROUNDUP(Y86/H86,0)*0.01898),"")</f>
        <v>0.26572000000000001</v>
      </c>
      <c r="AA86" s="65"/>
      <c r="AB86" s="66"/>
      <c r="AC86" s="147" t="s">
        <v>182</v>
      </c>
      <c r="AG86" s="75"/>
      <c r="AJ86" s="79"/>
      <c r="AK86" s="79">
        <v>0</v>
      </c>
      <c r="BB86" s="148" t="s">
        <v>1</v>
      </c>
      <c r="BM86" s="75">
        <f>IFERROR(X86*I86/H86,"0")</f>
        <v>156.04166666666666</v>
      </c>
      <c r="BN86" s="75">
        <f>IFERROR(Y86*I86/H86,"0")</f>
        <v>157.29000000000002</v>
      </c>
      <c r="BO86" s="75">
        <f>IFERROR(1/J86*(X86/H86),"0")</f>
        <v>0.21701388888888887</v>
      </c>
      <c r="BP86" s="75">
        <f>IFERROR(1/J86*(Y86/H86),"0")</f>
        <v>0.21875</v>
      </c>
    </row>
    <row r="87" spans="1:68" ht="16.5" hidden="1" customHeight="1" x14ac:dyDescent="0.25">
      <c r="A87" s="60" t="s">
        <v>183</v>
      </c>
      <c r="B87" s="60" t="s">
        <v>184</v>
      </c>
      <c r="C87" s="34">
        <v>4301011476</v>
      </c>
      <c r="D87" s="619">
        <v>4680115881518</v>
      </c>
      <c r="E87" s="620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104</v>
      </c>
      <c r="L87" s="35"/>
      <c r="M87" s="36" t="s">
        <v>106</v>
      </c>
      <c r="N87" s="36"/>
      <c r="O87" s="35">
        <v>50</v>
      </c>
      <c r="P87" s="8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7"/>
      <c r="V87" s="37"/>
      <c r="W87" s="38" t="s">
        <v>69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182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185</v>
      </c>
      <c r="B88" s="60" t="s">
        <v>186</v>
      </c>
      <c r="C88" s="34">
        <v>4301011443</v>
      </c>
      <c r="D88" s="619">
        <v>4680115881303</v>
      </c>
      <c r="E88" s="620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104</v>
      </c>
      <c r="L88" s="35" t="s">
        <v>105</v>
      </c>
      <c r="M88" s="36" t="s">
        <v>130</v>
      </c>
      <c r="N88" s="36"/>
      <c r="O88" s="35">
        <v>50</v>
      </c>
      <c r="P88" s="8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7"/>
      <c r="V88" s="37"/>
      <c r="W88" s="38" t="s">
        <v>69</v>
      </c>
      <c r="X88" s="56">
        <v>315</v>
      </c>
      <c r="Y88" s="53">
        <f>IFERROR(IF(X88="",0,CEILING((X88/$H88),1)*$H88),"")</f>
        <v>315</v>
      </c>
      <c r="Z88" s="39">
        <f>IFERROR(IF(Y88=0,"",ROUNDUP(Y88/H88,0)*0.00902),"")</f>
        <v>0.63139999999999996</v>
      </c>
      <c r="AA88" s="65"/>
      <c r="AB88" s="66"/>
      <c r="AC88" s="151" t="s">
        <v>187</v>
      </c>
      <c r="AG88" s="75"/>
      <c r="AJ88" s="79" t="s">
        <v>107</v>
      </c>
      <c r="AK88" s="79">
        <v>594</v>
      </c>
      <c r="BB88" s="152" t="s">
        <v>1</v>
      </c>
      <c r="BM88" s="75">
        <f>IFERROR(X88*I88/H88,"0")</f>
        <v>329.70000000000005</v>
      </c>
      <c r="BN88" s="75">
        <f>IFERROR(Y88*I88/H88,"0")</f>
        <v>329.70000000000005</v>
      </c>
      <c r="BO88" s="75">
        <f>IFERROR(1/J88*(X88/H88),"0")</f>
        <v>0.53030303030303028</v>
      </c>
      <c r="BP88" s="75">
        <f>IFERROR(1/J88*(Y88/H88),"0")</f>
        <v>0.53030303030303028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1" t="s">
        <v>86</v>
      </c>
      <c r="Q89" s="632"/>
      <c r="R89" s="632"/>
      <c r="S89" s="632"/>
      <c r="T89" s="632"/>
      <c r="U89" s="632"/>
      <c r="V89" s="633"/>
      <c r="W89" s="40" t="s">
        <v>87</v>
      </c>
      <c r="X89" s="41">
        <f>IFERROR(X86/H86,"0")+IFERROR(X87/H87,"0")+IFERROR(X88/H88,"0")</f>
        <v>83.888888888888886</v>
      </c>
      <c r="Y89" s="41">
        <f>IFERROR(Y86/H86,"0")+IFERROR(Y87/H87,"0")+IFERROR(Y88/H88,"0")</f>
        <v>84</v>
      </c>
      <c r="Z89" s="41">
        <f>IFERROR(IF(Z86="",0,Z86),"0")+IFERROR(IF(Z87="",0,Z87),"0")+IFERROR(IF(Z88="",0,Z88),"0")</f>
        <v>0.89711999999999992</v>
      </c>
      <c r="AA89" s="64"/>
      <c r="AB89" s="64"/>
      <c r="AC89" s="64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1" t="s">
        <v>86</v>
      </c>
      <c r="Q90" s="632"/>
      <c r="R90" s="632"/>
      <c r="S90" s="632"/>
      <c r="T90" s="632"/>
      <c r="U90" s="632"/>
      <c r="V90" s="633"/>
      <c r="W90" s="40" t="s">
        <v>69</v>
      </c>
      <c r="X90" s="41">
        <f>IFERROR(SUM(X86:X88),"0")</f>
        <v>465</v>
      </c>
      <c r="Y90" s="41">
        <f>IFERROR(SUM(Y86:Y88),"0")</f>
        <v>466.20000000000005</v>
      </c>
      <c r="Z90" s="40"/>
      <c r="AA90" s="64"/>
      <c r="AB90" s="64"/>
      <c r="AC90" s="64"/>
    </row>
    <row r="91" spans="1:68" ht="14.25" hidden="1" customHeight="1" x14ac:dyDescent="0.25">
      <c r="A91" s="635" t="s">
        <v>64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3"/>
      <c r="AB91" s="63"/>
      <c r="AC91" s="63"/>
    </row>
    <row r="92" spans="1:68" ht="16.5" customHeight="1" x14ac:dyDescent="0.25">
      <c r="A92" s="60" t="s">
        <v>188</v>
      </c>
      <c r="B92" s="60" t="s">
        <v>189</v>
      </c>
      <c r="C92" s="34">
        <v>4301051546</v>
      </c>
      <c r="D92" s="619">
        <v>4607091386967</v>
      </c>
      <c r="E92" s="620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99</v>
      </c>
      <c r="L92" s="35"/>
      <c r="M92" s="36" t="s">
        <v>106</v>
      </c>
      <c r="N92" s="36"/>
      <c r="O92" s="35">
        <v>45</v>
      </c>
      <c r="P92" s="69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2"/>
      <c r="R92" s="622"/>
      <c r="S92" s="622"/>
      <c r="T92" s="623"/>
      <c r="U92" s="37"/>
      <c r="V92" s="37"/>
      <c r="W92" s="38" t="s">
        <v>69</v>
      </c>
      <c r="X92" s="56">
        <v>200</v>
      </c>
      <c r="Y92" s="53">
        <f t="shared" ref="Y92:Y99" si="16">IFERROR(IF(X92="",0,CEILING((X92/$H92),1)*$H92),"")</f>
        <v>201.60000000000002</v>
      </c>
      <c r="Z92" s="39">
        <f>IFERROR(IF(Y92=0,"",ROUNDUP(Y92/H92,0)*0.01898),"")</f>
        <v>0.45552000000000004</v>
      </c>
      <c r="AA92" s="65"/>
      <c r="AB92" s="66"/>
      <c r="AC92" s="153" t="s">
        <v>190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212.35714285714286</v>
      </c>
      <c r="BN92" s="75">
        <f t="shared" ref="BN92:BN99" si="18">IFERROR(Y92*I92/H92,"0")</f>
        <v>214.05600000000001</v>
      </c>
      <c r="BO92" s="75">
        <f t="shared" ref="BO92:BO99" si="19">IFERROR(1/J92*(X92/H92),"0")</f>
        <v>0.37202380952380953</v>
      </c>
      <c r="BP92" s="75">
        <f t="shared" ref="BP92:BP99" si="20">IFERROR(1/J92*(Y92/H92),"0")</f>
        <v>0.375</v>
      </c>
    </row>
    <row r="93" spans="1:68" ht="16.5" hidden="1" customHeight="1" x14ac:dyDescent="0.25">
      <c r="A93" s="60" t="s">
        <v>188</v>
      </c>
      <c r="B93" s="60" t="s">
        <v>191</v>
      </c>
      <c r="C93" s="34">
        <v>4301051712</v>
      </c>
      <c r="D93" s="619">
        <v>4607091386967</v>
      </c>
      <c r="E93" s="620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99</v>
      </c>
      <c r="L93" s="35"/>
      <c r="M93" s="36" t="s">
        <v>130</v>
      </c>
      <c r="N93" s="36"/>
      <c r="O93" s="35">
        <v>45</v>
      </c>
      <c r="P93" s="888" t="s">
        <v>192</v>
      </c>
      <c r="Q93" s="622"/>
      <c r="R93" s="622"/>
      <c r="S93" s="622"/>
      <c r="T93" s="623"/>
      <c r="U93" s="37"/>
      <c r="V93" s="37"/>
      <c r="W93" s="38" t="s">
        <v>69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190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hidden="1" customHeight="1" x14ac:dyDescent="0.25">
      <c r="A94" s="60" t="s">
        <v>188</v>
      </c>
      <c r="B94" s="60" t="s">
        <v>193</v>
      </c>
      <c r="C94" s="34">
        <v>4301051437</v>
      </c>
      <c r="D94" s="619">
        <v>4607091386967</v>
      </c>
      <c r="E94" s="620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99</v>
      </c>
      <c r="L94" s="35"/>
      <c r="M94" s="36" t="s">
        <v>106</v>
      </c>
      <c r="N94" s="36"/>
      <c r="O94" s="35">
        <v>45</v>
      </c>
      <c r="P94" s="70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7"/>
      <c r="V94" s="37"/>
      <c r="W94" s="38" t="s">
        <v>69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190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hidden="1" customHeight="1" x14ac:dyDescent="0.25">
      <c r="A95" s="60" t="s">
        <v>194</v>
      </c>
      <c r="B95" s="60" t="s">
        <v>195</v>
      </c>
      <c r="C95" s="34">
        <v>4301051788</v>
      </c>
      <c r="D95" s="619">
        <v>4680115884953</v>
      </c>
      <c r="E95" s="620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67</v>
      </c>
      <c r="L95" s="35"/>
      <c r="M95" s="36" t="s">
        <v>106</v>
      </c>
      <c r="N95" s="36"/>
      <c r="O95" s="35">
        <v>45</v>
      </c>
      <c r="P95" s="64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7"/>
      <c r="V95" s="37"/>
      <c r="W95" s="38" t="s">
        <v>69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196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hidden="1" customHeight="1" x14ac:dyDescent="0.25">
      <c r="A96" s="60" t="s">
        <v>197</v>
      </c>
      <c r="B96" s="60" t="s">
        <v>198</v>
      </c>
      <c r="C96" s="34">
        <v>4301051718</v>
      </c>
      <c r="D96" s="619">
        <v>4607091385731</v>
      </c>
      <c r="E96" s="620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67</v>
      </c>
      <c r="L96" s="35"/>
      <c r="M96" s="36" t="s">
        <v>130</v>
      </c>
      <c r="N96" s="36"/>
      <c r="O96" s="35">
        <v>45</v>
      </c>
      <c r="P96" s="63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22"/>
      <c r="R96" s="622"/>
      <c r="S96" s="622"/>
      <c r="T96" s="623"/>
      <c r="U96" s="37"/>
      <c r="V96" s="37"/>
      <c r="W96" s="38" t="s">
        <v>69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/>
      <c r="AB96" s="66"/>
      <c r="AC96" s="161" t="s">
        <v>190</v>
      </c>
      <c r="AG96" s="75"/>
      <c r="AJ96" s="79"/>
      <c r="AK96" s="79">
        <v>0</v>
      </c>
      <c r="BB96" s="162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197</v>
      </c>
      <c r="B97" s="60" t="s">
        <v>199</v>
      </c>
      <c r="C97" s="34">
        <v>4301052039</v>
      </c>
      <c r="D97" s="619">
        <v>4607091385731</v>
      </c>
      <c r="E97" s="620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67</v>
      </c>
      <c r="L97" s="35"/>
      <c r="M97" s="36" t="s">
        <v>106</v>
      </c>
      <c r="N97" s="36"/>
      <c r="O97" s="35">
        <v>45</v>
      </c>
      <c r="P97" s="73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22"/>
      <c r="R97" s="622"/>
      <c r="S97" s="622"/>
      <c r="T97" s="623"/>
      <c r="U97" s="37"/>
      <c r="V97" s="37"/>
      <c r="W97" s="38" t="s">
        <v>69</v>
      </c>
      <c r="X97" s="56">
        <v>225</v>
      </c>
      <c r="Y97" s="53">
        <f t="shared" si="16"/>
        <v>226.8</v>
      </c>
      <c r="Z97" s="39">
        <f>IFERROR(IF(Y97=0,"",ROUNDUP(Y97/H97,0)*0.00651),"")</f>
        <v>0.54683999999999999</v>
      </c>
      <c r="AA97" s="65"/>
      <c r="AB97" s="66"/>
      <c r="AC97" s="163" t="s">
        <v>200</v>
      </c>
      <c r="AG97" s="75"/>
      <c r="AJ97" s="79"/>
      <c r="AK97" s="79">
        <v>0</v>
      </c>
      <c r="BB97" s="164" t="s">
        <v>1</v>
      </c>
      <c r="BM97" s="75">
        <f t="shared" si="17"/>
        <v>246</v>
      </c>
      <c r="BN97" s="75">
        <f t="shared" si="18"/>
        <v>247.96799999999999</v>
      </c>
      <c r="BO97" s="75">
        <f t="shared" si="19"/>
        <v>0.45787545787545786</v>
      </c>
      <c r="BP97" s="75">
        <f t="shared" si="20"/>
        <v>0.46153846153846156</v>
      </c>
    </row>
    <row r="98" spans="1:68" ht="16.5" hidden="1" customHeight="1" x14ac:dyDescent="0.25">
      <c r="A98" s="60" t="s">
        <v>201</v>
      </c>
      <c r="B98" s="60" t="s">
        <v>202</v>
      </c>
      <c r="C98" s="34">
        <v>4301051438</v>
      </c>
      <c r="D98" s="619">
        <v>4680115880894</v>
      </c>
      <c r="E98" s="620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67</v>
      </c>
      <c r="L98" s="35"/>
      <c r="M98" s="36" t="s">
        <v>106</v>
      </c>
      <c r="N98" s="36"/>
      <c r="O98" s="35">
        <v>45</v>
      </c>
      <c r="P98" s="87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7"/>
      <c r="V98" s="37"/>
      <c r="W98" s="38" t="s">
        <v>69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203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hidden="1" customHeight="1" x14ac:dyDescent="0.25">
      <c r="A99" s="60" t="s">
        <v>204</v>
      </c>
      <c r="B99" s="60" t="s">
        <v>205</v>
      </c>
      <c r="C99" s="34">
        <v>4301051687</v>
      </c>
      <c r="D99" s="619">
        <v>4680115880214</v>
      </c>
      <c r="E99" s="620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67</v>
      </c>
      <c r="L99" s="35"/>
      <c r="M99" s="36" t="s">
        <v>106</v>
      </c>
      <c r="N99" s="36"/>
      <c r="O99" s="35">
        <v>45</v>
      </c>
      <c r="P99" s="68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7"/>
      <c r="V99" s="37"/>
      <c r="W99" s="38" t="s">
        <v>69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203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1" t="s">
        <v>86</v>
      </c>
      <c r="Q100" s="632"/>
      <c r="R100" s="632"/>
      <c r="S100" s="632"/>
      <c r="T100" s="632"/>
      <c r="U100" s="632"/>
      <c r="V100" s="633"/>
      <c r="W100" s="40" t="s">
        <v>87</v>
      </c>
      <c r="X100" s="41">
        <f>IFERROR(X92/H92,"0")+IFERROR(X93/H93,"0")+IFERROR(X94/H94,"0")+IFERROR(X95/H95,"0")+IFERROR(X96/H96,"0")+IFERROR(X97/H97,"0")+IFERROR(X98/H98,"0")+IFERROR(X99/H99,"0")</f>
        <v>107.14285714285714</v>
      </c>
      <c r="Y100" s="41">
        <f>IFERROR(Y92/H92,"0")+IFERROR(Y93/H93,"0")+IFERROR(Y94/H94,"0")+IFERROR(Y95/H95,"0")+IFERROR(Y96/H96,"0")+IFERROR(Y97/H97,"0")+IFERROR(Y98/H98,"0")+IFERROR(Y99/H99,"0")</f>
        <v>108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1.0023599999999999</v>
      </c>
      <c r="AA100" s="64"/>
      <c r="AB100" s="64"/>
      <c r="AC100" s="64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1" t="s">
        <v>86</v>
      </c>
      <c r="Q101" s="632"/>
      <c r="R101" s="632"/>
      <c r="S101" s="632"/>
      <c r="T101" s="632"/>
      <c r="U101" s="632"/>
      <c r="V101" s="633"/>
      <c r="W101" s="40" t="s">
        <v>69</v>
      </c>
      <c r="X101" s="41">
        <f>IFERROR(SUM(X92:X99),"0")</f>
        <v>425</v>
      </c>
      <c r="Y101" s="41">
        <f>IFERROR(SUM(Y92:Y99),"0")</f>
        <v>428.40000000000003</v>
      </c>
      <c r="Z101" s="40"/>
      <c r="AA101" s="64"/>
      <c r="AB101" s="64"/>
      <c r="AC101" s="64"/>
    </row>
    <row r="102" spans="1:68" ht="16.5" hidden="1" customHeight="1" x14ac:dyDescent="0.25">
      <c r="A102" s="639" t="s">
        <v>206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2"/>
      <c r="AB102" s="62"/>
      <c r="AC102" s="62"/>
    </row>
    <row r="103" spans="1:68" ht="14.25" hidden="1" customHeight="1" x14ac:dyDescent="0.25">
      <c r="A103" s="635" t="s">
        <v>96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3"/>
      <c r="AB103" s="63"/>
      <c r="AC103" s="63"/>
    </row>
    <row r="104" spans="1:68" ht="16.5" customHeight="1" x14ac:dyDescent="0.25">
      <c r="A104" s="60" t="s">
        <v>207</v>
      </c>
      <c r="B104" s="60" t="s">
        <v>208</v>
      </c>
      <c r="C104" s="34">
        <v>4301011514</v>
      </c>
      <c r="D104" s="619">
        <v>4680115882133</v>
      </c>
      <c r="E104" s="620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99</v>
      </c>
      <c r="L104" s="35"/>
      <c r="M104" s="36" t="s">
        <v>100</v>
      </c>
      <c r="N104" s="36"/>
      <c r="O104" s="35">
        <v>50</v>
      </c>
      <c r="P104" s="6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7"/>
      <c r="V104" s="37"/>
      <c r="W104" s="38" t="s">
        <v>69</v>
      </c>
      <c r="X104" s="56">
        <v>50</v>
      </c>
      <c r="Y104" s="53">
        <f>IFERROR(IF(X104="",0,CEILING((X104/$H104),1)*$H104),"")</f>
        <v>54</v>
      </c>
      <c r="Z104" s="39">
        <f>IFERROR(IF(Y104=0,"",ROUNDUP(Y104/H104,0)*0.01898),"")</f>
        <v>9.4899999999999998E-2</v>
      </c>
      <c r="AA104" s="65"/>
      <c r="AB104" s="66"/>
      <c r="AC104" s="169" t="s">
        <v>209</v>
      </c>
      <c r="AG104" s="75"/>
      <c r="AJ104" s="79"/>
      <c r="AK104" s="79">
        <v>0</v>
      </c>
      <c r="BB104" s="170" t="s">
        <v>1</v>
      </c>
      <c r="BM104" s="75">
        <f>IFERROR(X104*I104/H104,"0")</f>
        <v>52.013888888888886</v>
      </c>
      <c r="BN104" s="75">
        <f>IFERROR(Y104*I104/H104,"0")</f>
        <v>56.17499999999999</v>
      </c>
      <c r="BO104" s="75">
        <f>IFERROR(1/J104*(X104/H104),"0")</f>
        <v>7.2337962962962965E-2</v>
      </c>
      <c r="BP104" s="75">
        <f>IFERROR(1/J104*(Y104/H104),"0")</f>
        <v>7.8125E-2</v>
      </c>
    </row>
    <row r="105" spans="1:68" ht="16.5" hidden="1" customHeight="1" x14ac:dyDescent="0.25">
      <c r="A105" s="60" t="s">
        <v>210</v>
      </c>
      <c r="B105" s="60" t="s">
        <v>211</v>
      </c>
      <c r="C105" s="34">
        <v>4301011417</v>
      </c>
      <c r="D105" s="619">
        <v>4680115880269</v>
      </c>
      <c r="E105" s="620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104</v>
      </c>
      <c r="L105" s="35"/>
      <c r="M105" s="36" t="s">
        <v>106</v>
      </c>
      <c r="N105" s="36"/>
      <c r="O105" s="35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7"/>
      <c r="V105" s="37"/>
      <c r="W105" s="38" t="s">
        <v>69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209</v>
      </c>
      <c r="AG105" s="75"/>
      <c r="AJ105" s="79"/>
      <c r="AK105" s="79">
        <v>0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212</v>
      </c>
      <c r="B106" s="60" t="s">
        <v>213</v>
      </c>
      <c r="C106" s="34">
        <v>4301011415</v>
      </c>
      <c r="D106" s="619">
        <v>4680115880429</v>
      </c>
      <c r="E106" s="620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104</v>
      </c>
      <c r="L106" s="35"/>
      <c r="M106" s="36" t="s">
        <v>106</v>
      </c>
      <c r="N106" s="36"/>
      <c r="O106" s="35">
        <v>50</v>
      </c>
      <c r="P106" s="88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7"/>
      <c r="V106" s="37"/>
      <c r="W106" s="38" t="s">
        <v>69</v>
      </c>
      <c r="X106" s="56">
        <v>270</v>
      </c>
      <c r="Y106" s="53">
        <f>IFERROR(IF(X106="",0,CEILING((X106/$H106),1)*$H106),"")</f>
        <v>270</v>
      </c>
      <c r="Z106" s="39">
        <f>IFERROR(IF(Y106=0,"",ROUNDUP(Y106/H106,0)*0.00902),"")</f>
        <v>0.54120000000000001</v>
      </c>
      <c r="AA106" s="65"/>
      <c r="AB106" s="66"/>
      <c r="AC106" s="173" t="s">
        <v>209</v>
      </c>
      <c r="AG106" s="75"/>
      <c r="AJ106" s="79"/>
      <c r="AK106" s="79">
        <v>0</v>
      </c>
      <c r="BB106" s="174" t="s">
        <v>1</v>
      </c>
      <c r="BM106" s="75">
        <f>IFERROR(X106*I106/H106,"0")</f>
        <v>282.60000000000002</v>
      </c>
      <c r="BN106" s="75">
        <f>IFERROR(Y106*I106/H106,"0")</f>
        <v>282.60000000000002</v>
      </c>
      <c r="BO106" s="75">
        <f>IFERROR(1/J106*(X106/H106),"0")</f>
        <v>0.45454545454545459</v>
      </c>
      <c r="BP106" s="75">
        <f>IFERROR(1/J106*(Y106/H106),"0")</f>
        <v>0.45454545454545459</v>
      </c>
    </row>
    <row r="107" spans="1:68" ht="16.5" hidden="1" customHeight="1" x14ac:dyDescent="0.25">
      <c r="A107" s="60" t="s">
        <v>214</v>
      </c>
      <c r="B107" s="60" t="s">
        <v>215</v>
      </c>
      <c r="C107" s="34">
        <v>4301011462</v>
      </c>
      <c r="D107" s="619">
        <v>4680115881457</v>
      </c>
      <c r="E107" s="620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104</v>
      </c>
      <c r="L107" s="35"/>
      <c r="M107" s="36" t="s">
        <v>106</v>
      </c>
      <c r="N107" s="36"/>
      <c r="O107" s="35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209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1" t="s">
        <v>86</v>
      </c>
      <c r="Q108" s="632"/>
      <c r="R108" s="632"/>
      <c r="S108" s="632"/>
      <c r="T108" s="632"/>
      <c r="U108" s="632"/>
      <c r="V108" s="633"/>
      <c r="W108" s="40" t="s">
        <v>87</v>
      </c>
      <c r="X108" s="41">
        <f>IFERROR(X104/H104,"0")+IFERROR(X105/H105,"0")+IFERROR(X106/H106,"0")+IFERROR(X107/H107,"0")</f>
        <v>64.629629629629633</v>
      </c>
      <c r="Y108" s="41">
        <f>IFERROR(Y104/H104,"0")+IFERROR(Y105/H105,"0")+IFERROR(Y106/H106,"0")+IFERROR(Y107/H107,"0")</f>
        <v>65</v>
      </c>
      <c r="Z108" s="41">
        <f>IFERROR(IF(Z104="",0,Z104),"0")+IFERROR(IF(Z105="",0,Z105),"0")+IFERROR(IF(Z106="",0,Z106),"0")+IFERROR(IF(Z107="",0,Z107),"0")</f>
        <v>0.6361</v>
      </c>
      <c r="AA108" s="64"/>
      <c r="AB108" s="64"/>
      <c r="AC108" s="64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1" t="s">
        <v>86</v>
      </c>
      <c r="Q109" s="632"/>
      <c r="R109" s="632"/>
      <c r="S109" s="632"/>
      <c r="T109" s="632"/>
      <c r="U109" s="632"/>
      <c r="V109" s="633"/>
      <c r="W109" s="40" t="s">
        <v>69</v>
      </c>
      <c r="X109" s="41">
        <f>IFERROR(SUM(X104:X107),"0")</f>
        <v>320</v>
      </c>
      <c r="Y109" s="41">
        <f>IFERROR(SUM(Y104:Y107),"0")</f>
        <v>324</v>
      </c>
      <c r="Z109" s="40"/>
      <c r="AA109" s="64"/>
      <c r="AB109" s="64"/>
      <c r="AC109" s="64"/>
    </row>
    <row r="110" spans="1:68" ht="14.25" hidden="1" customHeight="1" x14ac:dyDescent="0.25">
      <c r="A110" s="635" t="s">
        <v>135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3"/>
      <c r="AB110" s="63"/>
      <c r="AC110" s="63"/>
    </row>
    <row r="111" spans="1:68" ht="16.5" hidden="1" customHeight="1" x14ac:dyDescent="0.25">
      <c r="A111" s="60" t="s">
        <v>216</v>
      </c>
      <c r="B111" s="60" t="s">
        <v>217</v>
      </c>
      <c r="C111" s="34">
        <v>4301020345</v>
      </c>
      <c r="D111" s="619">
        <v>4680115881488</v>
      </c>
      <c r="E111" s="620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99</v>
      </c>
      <c r="L111" s="35"/>
      <c r="M111" s="36" t="s">
        <v>100</v>
      </c>
      <c r="N111" s="36"/>
      <c r="O111" s="35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7"/>
      <c r="V111" s="37"/>
      <c r="W111" s="38" t="s">
        <v>69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7" t="s">
        <v>218</v>
      </c>
      <c r="AG111" s="75"/>
      <c r="AJ111" s="79"/>
      <c r="AK111" s="79">
        <v>0</v>
      </c>
      <c r="BB111" s="178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219</v>
      </c>
      <c r="B112" s="60" t="s">
        <v>220</v>
      </c>
      <c r="C112" s="34">
        <v>4301020346</v>
      </c>
      <c r="D112" s="619">
        <v>4680115882775</v>
      </c>
      <c r="E112" s="620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149</v>
      </c>
      <c r="L112" s="35"/>
      <c r="M112" s="36" t="s">
        <v>100</v>
      </c>
      <c r="N112" s="36"/>
      <c r="O112" s="35">
        <v>55</v>
      </c>
      <c r="P112" s="8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7"/>
      <c r="V112" s="37"/>
      <c r="W112" s="38" t="s">
        <v>69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218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221</v>
      </c>
      <c r="B113" s="60" t="s">
        <v>222</v>
      </c>
      <c r="C113" s="34">
        <v>4301020344</v>
      </c>
      <c r="D113" s="619">
        <v>4680115880658</v>
      </c>
      <c r="E113" s="620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67</v>
      </c>
      <c r="L113" s="35"/>
      <c r="M113" s="36" t="s">
        <v>100</v>
      </c>
      <c r="N113" s="36"/>
      <c r="O113" s="35">
        <v>55</v>
      </c>
      <c r="P113" s="7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81" t="s">
        <v>218</v>
      </c>
      <c r="AG113" s="75"/>
      <c r="AJ113" s="79"/>
      <c r="AK113" s="79">
        <v>0</v>
      </c>
      <c r="BB113" s="182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idden="1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1" t="s">
        <v>86</v>
      </c>
      <c r="Q114" s="632"/>
      <c r="R114" s="632"/>
      <c r="S114" s="632"/>
      <c r="T114" s="632"/>
      <c r="U114" s="632"/>
      <c r="V114" s="633"/>
      <c r="W114" s="40" t="s">
        <v>87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hidden="1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1" t="s">
        <v>86</v>
      </c>
      <c r="Q115" s="632"/>
      <c r="R115" s="632"/>
      <c r="S115" s="632"/>
      <c r="T115" s="632"/>
      <c r="U115" s="632"/>
      <c r="V115" s="633"/>
      <c r="W115" s="40" t="s">
        <v>69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hidden="1" customHeight="1" x14ac:dyDescent="0.25">
      <c r="A116" s="635" t="s">
        <v>64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3"/>
      <c r="AB116" s="63"/>
      <c r="AC116" s="63"/>
    </row>
    <row r="117" spans="1:68" ht="27" hidden="1" customHeight="1" x14ac:dyDescent="0.25">
      <c r="A117" s="60" t="s">
        <v>223</v>
      </c>
      <c r="B117" s="60" t="s">
        <v>224</v>
      </c>
      <c r="C117" s="34">
        <v>4301051360</v>
      </c>
      <c r="D117" s="619">
        <v>4607091385168</v>
      </c>
      <c r="E117" s="620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99</v>
      </c>
      <c r="L117" s="35"/>
      <c r="M117" s="36" t="s">
        <v>106</v>
      </c>
      <c r="N117" s="36"/>
      <c r="O117" s="35">
        <v>45</v>
      </c>
      <c r="P117" s="76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2"/>
      <c r="R117" s="622"/>
      <c r="S117" s="622"/>
      <c r="T117" s="623"/>
      <c r="U117" s="37"/>
      <c r="V117" s="37"/>
      <c r="W117" s="38" t="s">
        <v>69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225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hidden="1" customHeight="1" x14ac:dyDescent="0.25">
      <c r="A118" s="60" t="s">
        <v>223</v>
      </c>
      <c r="B118" s="60" t="s">
        <v>226</v>
      </c>
      <c r="C118" s="34">
        <v>4301051724</v>
      </c>
      <c r="D118" s="619">
        <v>4607091385168</v>
      </c>
      <c r="E118" s="620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99</v>
      </c>
      <c r="L118" s="35"/>
      <c r="M118" s="36" t="s">
        <v>130</v>
      </c>
      <c r="N118" s="36"/>
      <c r="O118" s="35">
        <v>45</v>
      </c>
      <c r="P118" s="76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2"/>
      <c r="R118" s="622"/>
      <c r="S118" s="622"/>
      <c r="T118" s="623"/>
      <c r="U118" s="37"/>
      <c r="V118" s="37"/>
      <c r="W118" s="38" t="s">
        <v>69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227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223</v>
      </c>
      <c r="B119" s="60" t="s">
        <v>228</v>
      </c>
      <c r="C119" s="34">
        <v>4301051625</v>
      </c>
      <c r="D119" s="619">
        <v>4607091385168</v>
      </c>
      <c r="E119" s="620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99</v>
      </c>
      <c r="L119" s="35"/>
      <c r="M119" s="36" t="s">
        <v>106</v>
      </c>
      <c r="N119" s="36"/>
      <c r="O119" s="35">
        <v>45</v>
      </c>
      <c r="P119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7"/>
      <c r="V119" s="37"/>
      <c r="W119" s="38" t="s">
        <v>69</v>
      </c>
      <c r="X119" s="56">
        <v>500</v>
      </c>
      <c r="Y119" s="53">
        <f t="shared" si="21"/>
        <v>504</v>
      </c>
      <c r="Z119" s="39">
        <f>IFERROR(IF(Y119=0,"",ROUNDUP(Y119/H119,0)*0.01898),"")</f>
        <v>1.1388</v>
      </c>
      <c r="AA119" s="65"/>
      <c r="AB119" s="66"/>
      <c r="AC119" s="187" t="s">
        <v>227</v>
      </c>
      <c r="AG119" s="75"/>
      <c r="AJ119" s="79"/>
      <c r="AK119" s="79">
        <v>0</v>
      </c>
      <c r="BB119" s="188" t="s">
        <v>1</v>
      </c>
      <c r="BM119" s="75">
        <f t="shared" si="22"/>
        <v>530.53571428571422</v>
      </c>
      <c r="BN119" s="75">
        <f t="shared" si="23"/>
        <v>534.78</v>
      </c>
      <c r="BO119" s="75">
        <f t="shared" si="24"/>
        <v>0.93005952380952372</v>
      </c>
      <c r="BP119" s="75">
        <f t="shared" si="25"/>
        <v>0.9375</v>
      </c>
    </row>
    <row r="120" spans="1:68" ht="27" hidden="1" customHeight="1" x14ac:dyDescent="0.25">
      <c r="A120" s="60" t="s">
        <v>229</v>
      </c>
      <c r="B120" s="60" t="s">
        <v>230</v>
      </c>
      <c r="C120" s="34">
        <v>4301051730</v>
      </c>
      <c r="D120" s="619">
        <v>4607091383256</v>
      </c>
      <c r="E120" s="620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67</v>
      </c>
      <c r="L120" s="35"/>
      <c r="M120" s="36" t="s">
        <v>130</v>
      </c>
      <c r="N120" s="36"/>
      <c r="O120" s="35">
        <v>45</v>
      </c>
      <c r="P120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7"/>
      <c r="V120" s="37"/>
      <c r="W120" s="38" t="s">
        <v>69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227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231</v>
      </c>
      <c r="B121" s="60" t="s">
        <v>232</v>
      </c>
      <c r="C121" s="34">
        <v>4301051721</v>
      </c>
      <c r="D121" s="619">
        <v>4607091385748</v>
      </c>
      <c r="E121" s="620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67</v>
      </c>
      <c r="L121" s="35"/>
      <c r="M121" s="36" t="s">
        <v>130</v>
      </c>
      <c r="N121" s="36"/>
      <c r="O121" s="35">
        <v>45</v>
      </c>
      <c r="P121" s="9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7"/>
      <c r="V121" s="37"/>
      <c r="W121" s="38" t="s">
        <v>69</v>
      </c>
      <c r="X121" s="56">
        <v>450</v>
      </c>
      <c r="Y121" s="53">
        <f t="shared" si="21"/>
        <v>450.90000000000003</v>
      </c>
      <c r="Z121" s="39">
        <f>IFERROR(IF(Y121=0,"",ROUNDUP(Y121/H121,0)*0.00651),"")</f>
        <v>1.08717</v>
      </c>
      <c r="AA121" s="65"/>
      <c r="AB121" s="66"/>
      <c r="AC121" s="191" t="s">
        <v>227</v>
      </c>
      <c r="AG121" s="75"/>
      <c r="AJ121" s="79"/>
      <c r="AK121" s="79">
        <v>0</v>
      </c>
      <c r="BB121" s="192" t="s">
        <v>1</v>
      </c>
      <c r="BM121" s="75">
        <f t="shared" si="22"/>
        <v>492</v>
      </c>
      <c r="BN121" s="75">
        <f t="shared" si="23"/>
        <v>492.98399999999998</v>
      </c>
      <c r="BO121" s="75">
        <f t="shared" si="24"/>
        <v>0.91575091575091572</v>
      </c>
      <c r="BP121" s="75">
        <f t="shared" si="25"/>
        <v>0.91758241758241765</v>
      </c>
    </row>
    <row r="122" spans="1:68" ht="16.5" customHeight="1" x14ac:dyDescent="0.25">
      <c r="A122" s="60" t="s">
        <v>233</v>
      </c>
      <c r="B122" s="60" t="s">
        <v>234</v>
      </c>
      <c r="C122" s="34">
        <v>4301051740</v>
      </c>
      <c r="D122" s="619">
        <v>4680115884533</v>
      </c>
      <c r="E122" s="620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67</v>
      </c>
      <c r="L122" s="35"/>
      <c r="M122" s="36" t="s">
        <v>106</v>
      </c>
      <c r="N122" s="36"/>
      <c r="O122" s="35">
        <v>45</v>
      </c>
      <c r="P122" s="6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7"/>
      <c r="V122" s="37"/>
      <c r="W122" s="38" t="s">
        <v>69</v>
      </c>
      <c r="X122" s="56">
        <v>84</v>
      </c>
      <c r="Y122" s="53">
        <f t="shared" si="21"/>
        <v>84.600000000000009</v>
      </c>
      <c r="Z122" s="39">
        <f>IFERROR(IF(Y122=0,"",ROUNDUP(Y122/H122,0)*0.00651),"")</f>
        <v>0.30597000000000002</v>
      </c>
      <c r="AA122" s="65"/>
      <c r="AB122" s="66"/>
      <c r="AC122" s="193" t="s">
        <v>235</v>
      </c>
      <c r="AG122" s="75"/>
      <c r="AJ122" s="79"/>
      <c r="AK122" s="79">
        <v>0</v>
      </c>
      <c r="BB122" s="194" t="s">
        <v>1</v>
      </c>
      <c r="BM122" s="75">
        <f t="shared" si="22"/>
        <v>92.399999999999991</v>
      </c>
      <c r="BN122" s="75">
        <f t="shared" si="23"/>
        <v>93.06</v>
      </c>
      <c r="BO122" s="75">
        <f t="shared" si="24"/>
        <v>0.25641025641025644</v>
      </c>
      <c r="BP122" s="75">
        <f t="shared" si="25"/>
        <v>0.25824175824175832</v>
      </c>
    </row>
    <row r="123" spans="1:68" ht="27" hidden="1" customHeight="1" x14ac:dyDescent="0.25">
      <c r="A123" s="60" t="s">
        <v>236</v>
      </c>
      <c r="B123" s="60" t="s">
        <v>237</v>
      </c>
      <c r="C123" s="34">
        <v>4301051486</v>
      </c>
      <c r="D123" s="619">
        <v>4680115882645</v>
      </c>
      <c r="E123" s="620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67</v>
      </c>
      <c r="L123" s="35"/>
      <c r="M123" s="36" t="s">
        <v>106</v>
      </c>
      <c r="N123" s="36"/>
      <c r="O123" s="35">
        <v>40</v>
      </c>
      <c r="P123" s="94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7"/>
      <c r="V123" s="37"/>
      <c r="W123" s="38" t="s">
        <v>69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238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1" t="s">
        <v>86</v>
      </c>
      <c r="Q124" s="632"/>
      <c r="R124" s="632"/>
      <c r="S124" s="632"/>
      <c r="T124" s="632"/>
      <c r="U124" s="632"/>
      <c r="V124" s="633"/>
      <c r="W124" s="40" t="s">
        <v>87</v>
      </c>
      <c r="X124" s="41">
        <f>IFERROR(X117/H117,"0")+IFERROR(X118/H118,"0")+IFERROR(X119/H119,"0")+IFERROR(X120/H120,"0")+IFERROR(X121/H121,"0")+IFERROR(X122/H122,"0")+IFERROR(X123/H123,"0")</f>
        <v>272.85714285714283</v>
      </c>
      <c r="Y124" s="41">
        <f>IFERROR(Y117/H117,"0")+IFERROR(Y118/H118,"0")+IFERROR(Y119/H119,"0")+IFERROR(Y120/H120,"0")+IFERROR(Y121/H121,"0")+IFERROR(Y122/H122,"0")+IFERROR(Y123/H123,"0")</f>
        <v>274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2.5319400000000001</v>
      </c>
      <c r="AA124" s="64"/>
      <c r="AB124" s="64"/>
      <c r="AC124" s="64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1" t="s">
        <v>86</v>
      </c>
      <c r="Q125" s="632"/>
      <c r="R125" s="632"/>
      <c r="S125" s="632"/>
      <c r="T125" s="632"/>
      <c r="U125" s="632"/>
      <c r="V125" s="633"/>
      <c r="W125" s="40" t="s">
        <v>69</v>
      </c>
      <c r="X125" s="41">
        <f>IFERROR(SUM(X117:X123),"0")</f>
        <v>1034</v>
      </c>
      <c r="Y125" s="41">
        <f>IFERROR(SUM(Y117:Y123),"0")</f>
        <v>1039.5</v>
      </c>
      <c r="Z125" s="40"/>
      <c r="AA125" s="64"/>
      <c r="AB125" s="64"/>
      <c r="AC125" s="64"/>
    </row>
    <row r="126" spans="1:68" ht="14.25" hidden="1" customHeight="1" x14ac:dyDescent="0.25">
      <c r="A126" s="635" t="s">
        <v>172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3"/>
      <c r="AB126" s="63"/>
      <c r="AC126" s="63"/>
    </row>
    <row r="127" spans="1:68" ht="27" hidden="1" customHeight="1" x14ac:dyDescent="0.25">
      <c r="A127" s="60" t="s">
        <v>239</v>
      </c>
      <c r="B127" s="60" t="s">
        <v>240</v>
      </c>
      <c r="C127" s="34">
        <v>4301060357</v>
      </c>
      <c r="D127" s="619">
        <v>4680115882652</v>
      </c>
      <c r="E127" s="620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67</v>
      </c>
      <c r="L127" s="35"/>
      <c r="M127" s="36" t="s">
        <v>106</v>
      </c>
      <c r="N127" s="36"/>
      <c r="O127" s="35">
        <v>40</v>
      </c>
      <c r="P127" s="9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241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242</v>
      </c>
      <c r="B128" s="60" t="s">
        <v>243</v>
      </c>
      <c r="C128" s="34">
        <v>4301060317</v>
      </c>
      <c r="D128" s="619">
        <v>4680115880238</v>
      </c>
      <c r="E128" s="620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67</v>
      </c>
      <c r="L128" s="35"/>
      <c r="M128" s="36" t="s">
        <v>106</v>
      </c>
      <c r="N128" s="36"/>
      <c r="O128" s="35">
        <v>40</v>
      </c>
      <c r="P128" s="9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7"/>
      <c r="V128" s="37"/>
      <c r="W128" s="38" t="s">
        <v>69</v>
      </c>
      <c r="X128" s="56">
        <v>23.1</v>
      </c>
      <c r="Y128" s="53">
        <f>IFERROR(IF(X128="",0,CEILING((X128/$H128),1)*$H128),"")</f>
        <v>23.759999999999998</v>
      </c>
      <c r="Z128" s="39">
        <f>IFERROR(IF(Y128=0,"",ROUNDUP(Y128/H128,0)*0.00651),"")</f>
        <v>7.8119999999999995E-2</v>
      </c>
      <c r="AA128" s="65"/>
      <c r="AB128" s="66"/>
      <c r="AC128" s="199" t="s">
        <v>244</v>
      </c>
      <c r="AG128" s="75"/>
      <c r="AJ128" s="79"/>
      <c r="AK128" s="79">
        <v>0</v>
      </c>
      <c r="BB128" s="200" t="s">
        <v>1</v>
      </c>
      <c r="BM128" s="75">
        <f>IFERROR(X128*I128/H128,"0")</f>
        <v>26.11</v>
      </c>
      <c r="BN128" s="75">
        <f>IFERROR(Y128*I128/H128,"0")</f>
        <v>26.855999999999998</v>
      </c>
      <c r="BO128" s="75">
        <f>IFERROR(1/J128*(X128/H128),"0")</f>
        <v>6.4102564102564111E-2</v>
      </c>
      <c r="BP128" s="75">
        <f>IFERROR(1/J128*(Y128/H128),"0")</f>
        <v>6.5934065934065936E-2</v>
      </c>
    </row>
    <row r="129" spans="1:68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1" t="s">
        <v>86</v>
      </c>
      <c r="Q129" s="632"/>
      <c r="R129" s="632"/>
      <c r="S129" s="632"/>
      <c r="T129" s="632"/>
      <c r="U129" s="632"/>
      <c r="V129" s="633"/>
      <c r="W129" s="40" t="s">
        <v>87</v>
      </c>
      <c r="X129" s="41">
        <f>IFERROR(X127/H127,"0")+IFERROR(X128/H128,"0")</f>
        <v>11.666666666666668</v>
      </c>
      <c r="Y129" s="41">
        <f>IFERROR(Y127/H127,"0")+IFERROR(Y128/H128,"0")</f>
        <v>11.999999999999998</v>
      </c>
      <c r="Z129" s="41">
        <f>IFERROR(IF(Z127="",0,Z127),"0")+IFERROR(IF(Z128="",0,Z128),"0")</f>
        <v>7.8119999999999995E-2</v>
      </c>
      <c r="AA129" s="64"/>
      <c r="AB129" s="64"/>
      <c r="AC129" s="64"/>
    </row>
    <row r="130" spans="1:68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1" t="s">
        <v>86</v>
      </c>
      <c r="Q130" s="632"/>
      <c r="R130" s="632"/>
      <c r="S130" s="632"/>
      <c r="T130" s="632"/>
      <c r="U130" s="632"/>
      <c r="V130" s="633"/>
      <c r="W130" s="40" t="s">
        <v>69</v>
      </c>
      <c r="X130" s="41">
        <f>IFERROR(SUM(X127:X128),"0")</f>
        <v>23.1</v>
      </c>
      <c r="Y130" s="41">
        <f>IFERROR(SUM(Y127:Y128),"0")</f>
        <v>23.759999999999998</v>
      </c>
      <c r="Z130" s="40"/>
      <c r="AA130" s="64"/>
      <c r="AB130" s="64"/>
      <c r="AC130" s="64"/>
    </row>
    <row r="131" spans="1:68" ht="16.5" hidden="1" customHeight="1" x14ac:dyDescent="0.25">
      <c r="A131" s="639" t="s">
        <v>245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2"/>
      <c r="AB131" s="62"/>
      <c r="AC131" s="62"/>
    </row>
    <row r="132" spans="1:68" ht="14.25" hidden="1" customHeight="1" x14ac:dyDescent="0.25">
      <c r="A132" s="635" t="s">
        <v>96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3"/>
      <c r="AB132" s="63"/>
      <c r="AC132" s="63"/>
    </row>
    <row r="133" spans="1:68" ht="27" hidden="1" customHeight="1" x14ac:dyDescent="0.25">
      <c r="A133" s="60" t="s">
        <v>246</v>
      </c>
      <c r="B133" s="60" t="s">
        <v>247</v>
      </c>
      <c r="C133" s="34">
        <v>4301011564</v>
      </c>
      <c r="D133" s="619">
        <v>4680115882577</v>
      </c>
      <c r="E133" s="620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67</v>
      </c>
      <c r="L133" s="35"/>
      <c r="M133" s="36" t="s">
        <v>91</v>
      </c>
      <c r="N133" s="36"/>
      <c r="O133" s="35">
        <v>90</v>
      </c>
      <c r="P133" s="9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248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246</v>
      </c>
      <c r="B134" s="60" t="s">
        <v>249</v>
      </c>
      <c r="C134" s="34">
        <v>4301011562</v>
      </c>
      <c r="D134" s="619">
        <v>4680115882577</v>
      </c>
      <c r="E134" s="620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67</v>
      </c>
      <c r="L134" s="35"/>
      <c r="M134" s="36" t="s">
        <v>91</v>
      </c>
      <c r="N134" s="36"/>
      <c r="O134" s="35">
        <v>90</v>
      </c>
      <c r="P134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7"/>
      <c r="V134" s="37"/>
      <c r="W134" s="38" t="s">
        <v>69</v>
      </c>
      <c r="X134" s="56">
        <v>64</v>
      </c>
      <c r="Y134" s="53">
        <f>IFERROR(IF(X134="",0,CEILING((X134/$H134),1)*$H134),"")</f>
        <v>64</v>
      </c>
      <c r="Z134" s="39">
        <f>IFERROR(IF(Y134=0,"",ROUNDUP(Y134/H134,0)*0.00651),"")</f>
        <v>0.13020000000000001</v>
      </c>
      <c r="AA134" s="65"/>
      <c r="AB134" s="66"/>
      <c r="AC134" s="203" t="s">
        <v>248</v>
      </c>
      <c r="AG134" s="75"/>
      <c r="AJ134" s="79"/>
      <c r="AK134" s="79">
        <v>0</v>
      </c>
      <c r="BB134" s="204" t="s">
        <v>1</v>
      </c>
      <c r="BM134" s="75">
        <f>IFERROR(X134*I134/H134,"0")</f>
        <v>67.599999999999994</v>
      </c>
      <c r="BN134" s="75">
        <f>IFERROR(Y134*I134/H134,"0")</f>
        <v>67.599999999999994</v>
      </c>
      <c r="BO134" s="75">
        <f>IFERROR(1/J134*(X134/H134),"0")</f>
        <v>0.1098901098901099</v>
      </c>
      <c r="BP134" s="75">
        <f>IFERROR(1/J134*(Y134/H134),"0")</f>
        <v>0.1098901098901099</v>
      </c>
    </row>
    <row r="135" spans="1:68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1" t="s">
        <v>86</v>
      </c>
      <c r="Q135" s="632"/>
      <c r="R135" s="632"/>
      <c r="S135" s="632"/>
      <c r="T135" s="632"/>
      <c r="U135" s="632"/>
      <c r="V135" s="633"/>
      <c r="W135" s="40" t="s">
        <v>87</v>
      </c>
      <c r="X135" s="41">
        <f>IFERROR(X133/H133,"0")+IFERROR(X134/H134,"0")</f>
        <v>20</v>
      </c>
      <c r="Y135" s="41">
        <f>IFERROR(Y133/H133,"0")+IFERROR(Y134/H134,"0")</f>
        <v>20</v>
      </c>
      <c r="Z135" s="41">
        <f>IFERROR(IF(Z133="",0,Z133),"0")+IFERROR(IF(Z134="",0,Z134),"0")</f>
        <v>0.13020000000000001</v>
      </c>
      <c r="AA135" s="64"/>
      <c r="AB135" s="64"/>
      <c r="AC135" s="64"/>
    </row>
    <row r="136" spans="1:68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1" t="s">
        <v>86</v>
      </c>
      <c r="Q136" s="632"/>
      <c r="R136" s="632"/>
      <c r="S136" s="632"/>
      <c r="T136" s="632"/>
      <c r="U136" s="632"/>
      <c r="V136" s="633"/>
      <c r="W136" s="40" t="s">
        <v>69</v>
      </c>
      <c r="X136" s="41">
        <f>IFERROR(SUM(X133:X134),"0")</f>
        <v>64</v>
      </c>
      <c r="Y136" s="41">
        <f>IFERROR(SUM(Y133:Y134),"0")</f>
        <v>64</v>
      </c>
      <c r="Z136" s="40"/>
      <c r="AA136" s="64"/>
      <c r="AB136" s="64"/>
      <c r="AC136" s="64"/>
    </row>
    <row r="137" spans="1:68" ht="14.25" hidden="1" customHeight="1" x14ac:dyDescent="0.25">
      <c r="A137" s="635" t="s">
        <v>146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3"/>
      <c r="AB137" s="63"/>
      <c r="AC137" s="63"/>
    </row>
    <row r="138" spans="1:68" ht="27" hidden="1" customHeight="1" x14ac:dyDescent="0.25">
      <c r="A138" s="60" t="s">
        <v>250</v>
      </c>
      <c r="B138" s="60" t="s">
        <v>251</v>
      </c>
      <c r="C138" s="34">
        <v>4301031235</v>
      </c>
      <c r="D138" s="619">
        <v>4680115883444</v>
      </c>
      <c r="E138" s="620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67</v>
      </c>
      <c r="L138" s="35"/>
      <c r="M138" s="36" t="s">
        <v>91</v>
      </c>
      <c r="N138" s="36"/>
      <c r="O138" s="35">
        <v>90</v>
      </c>
      <c r="P138" s="7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252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250</v>
      </c>
      <c r="B139" s="60" t="s">
        <v>253</v>
      </c>
      <c r="C139" s="34">
        <v>4301031234</v>
      </c>
      <c r="D139" s="619">
        <v>4680115883444</v>
      </c>
      <c r="E139" s="620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67</v>
      </c>
      <c r="L139" s="35"/>
      <c r="M139" s="36" t="s">
        <v>91</v>
      </c>
      <c r="N139" s="36"/>
      <c r="O139" s="35">
        <v>90</v>
      </c>
      <c r="P139" s="89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7"/>
      <c r="V139" s="37"/>
      <c r="W139" s="38" t="s">
        <v>69</v>
      </c>
      <c r="X139" s="56">
        <v>52.5</v>
      </c>
      <c r="Y139" s="53">
        <f>IFERROR(IF(X139="",0,CEILING((X139/$H139),1)*$H139),"")</f>
        <v>53.199999999999996</v>
      </c>
      <c r="Z139" s="39">
        <f>IFERROR(IF(Y139=0,"",ROUNDUP(Y139/H139,0)*0.00651),"")</f>
        <v>0.12369000000000001</v>
      </c>
      <c r="AA139" s="65"/>
      <c r="AB139" s="66"/>
      <c r="AC139" s="207" t="s">
        <v>252</v>
      </c>
      <c r="AG139" s="75"/>
      <c r="AJ139" s="79"/>
      <c r="AK139" s="79">
        <v>0</v>
      </c>
      <c r="BB139" s="208" t="s">
        <v>1</v>
      </c>
      <c r="BM139" s="75">
        <f>IFERROR(X139*I139/H139,"0")</f>
        <v>57.524999999999999</v>
      </c>
      <c r="BN139" s="75">
        <f>IFERROR(Y139*I139/H139,"0")</f>
        <v>58.291999999999994</v>
      </c>
      <c r="BO139" s="75">
        <f>IFERROR(1/J139*(X139/H139),"0")</f>
        <v>0.10302197802197803</v>
      </c>
      <c r="BP139" s="75">
        <f>IFERROR(1/J139*(Y139/H139),"0")</f>
        <v>0.1043956043956044</v>
      </c>
    </row>
    <row r="140" spans="1:68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1" t="s">
        <v>86</v>
      </c>
      <c r="Q140" s="632"/>
      <c r="R140" s="632"/>
      <c r="S140" s="632"/>
      <c r="T140" s="632"/>
      <c r="U140" s="632"/>
      <c r="V140" s="633"/>
      <c r="W140" s="40" t="s">
        <v>87</v>
      </c>
      <c r="X140" s="41">
        <f>IFERROR(X138/H138,"0")+IFERROR(X139/H139,"0")</f>
        <v>18.75</v>
      </c>
      <c r="Y140" s="41">
        <f>IFERROR(Y138/H138,"0")+IFERROR(Y139/H139,"0")</f>
        <v>19</v>
      </c>
      <c r="Z140" s="41">
        <f>IFERROR(IF(Z138="",0,Z138),"0")+IFERROR(IF(Z139="",0,Z139),"0")</f>
        <v>0.12369000000000001</v>
      </c>
      <c r="AA140" s="64"/>
      <c r="AB140" s="64"/>
      <c r="AC140" s="64"/>
    </row>
    <row r="141" spans="1:68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1" t="s">
        <v>86</v>
      </c>
      <c r="Q141" s="632"/>
      <c r="R141" s="632"/>
      <c r="S141" s="632"/>
      <c r="T141" s="632"/>
      <c r="U141" s="632"/>
      <c r="V141" s="633"/>
      <c r="W141" s="40" t="s">
        <v>69</v>
      </c>
      <c r="X141" s="41">
        <f>IFERROR(SUM(X138:X139),"0")</f>
        <v>52.5</v>
      </c>
      <c r="Y141" s="41">
        <f>IFERROR(SUM(Y138:Y139),"0")</f>
        <v>53.199999999999996</v>
      </c>
      <c r="Z141" s="40"/>
      <c r="AA141" s="64"/>
      <c r="AB141" s="64"/>
      <c r="AC141" s="64"/>
    </row>
    <row r="142" spans="1:68" ht="14.25" hidden="1" customHeight="1" x14ac:dyDescent="0.25">
      <c r="A142" s="635" t="s">
        <v>64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3"/>
      <c r="AB142" s="63"/>
      <c r="AC142" s="63"/>
    </row>
    <row r="143" spans="1:68" ht="16.5" hidden="1" customHeight="1" x14ac:dyDescent="0.25">
      <c r="A143" s="60" t="s">
        <v>254</v>
      </c>
      <c r="B143" s="60" t="s">
        <v>255</v>
      </c>
      <c r="C143" s="34">
        <v>4301051477</v>
      </c>
      <c r="D143" s="619">
        <v>4680115882584</v>
      </c>
      <c r="E143" s="620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67</v>
      </c>
      <c r="L143" s="35"/>
      <c r="M143" s="36" t="s">
        <v>91</v>
      </c>
      <c r="N143" s="36"/>
      <c r="O143" s="35">
        <v>60</v>
      </c>
      <c r="P143" s="8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248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254</v>
      </c>
      <c r="B144" s="60" t="s">
        <v>256</v>
      </c>
      <c r="C144" s="34">
        <v>4301051476</v>
      </c>
      <c r="D144" s="619">
        <v>4680115882584</v>
      </c>
      <c r="E144" s="620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67</v>
      </c>
      <c r="L144" s="35"/>
      <c r="M144" s="36" t="s">
        <v>91</v>
      </c>
      <c r="N144" s="36"/>
      <c r="O144" s="35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7"/>
      <c r="V144" s="37"/>
      <c r="W144" s="38" t="s">
        <v>69</v>
      </c>
      <c r="X144" s="56">
        <v>56.1</v>
      </c>
      <c r="Y144" s="53">
        <f>IFERROR(IF(X144="",0,CEILING((X144/$H144),1)*$H144),"")</f>
        <v>58.080000000000005</v>
      </c>
      <c r="Z144" s="39">
        <f>IFERROR(IF(Y144=0,"",ROUNDUP(Y144/H144,0)*0.00651),"")</f>
        <v>0.14322000000000001</v>
      </c>
      <c r="AA144" s="65"/>
      <c r="AB144" s="66"/>
      <c r="AC144" s="211" t="s">
        <v>248</v>
      </c>
      <c r="AG144" s="75"/>
      <c r="AJ144" s="79"/>
      <c r="AK144" s="79">
        <v>0</v>
      </c>
      <c r="BB144" s="212" t="s">
        <v>1</v>
      </c>
      <c r="BM144" s="75">
        <f>IFERROR(X144*I144/H144,"0")</f>
        <v>61.795000000000002</v>
      </c>
      <c r="BN144" s="75">
        <f>IFERROR(Y144*I144/H144,"0")</f>
        <v>63.976000000000006</v>
      </c>
      <c r="BO144" s="75">
        <f>IFERROR(1/J144*(X144/H144),"0")</f>
        <v>0.11675824175824177</v>
      </c>
      <c r="BP144" s="75">
        <f>IFERROR(1/J144*(Y144/H144),"0")</f>
        <v>0.12087912087912089</v>
      </c>
    </row>
    <row r="145" spans="1:68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1" t="s">
        <v>86</v>
      </c>
      <c r="Q145" s="632"/>
      <c r="R145" s="632"/>
      <c r="S145" s="632"/>
      <c r="T145" s="632"/>
      <c r="U145" s="632"/>
      <c r="V145" s="633"/>
      <c r="W145" s="40" t="s">
        <v>87</v>
      </c>
      <c r="X145" s="41">
        <f>IFERROR(X143/H143,"0")+IFERROR(X144/H144,"0")</f>
        <v>21.25</v>
      </c>
      <c r="Y145" s="41">
        <f>IFERROR(Y143/H143,"0")+IFERROR(Y144/H144,"0")</f>
        <v>22</v>
      </c>
      <c r="Z145" s="41">
        <f>IFERROR(IF(Z143="",0,Z143),"0")+IFERROR(IF(Z144="",0,Z144),"0")</f>
        <v>0.14322000000000001</v>
      </c>
      <c r="AA145" s="64"/>
      <c r="AB145" s="64"/>
      <c r="AC145" s="64"/>
    </row>
    <row r="146" spans="1:68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1" t="s">
        <v>86</v>
      </c>
      <c r="Q146" s="632"/>
      <c r="R146" s="632"/>
      <c r="S146" s="632"/>
      <c r="T146" s="632"/>
      <c r="U146" s="632"/>
      <c r="V146" s="633"/>
      <c r="W146" s="40" t="s">
        <v>69</v>
      </c>
      <c r="X146" s="41">
        <f>IFERROR(SUM(X143:X144),"0")</f>
        <v>56.1</v>
      </c>
      <c r="Y146" s="41">
        <f>IFERROR(SUM(Y143:Y144),"0")</f>
        <v>58.080000000000005</v>
      </c>
      <c r="Z146" s="40"/>
      <c r="AA146" s="64"/>
      <c r="AB146" s="64"/>
      <c r="AC146" s="64"/>
    </row>
    <row r="147" spans="1:68" ht="16.5" hidden="1" customHeight="1" x14ac:dyDescent="0.25">
      <c r="A147" s="639" t="s">
        <v>94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2"/>
      <c r="AB147" s="62"/>
      <c r="AC147" s="62"/>
    </row>
    <row r="148" spans="1:68" ht="14.25" hidden="1" customHeight="1" x14ac:dyDescent="0.25">
      <c r="A148" s="635" t="s">
        <v>96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3"/>
      <c r="AB148" s="63"/>
      <c r="AC148" s="63"/>
    </row>
    <row r="149" spans="1:68" ht="27" hidden="1" customHeight="1" x14ac:dyDescent="0.25">
      <c r="A149" s="60" t="s">
        <v>257</v>
      </c>
      <c r="B149" s="60" t="s">
        <v>258</v>
      </c>
      <c r="C149" s="34">
        <v>4301011705</v>
      </c>
      <c r="D149" s="619">
        <v>4607091384604</v>
      </c>
      <c r="E149" s="620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104</v>
      </c>
      <c r="L149" s="35"/>
      <c r="M149" s="36" t="s">
        <v>100</v>
      </c>
      <c r="N149" s="36"/>
      <c r="O149" s="35">
        <v>50</v>
      </c>
      <c r="P149" s="9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7"/>
      <c r="V149" s="37"/>
      <c r="W149" s="38" t="s">
        <v>69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259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idden="1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1" t="s">
        <v>86</v>
      </c>
      <c r="Q150" s="632"/>
      <c r="R150" s="632"/>
      <c r="S150" s="632"/>
      <c r="T150" s="632"/>
      <c r="U150" s="632"/>
      <c r="V150" s="633"/>
      <c r="W150" s="40" t="s">
        <v>87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hidden="1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1" t="s">
        <v>86</v>
      </c>
      <c r="Q151" s="632"/>
      <c r="R151" s="632"/>
      <c r="S151" s="632"/>
      <c r="T151" s="632"/>
      <c r="U151" s="632"/>
      <c r="V151" s="633"/>
      <c r="W151" s="40" t="s">
        <v>69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hidden="1" customHeight="1" x14ac:dyDescent="0.25">
      <c r="A152" s="635" t="s">
        <v>146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3"/>
      <c r="AB152" s="63"/>
      <c r="AC152" s="63"/>
    </row>
    <row r="153" spans="1:68" ht="16.5" hidden="1" customHeight="1" x14ac:dyDescent="0.25">
      <c r="A153" s="60" t="s">
        <v>260</v>
      </c>
      <c r="B153" s="60" t="s">
        <v>261</v>
      </c>
      <c r="C153" s="34">
        <v>4301030895</v>
      </c>
      <c r="D153" s="619">
        <v>4607091387667</v>
      </c>
      <c r="E153" s="620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99</v>
      </c>
      <c r="L153" s="35"/>
      <c r="M153" s="36" t="s">
        <v>100</v>
      </c>
      <c r="N153" s="36"/>
      <c r="O153" s="35">
        <v>40</v>
      </c>
      <c r="P153" s="8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7"/>
      <c r="V153" s="37"/>
      <c r="W153" s="38" t="s">
        <v>69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262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hidden="1" customHeight="1" x14ac:dyDescent="0.25">
      <c r="A154" s="60" t="s">
        <v>263</v>
      </c>
      <c r="B154" s="60" t="s">
        <v>264</v>
      </c>
      <c r="C154" s="34">
        <v>4301030961</v>
      </c>
      <c r="D154" s="619">
        <v>4607091387636</v>
      </c>
      <c r="E154" s="620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67</v>
      </c>
      <c r="L154" s="35"/>
      <c r="M154" s="36" t="s">
        <v>68</v>
      </c>
      <c r="N154" s="36"/>
      <c r="O154" s="35">
        <v>40</v>
      </c>
      <c r="P154" s="8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265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hidden="1" customHeight="1" x14ac:dyDescent="0.25">
      <c r="A155" s="60" t="s">
        <v>266</v>
      </c>
      <c r="B155" s="60" t="s">
        <v>267</v>
      </c>
      <c r="C155" s="34">
        <v>4301030963</v>
      </c>
      <c r="D155" s="619">
        <v>4607091382426</v>
      </c>
      <c r="E155" s="620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99</v>
      </c>
      <c r="L155" s="35"/>
      <c r="M155" s="36" t="s">
        <v>68</v>
      </c>
      <c r="N155" s="36"/>
      <c r="O155" s="35">
        <v>40</v>
      </c>
      <c r="P155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7"/>
      <c r="V155" s="37"/>
      <c r="W155" s="38" t="s">
        <v>69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268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idden="1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1" t="s">
        <v>86</v>
      </c>
      <c r="Q156" s="632"/>
      <c r="R156" s="632"/>
      <c r="S156" s="632"/>
      <c r="T156" s="632"/>
      <c r="U156" s="632"/>
      <c r="V156" s="633"/>
      <c r="W156" s="40" t="s">
        <v>87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hidden="1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1" t="s">
        <v>86</v>
      </c>
      <c r="Q157" s="632"/>
      <c r="R157" s="632"/>
      <c r="S157" s="632"/>
      <c r="T157" s="632"/>
      <c r="U157" s="632"/>
      <c r="V157" s="633"/>
      <c r="W157" s="40" t="s">
        <v>69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14.25" hidden="1" customHeight="1" x14ac:dyDescent="0.25">
      <c r="A158" s="635" t="s">
        <v>64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3"/>
      <c r="AB158" s="63"/>
      <c r="AC158" s="63"/>
    </row>
    <row r="159" spans="1:68" ht="16.5" hidden="1" customHeight="1" x14ac:dyDescent="0.25">
      <c r="A159" s="60" t="s">
        <v>269</v>
      </c>
      <c r="B159" s="60" t="s">
        <v>270</v>
      </c>
      <c r="C159" s="34">
        <v>4301051653</v>
      </c>
      <c r="D159" s="619">
        <v>4607091386264</v>
      </c>
      <c r="E159" s="620"/>
      <c r="F159" s="59">
        <v>0.5</v>
      </c>
      <c r="G159" s="35">
        <v>6</v>
      </c>
      <c r="H159" s="59">
        <v>3</v>
      </c>
      <c r="I159" s="59">
        <v>3.258</v>
      </c>
      <c r="J159" s="35">
        <v>182</v>
      </c>
      <c r="K159" s="35" t="s">
        <v>67</v>
      </c>
      <c r="L159" s="35"/>
      <c r="M159" s="36" t="s">
        <v>106</v>
      </c>
      <c r="N159" s="36"/>
      <c r="O159" s="35">
        <v>31</v>
      </c>
      <c r="P159" s="8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7"/>
      <c r="V159" s="37"/>
      <c r="W159" s="38" t="s">
        <v>69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/>
      <c r="AB159" s="66"/>
      <c r="AC159" s="221" t="s">
        <v>271</v>
      </c>
      <c r="AG159" s="75"/>
      <c r="AJ159" s="79"/>
      <c r="AK159" s="79">
        <v>0</v>
      </c>
      <c r="BB159" s="222" t="s">
        <v>1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idden="1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1" t="s">
        <v>86</v>
      </c>
      <c r="Q160" s="632"/>
      <c r="R160" s="632"/>
      <c r="S160" s="632"/>
      <c r="T160" s="632"/>
      <c r="U160" s="632"/>
      <c r="V160" s="633"/>
      <c r="W160" s="40" t="s">
        <v>87</v>
      </c>
      <c r="X160" s="41">
        <f>IFERROR(X159/H159,"0")</f>
        <v>0</v>
      </c>
      <c r="Y160" s="41">
        <f>IFERROR(Y159/H159,"0")</f>
        <v>0</v>
      </c>
      <c r="Z160" s="41">
        <f>IFERROR(IF(Z159="",0,Z159),"0")</f>
        <v>0</v>
      </c>
      <c r="AA160" s="64"/>
      <c r="AB160" s="64"/>
      <c r="AC160" s="64"/>
    </row>
    <row r="161" spans="1:68" hidden="1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1" t="s">
        <v>86</v>
      </c>
      <c r="Q161" s="632"/>
      <c r="R161" s="632"/>
      <c r="S161" s="632"/>
      <c r="T161" s="632"/>
      <c r="U161" s="632"/>
      <c r="V161" s="633"/>
      <c r="W161" s="40" t="s">
        <v>69</v>
      </c>
      <c r="X161" s="41">
        <f>IFERROR(SUM(X159:X159),"0")</f>
        <v>0</v>
      </c>
      <c r="Y161" s="41">
        <f>IFERROR(SUM(Y159:Y159),"0")</f>
        <v>0</v>
      </c>
      <c r="Z161" s="40"/>
      <c r="AA161" s="64"/>
      <c r="AB161" s="64"/>
      <c r="AC161" s="64"/>
    </row>
    <row r="162" spans="1:68" ht="27.75" hidden="1" customHeight="1" x14ac:dyDescent="0.2">
      <c r="A162" s="637" t="s">
        <v>272</v>
      </c>
      <c r="B162" s="638"/>
      <c r="C162" s="638"/>
      <c r="D162" s="638"/>
      <c r="E162" s="638"/>
      <c r="F162" s="638"/>
      <c r="G162" s="638"/>
      <c r="H162" s="638"/>
      <c r="I162" s="638"/>
      <c r="J162" s="638"/>
      <c r="K162" s="638"/>
      <c r="L162" s="638"/>
      <c r="M162" s="638"/>
      <c r="N162" s="638"/>
      <c r="O162" s="638"/>
      <c r="P162" s="638"/>
      <c r="Q162" s="638"/>
      <c r="R162" s="638"/>
      <c r="S162" s="638"/>
      <c r="T162" s="638"/>
      <c r="U162" s="638"/>
      <c r="V162" s="638"/>
      <c r="W162" s="638"/>
      <c r="X162" s="638"/>
      <c r="Y162" s="638"/>
      <c r="Z162" s="638"/>
      <c r="AA162" s="52"/>
      <c r="AB162" s="52"/>
      <c r="AC162" s="52"/>
    </row>
    <row r="163" spans="1:68" ht="16.5" hidden="1" customHeight="1" x14ac:dyDescent="0.25">
      <c r="A163" s="639" t="s">
        <v>273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2"/>
      <c r="AB163" s="62"/>
      <c r="AC163" s="62"/>
    </row>
    <row r="164" spans="1:68" ht="14.25" hidden="1" customHeight="1" x14ac:dyDescent="0.25">
      <c r="A164" s="635" t="s">
        <v>135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3"/>
      <c r="AB164" s="63"/>
      <c r="AC164" s="63"/>
    </row>
    <row r="165" spans="1:68" ht="27" hidden="1" customHeight="1" x14ac:dyDescent="0.25">
      <c r="A165" s="60" t="s">
        <v>274</v>
      </c>
      <c r="B165" s="60" t="s">
        <v>275</v>
      </c>
      <c r="C165" s="34">
        <v>4301020323</v>
      </c>
      <c r="D165" s="619">
        <v>4680115886223</v>
      </c>
      <c r="E165" s="620"/>
      <c r="F165" s="59">
        <v>0.33</v>
      </c>
      <c r="G165" s="35">
        <v>6</v>
      </c>
      <c r="H165" s="59">
        <v>1.98</v>
      </c>
      <c r="I165" s="59">
        <v>2.08</v>
      </c>
      <c r="J165" s="35">
        <v>234</v>
      </c>
      <c r="K165" s="35" t="s">
        <v>149</v>
      </c>
      <c r="L165" s="35"/>
      <c r="M165" s="36" t="s">
        <v>68</v>
      </c>
      <c r="N165" s="36"/>
      <c r="O165" s="35">
        <v>40</v>
      </c>
      <c r="P165" s="6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7"/>
      <c r="V165" s="37"/>
      <c r="W165" s="38" t="s">
        <v>69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/>
      <c r="AB165" s="66"/>
      <c r="AC165" s="223" t="s">
        <v>276</v>
      </c>
      <c r="AG165" s="75"/>
      <c r="AJ165" s="79"/>
      <c r="AK165" s="79">
        <v>0</v>
      </c>
      <c r="BB165" s="224" t="s">
        <v>1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hidden="1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1" t="s">
        <v>86</v>
      </c>
      <c r="Q166" s="632"/>
      <c r="R166" s="632"/>
      <c r="S166" s="632"/>
      <c r="T166" s="632"/>
      <c r="U166" s="632"/>
      <c r="V166" s="633"/>
      <c r="W166" s="40" t="s">
        <v>87</v>
      </c>
      <c r="X166" s="41">
        <f>IFERROR(X165/H165,"0")</f>
        <v>0</v>
      </c>
      <c r="Y166" s="41">
        <f>IFERROR(Y165/H165,"0")</f>
        <v>0</v>
      </c>
      <c r="Z166" s="41">
        <f>IFERROR(IF(Z165="",0,Z165),"0")</f>
        <v>0</v>
      </c>
      <c r="AA166" s="64"/>
      <c r="AB166" s="64"/>
      <c r="AC166" s="64"/>
    </row>
    <row r="167" spans="1:68" hidden="1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1" t="s">
        <v>86</v>
      </c>
      <c r="Q167" s="632"/>
      <c r="R167" s="632"/>
      <c r="S167" s="632"/>
      <c r="T167" s="632"/>
      <c r="U167" s="632"/>
      <c r="V167" s="633"/>
      <c r="W167" s="40" t="s">
        <v>69</v>
      </c>
      <c r="X167" s="41">
        <f>IFERROR(SUM(X165:X165),"0")</f>
        <v>0</v>
      </c>
      <c r="Y167" s="41">
        <f>IFERROR(SUM(Y165:Y165),"0")</f>
        <v>0</v>
      </c>
      <c r="Z167" s="40"/>
      <c r="AA167" s="64"/>
      <c r="AB167" s="64"/>
      <c r="AC167" s="64"/>
    </row>
    <row r="168" spans="1:68" ht="14.25" hidden="1" customHeight="1" x14ac:dyDescent="0.25">
      <c r="A168" s="635" t="s">
        <v>146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3"/>
      <c r="AB168" s="63"/>
      <c r="AC168" s="63"/>
    </row>
    <row r="169" spans="1:68" ht="27" customHeight="1" x14ac:dyDescent="0.25">
      <c r="A169" s="60" t="s">
        <v>277</v>
      </c>
      <c r="B169" s="60" t="s">
        <v>278</v>
      </c>
      <c r="C169" s="34">
        <v>4301031191</v>
      </c>
      <c r="D169" s="619">
        <v>4680115880993</v>
      </c>
      <c r="E169" s="620"/>
      <c r="F169" s="59">
        <v>0.7</v>
      </c>
      <c r="G169" s="35">
        <v>6</v>
      </c>
      <c r="H169" s="59">
        <v>4.2</v>
      </c>
      <c r="I169" s="59">
        <v>4.47</v>
      </c>
      <c r="J169" s="35">
        <v>132</v>
      </c>
      <c r="K169" s="35" t="s">
        <v>104</v>
      </c>
      <c r="L169" s="35"/>
      <c r="M169" s="36" t="s">
        <v>68</v>
      </c>
      <c r="N169" s="36"/>
      <c r="O169" s="35">
        <v>40</v>
      </c>
      <c r="P169" s="7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7"/>
      <c r="V169" s="37"/>
      <c r="W169" s="38" t="s">
        <v>69</v>
      </c>
      <c r="X169" s="56">
        <v>60</v>
      </c>
      <c r="Y169" s="53">
        <f t="shared" ref="Y169:Y177" si="26">IFERROR(IF(X169="",0,CEILING((X169/$H169),1)*$H169),"")</f>
        <v>63</v>
      </c>
      <c r="Z169" s="39">
        <f>IFERROR(IF(Y169=0,"",ROUNDUP(Y169/H169,0)*0.00902),"")</f>
        <v>0.1353</v>
      </c>
      <c r="AA169" s="65"/>
      <c r="AB169" s="66"/>
      <c r="AC169" s="225" t="s">
        <v>279</v>
      </c>
      <c r="AG169" s="75"/>
      <c r="AJ169" s="79"/>
      <c r="AK169" s="79">
        <v>0</v>
      </c>
      <c r="BB169" s="226" t="s">
        <v>1</v>
      </c>
      <c r="BM169" s="75">
        <f t="shared" ref="BM169:BM177" si="27">IFERROR(X169*I169/H169,"0")</f>
        <v>63.857142857142854</v>
      </c>
      <c r="BN169" s="75">
        <f t="shared" ref="BN169:BN177" si="28">IFERROR(Y169*I169/H169,"0")</f>
        <v>67.049999999999983</v>
      </c>
      <c r="BO169" s="75">
        <f t="shared" ref="BO169:BO177" si="29">IFERROR(1/J169*(X169/H169),"0")</f>
        <v>0.10822510822510822</v>
      </c>
      <c r="BP169" s="75">
        <f t="shared" ref="BP169:BP177" si="30">IFERROR(1/J169*(Y169/H169),"0")</f>
        <v>0.11363636363636365</v>
      </c>
    </row>
    <row r="170" spans="1:68" ht="27" hidden="1" customHeight="1" x14ac:dyDescent="0.25">
      <c r="A170" s="60" t="s">
        <v>280</v>
      </c>
      <c r="B170" s="60" t="s">
        <v>281</v>
      </c>
      <c r="C170" s="34">
        <v>4301031204</v>
      </c>
      <c r="D170" s="619">
        <v>4680115881761</v>
      </c>
      <c r="E170" s="620"/>
      <c r="F170" s="59">
        <v>0.7</v>
      </c>
      <c r="G170" s="35">
        <v>6</v>
      </c>
      <c r="H170" s="59">
        <v>4.2</v>
      </c>
      <c r="I170" s="59">
        <v>4.47</v>
      </c>
      <c r="J170" s="35">
        <v>132</v>
      </c>
      <c r="K170" s="35" t="s">
        <v>104</v>
      </c>
      <c r="L170" s="35"/>
      <c r="M170" s="36" t="s">
        <v>68</v>
      </c>
      <c r="N170" s="36"/>
      <c r="O170" s="35">
        <v>40</v>
      </c>
      <c r="P170" s="6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7"/>
      <c r="V170" s="37"/>
      <c r="W170" s="38" t="s">
        <v>69</v>
      </c>
      <c r="X170" s="56">
        <v>0</v>
      </c>
      <c r="Y170" s="53">
        <f t="shared" si="26"/>
        <v>0</v>
      </c>
      <c r="Z170" s="39" t="str">
        <f>IFERROR(IF(Y170=0,"",ROUNDUP(Y170/H170,0)*0.00902),"")</f>
        <v/>
      </c>
      <c r="AA170" s="65"/>
      <c r="AB170" s="66"/>
      <c r="AC170" s="227" t="s">
        <v>282</v>
      </c>
      <c r="AG170" s="75"/>
      <c r="AJ170" s="79"/>
      <c r="AK170" s="79">
        <v>0</v>
      </c>
      <c r="BB170" s="228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27" customHeight="1" x14ac:dyDescent="0.25">
      <c r="A171" s="60" t="s">
        <v>283</v>
      </c>
      <c r="B171" s="60" t="s">
        <v>284</v>
      </c>
      <c r="C171" s="34">
        <v>4301031201</v>
      </c>
      <c r="D171" s="619">
        <v>4680115881563</v>
      </c>
      <c r="E171" s="620"/>
      <c r="F171" s="59">
        <v>0.7</v>
      </c>
      <c r="G171" s="35">
        <v>6</v>
      </c>
      <c r="H171" s="59">
        <v>4.2</v>
      </c>
      <c r="I171" s="59">
        <v>4.41</v>
      </c>
      <c r="J171" s="35">
        <v>132</v>
      </c>
      <c r="K171" s="35" t="s">
        <v>104</v>
      </c>
      <c r="L171" s="35"/>
      <c r="M171" s="36" t="s">
        <v>68</v>
      </c>
      <c r="N171" s="36"/>
      <c r="O171" s="35">
        <v>40</v>
      </c>
      <c r="P171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7"/>
      <c r="V171" s="37"/>
      <c r="W171" s="38" t="s">
        <v>69</v>
      </c>
      <c r="X171" s="56">
        <v>100</v>
      </c>
      <c r="Y171" s="53">
        <f t="shared" si="26"/>
        <v>100.80000000000001</v>
      </c>
      <c r="Z171" s="39">
        <f>IFERROR(IF(Y171=0,"",ROUNDUP(Y171/H171,0)*0.00902),"")</f>
        <v>0.21648000000000001</v>
      </c>
      <c r="AA171" s="65"/>
      <c r="AB171" s="66"/>
      <c r="AC171" s="229" t="s">
        <v>285</v>
      </c>
      <c r="AG171" s="75"/>
      <c r="AJ171" s="79"/>
      <c r="AK171" s="79">
        <v>0</v>
      </c>
      <c r="BB171" s="230" t="s">
        <v>1</v>
      </c>
      <c r="BM171" s="75">
        <f t="shared" si="27"/>
        <v>105</v>
      </c>
      <c r="BN171" s="75">
        <f t="shared" si="28"/>
        <v>105.84000000000002</v>
      </c>
      <c r="BO171" s="75">
        <f t="shared" si="29"/>
        <v>0.18037518037518038</v>
      </c>
      <c r="BP171" s="75">
        <f t="shared" si="30"/>
        <v>0.18181818181818182</v>
      </c>
    </row>
    <row r="172" spans="1:68" ht="27" customHeight="1" x14ac:dyDescent="0.25">
      <c r="A172" s="60" t="s">
        <v>286</v>
      </c>
      <c r="B172" s="60" t="s">
        <v>287</v>
      </c>
      <c r="C172" s="34">
        <v>4301031199</v>
      </c>
      <c r="D172" s="619">
        <v>4680115880986</v>
      </c>
      <c r="E172" s="620"/>
      <c r="F172" s="59">
        <v>0.35</v>
      </c>
      <c r="G172" s="35">
        <v>6</v>
      </c>
      <c r="H172" s="59">
        <v>2.1</v>
      </c>
      <c r="I172" s="59">
        <v>2.23</v>
      </c>
      <c r="J172" s="35">
        <v>234</v>
      </c>
      <c r="K172" s="35" t="s">
        <v>149</v>
      </c>
      <c r="L172" s="35"/>
      <c r="M172" s="36" t="s">
        <v>68</v>
      </c>
      <c r="N172" s="36"/>
      <c r="O172" s="35">
        <v>40</v>
      </c>
      <c r="P172" s="6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7"/>
      <c r="V172" s="37"/>
      <c r="W172" s="38" t="s">
        <v>69</v>
      </c>
      <c r="X172" s="56">
        <v>105</v>
      </c>
      <c r="Y172" s="53">
        <f t="shared" si="26"/>
        <v>105</v>
      </c>
      <c r="Z172" s="39">
        <f>IFERROR(IF(Y172=0,"",ROUNDUP(Y172/H172,0)*0.00502),"")</f>
        <v>0.251</v>
      </c>
      <c r="AA172" s="65"/>
      <c r="AB172" s="66"/>
      <c r="AC172" s="231" t="s">
        <v>279</v>
      </c>
      <c r="AG172" s="75"/>
      <c r="AJ172" s="79"/>
      <c r="AK172" s="79">
        <v>0</v>
      </c>
      <c r="BB172" s="232" t="s">
        <v>1</v>
      </c>
      <c r="BM172" s="75">
        <f t="shared" si="27"/>
        <v>111.5</v>
      </c>
      <c r="BN172" s="75">
        <f t="shared" si="28"/>
        <v>111.5</v>
      </c>
      <c r="BO172" s="75">
        <f t="shared" si="29"/>
        <v>0.21367521367521369</v>
      </c>
      <c r="BP172" s="75">
        <f t="shared" si="30"/>
        <v>0.21367521367521369</v>
      </c>
    </row>
    <row r="173" spans="1:68" ht="27" customHeight="1" x14ac:dyDescent="0.25">
      <c r="A173" s="60" t="s">
        <v>288</v>
      </c>
      <c r="B173" s="60" t="s">
        <v>289</v>
      </c>
      <c r="C173" s="34">
        <v>4301031205</v>
      </c>
      <c r="D173" s="619">
        <v>4680115881785</v>
      </c>
      <c r="E173" s="620"/>
      <c r="F173" s="59">
        <v>0.35</v>
      </c>
      <c r="G173" s="35">
        <v>6</v>
      </c>
      <c r="H173" s="59">
        <v>2.1</v>
      </c>
      <c r="I173" s="59">
        <v>2.23</v>
      </c>
      <c r="J173" s="35">
        <v>234</v>
      </c>
      <c r="K173" s="35" t="s">
        <v>149</v>
      </c>
      <c r="L173" s="35"/>
      <c r="M173" s="36" t="s">
        <v>68</v>
      </c>
      <c r="N173" s="36"/>
      <c r="O173" s="35">
        <v>40</v>
      </c>
      <c r="P173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7"/>
      <c r="V173" s="37"/>
      <c r="W173" s="38" t="s">
        <v>69</v>
      </c>
      <c r="X173" s="56">
        <v>122.5</v>
      </c>
      <c r="Y173" s="53">
        <f t="shared" si="26"/>
        <v>123.9</v>
      </c>
      <c r="Z173" s="39">
        <f>IFERROR(IF(Y173=0,"",ROUNDUP(Y173/H173,0)*0.00502),"")</f>
        <v>0.29618</v>
      </c>
      <c r="AA173" s="65"/>
      <c r="AB173" s="66"/>
      <c r="AC173" s="233" t="s">
        <v>282</v>
      </c>
      <c r="AG173" s="75"/>
      <c r="AJ173" s="79"/>
      <c r="AK173" s="79">
        <v>0</v>
      </c>
      <c r="BB173" s="234" t="s">
        <v>1</v>
      </c>
      <c r="BM173" s="75">
        <f t="shared" si="27"/>
        <v>130.08333333333334</v>
      </c>
      <c r="BN173" s="75">
        <f t="shared" si="28"/>
        <v>131.57</v>
      </c>
      <c r="BO173" s="75">
        <f t="shared" si="29"/>
        <v>0.2492877492877493</v>
      </c>
      <c r="BP173" s="75">
        <f t="shared" si="30"/>
        <v>0.25213675213675218</v>
      </c>
    </row>
    <row r="174" spans="1:68" ht="27" hidden="1" customHeight="1" x14ac:dyDescent="0.25">
      <c r="A174" s="60" t="s">
        <v>290</v>
      </c>
      <c r="B174" s="60" t="s">
        <v>291</v>
      </c>
      <c r="C174" s="34">
        <v>4301031399</v>
      </c>
      <c r="D174" s="619">
        <v>4680115886537</v>
      </c>
      <c r="E174" s="620"/>
      <c r="F174" s="59">
        <v>0.3</v>
      </c>
      <c r="G174" s="35">
        <v>6</v>
      </c>
      <c r="H174" s="59">
        <v>1.8</v>
      </c>
      <c r="I174" s="59">
        <v>1.93</v>
      </c>
      <c r="J174" s="35">
        <v>234</v>
      </c>
      <c r="K174" s="35" t="s">
        <v>149</v>
      </c>
      <c r="L174" s="35"/>
      <c r="M174" s="36" t="s">
        <v>68</v>
      </c>
      <c r="N174" s="36"/>
      <c r="O174" s="35">
        <v>40</v>
      </c>
      <c r="P174" s="96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7"/>
      <c r="V174" s="37"/>
      <c r="W174" s="38" t="s">
        <v>69</v>
      </c>
      <c r="X174" s="56">
        <v>0</v>
      </c>
      <c r="Y174" s="53">
        <f t="shared" si="26"/>
        <v>0</v>
      </c>
      <c r="Z174" s="39" t="str">
        <f>IFERROR(IF(Y174=0,"",ROUNDUP(Y174/H174,0)*0.00502),"")</f>
        <v/>
      </c>
      <c r="AA174" s="65"/>
      <c r="AB174" s="66"/>
      <c r="AC174" s="235" t="s">
        <v>292</v>
      </c>
      <c r="AG174" s="75"/>
      <c r="AJ174" s="79"/>
      <c r="AK174" s="79">
        <v>0</v>
      </c>
      <c r="BB174" s="236" t="s">
        <v>1</v>
      </c>
      <c r="BM174" s="75">
        <f t="shared" si="27"/>
        <v>0</v>
      </c>
      <c r="BN174" s="75">
        <f t="shared" si="28"/>
        <v>0</v>
      </c>
      <c r="BO174" s="75">
        <f t="shared" si="29"/>
        <v>0</v>
      </c>
      <c r="BP174" s="75">
        <f t="shared" si="30"/>
        <v>0</v>
      </c>
    </row>
    <row r="175" spans="1:68" ht="37.5" customHeight="1" x14ac:dyDescent="0.25">
      <c r="A175" s="60" t="s">
        <v>293</v>
      </c>
      <c r="B175" s="60" t="s">
        <v>294</v>
      </c>
      <c r="C175" s="34">
        <v>4301031202</v>
      </c>
      <c r="D175" s="619">
        <v>4680115881679</v>
      </c>
      <c r="E175" s="620"/>
      <c r="F175" s="59">
        <v>0.35</v>
      </c>
      <c r="G175" s="35">
        <v>6</v>
      </c>
      <c r="H175" s="59">
        <v>2.1</v>
      </c>
      <c r="I175" s="59">
        <v>2.2000000000000002</v>
      </c>
      <c r="J175" s="35">
        <v>234</v>
      </c>
      <c r="K175" s="35" t="s">
        <v>149</v>
      </c>
      <c r="L175" s="35"/>
      <c r="M175" s="36" t="s">
        <v>68</v>
      </c>
      <c r="N175" s="36"/>
      <c r="O175" s="35">
        <v>40</v>
      </c>
      <c r="P175" s="8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7"/>
      <c r="V175" s="37"/>
      <c r="W175" s="38" t="s">
        <v>69</v>
      </c>
      <c r="X175" s="56">
        <v>245</v>
      </c>
      <c r="Y175" s="53">
        <f t="shared" si="26"/>
        <v>245.70000000000002</v>
      </c>
      <c r="Z175" s="39">
        <f>IFERROR(IF(Y175=0,"",ROUNDUP(Y175/H175,0)*0.00502),"")</f>
        <v>0.58733999999999997</v>
      </c>
      <c r="AA175" s="65"/>
      <c r="AB175" s="66"/>
      <c r="AC175" s="237" t="s">
        <v>285</v>
      </c>
      <c r="AG175" s="75"/>
      <c r="AJ175" s="79"/>
      <c r="AK175" s="79">
        <v>0</v>
      </c>
      <c r="BB175" s="238" t="s">
        <v>1</v>
      </c>
      <c r="BM175" s="75">
        <f t="shared" si="27"/>
        <v>256.66666666666663</v>
      </c>
      <c r="BN175" s="75">
        <f t="shared" si="28"/>
        <v>257.40000000000003</v>
      </c>
      <c r="BO175" s="75">
        <f t="shared" si="29"/>
        <v>0.4985754985754986</v>
      </c>
      <c r="BP175" s="75">
        <f t="shared" si="30"/>
        <v>0.5</v>
      </c>
    </row>
    <row r="176" spans="1:68" ht="27" hidden="1" customHeight="1" x14ac:dyDescent="0.25">
      <c r="A176" s="60" t="s">
        <v>295</v>
      </c>
      <c r="B176" s="60" t="s">
        <v>296</v>
      </c>
      <c r="C176" s="34">
        <v>4301031158</v>
      </c>
      <c r="D176" s="619">
        <v>4680115880191</v>
      </c>
      <c r="E176" s="620"/>
      <c r="F176" s="59">
        <v>0.4</v>
      </c>
      <c r="G176" s="35">
        <v>6</v>
      </c>
      <c r="H176" s="59">
        <v>2.4</v>
      </c>
      <c r="I176" s="59">
        <v>2.58</v>
      </c>
      <c r="J176" s="35">
        <v>182</v>
      </c>
      <c r="K176" s="35" t="s">
        <v>67</v>
      </c>
      <c r="L176" s="35"/>
      <c r="M176" s="36" t="s">
        <v>68</v>
      </c>
      <c r="N176" s="36"/>
      <c r="O176" s="35">
        <v>40</v>
      </c>
      <c r="P176" s="8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7"/>
      <c r="V176" s="37"/>
      <c r="W176" s="38" t="s">
        <v>69</v>
      </c>
      <c r="X176" s="56">
        <v>0</v>
      </c>
      <c r="Y176" s="53">
        <f t="shared" si="26"/>
        <v>0</v>
      </c>
      <c r="Z176" s="39" t="str">
        <f>IFERROR(IF(Y176=0,"",ROUNDUP(Y176/H176,0)*0.00651),"")</f>
        <v/>
      </c>
      <c r="AA176" s="65"/>
      <c r="AB176" s="66"/>
      <c r="AC176" s="239" t="s">
        <v>285</v>
      </c>
      <c r="AG176" s="75"/>
      <c r="AJ176" s="79"/>
      <c r="AK176" s="79">
        <v>0</v>
      </c>
      <c r="BB176" s="240" t="s">
        <v>1</v>
      </c>
      <c r="BM176" s="75">
        <f t="shared" si="27"/>
        <v>0</v>
      </c>
      <c r="BN176" s="75">
        <f t="shared" si="28"/>
        <v>0</v>
      </c>
      <c r="BO176" s="75">
        <f t="shared" si="29"/>
        <v>0</v>
      </c>
      <c r="BP176" s="75">
        <f t="shared" si="30"/>
        <v>0</v>
      </c>
    </row>
    <row r="177" spans="1:68" ht="27" hidden="1" customHeight="1" x14ac:dyDescent="0.25">
      <c r="A177" s="60" t="s">
        <v>297</v>
      </c>
      <c r="B177" s="60" t="s">
        <v>298</v>
      </c>
      <c r="C177" s="34">
        <v>4301031245</v>
      </c>
      <c r="D177" s="619">
        <v>4680115883963</v>
      </c>
      <c r="E177" s="620"/>
      <c r="F177" s="59">
        <v>0.28000000000000003</v>
      </c>
      <c r="G177" s="35">
        <v>6</v>
      </c>
      <c r="H177" s="59">
        <v>1.68</v>
      </c>
      <c r="I177" s="59">
        <v>1.78</v>
      </c>
      <c r="J177" s="35">
        <v>234</v>
      </c>
      <c r="K177" s="35" t="s">
        <v>149</v>
      </c>
      <c r="L177" s="35"/>
      <c r="M177" s="36" t="s">
        <v>68</v>
      </c>
      <c r="N177" s="36"/>
      <c r="O177" s="35">
        <v>40</v>
      </c>
      <c r="P177" s="8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7"/>
      <c r="V177" s="37"/>
      <c r="W177" s="38" t="s">
        <v>69</v>
      </c>
      <c r="X177" s="56">
        <v>0</v>
      </c>
      <c r="Y177" s="53">
        <f t="shared" si="26"/>
        <v>0</v>
      </c>
      <c r="Z177" s="39" t="str">
        <f>IFERROR(IF(Y177=0,"",ROUNDUP(Y177/H177,0)*0.00502),"")</f>
        <v/>
      </c>
      <c r="AA177" s="65"/>
      <c r="AB177" s="66"/>
      <c r="AC177" s="241" t="s">
        <v>299</v>
      </c>
      <c r="AG177" s="75"/>
      <c r="AJ177" s="79"/>
      <c r="AK177" s="79">
        <v>0</v>
      </c>
      <c r="BB177" s="242" t="s">
        <v>1</v>
      </c>
      <c r="BM177" s="75">
        <f t="shared" si="27"/>
        <v>0</v>
      </c>
      <c r="BN177" s="75">
        <f t="shared" si="28"/>
        <v>0</v>
      </c>
      <c r="BO177" s="75">
        <f t="shared" si="29"/>
        <v>0</v>
      </c>
      <c r="BP177" s="75">
        <f t="shared" si="30"/>
        <v>0</v>
      </c>
    </row>
    <row r="178" spans="1:68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1" t="s">
        <v>86</v>
      </c>
      <c r="Q178" s="632"/>
      <c r="R178" s="632"/>
      <c r="S178" s="632"/>
      <c r="T178" s="632"/>
      <c r="U178" s="632"/>
      <c r="V178" s="633"/>
      <c r="W178" s="40" t="s">
        <v>87</v>
      </c>
      <c r="X178" s="41">
        <f>IFERROR(X169/H169,"0")+IFERROR(X170/H170,"0")+IFERROR(X171/H171,"0")+IFERROR(X172/H172,"0")+IFERROR(X173/H173,"0")+IFERROR(X174/H174,"0")+IFERROR(X175/H175,"0")+IFERROR(X176/H176,"0")+IFERROR(X177/H177,"0")</f>
        <v>263.09523809523807</v>
      </c>
      <c r="Y178" s="41">
        <f>IFERROR(Y169/H169,"0")+IFERROR(Y170/H170,"0")+IFERROR(Y171/H171,"0")+IFERROR(Y172/H172,"0")+IFERROR(Y173/H173,"0")+IFERROR(Y174/H174,"0")+IFERROR(Y175/H175,"0")+IFERROR(Y176/H176,"0")+IFERROR(Y177/H177,"0")</f>
        <v>265</v>
      </c>
      <c r="Z178" s="41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1.4863</v>
      </c>
      <c r="AA178" s="64"/>
      <c r="AB178" s="64"/>
      <c r="AC178" s="64"/>
    </row>
    <row r="179" spans="1:68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1" t="s">
        <v>86</v>
      </c>
      <c r="Q179" s="632"/>
      <c r="R179" s="632"/>
      <c r="S179" s="632"/>
      <c r="T179" s="632"/>
      <c r="U179" s="632"/>
      <c r="V179" s="633"/>
      <c r="W179" s="40" t="s">
        <v>69</v>
      </c>
      <c r="X179" s="41">
        <f>IFERROR(SUM(X169:X177),"0")</f>
        <v>632.5</v>
      </c>
      <c r="Y179" s="41">
        <f>IFERROR(SUM(Y169:Y177),"0")</f>
        <v>638.40000000000009</v>
      </c>
      <c r="Z179" s="40"/>
      <c r="AA179" s="64"/>
      <c r="AB179" s="64"/>
      <c r="AC179" s="64"/>
    </row>
    <row r="180" spans="1:68" ht="14.25" hidden="1" customHeight="1" x14ac:dyDescent="0.25">
      <c r="A180" s="635" t="s">
        <v>88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3"/>
      <c r="AB180" s="63"/>
      <c r="AC180" s="63"/>
    </row>
    <row r="181" spans="1:68" ht="27" customHeight="1" x14ac:dyDescent="0.25">
      <c r="A181" s="60" t="s">
        <v>300</v>
      </c>
      <c r="B181" s="60" t="s">
        <v>301</v>
      </c>
      <c r="C181" s="34">
        <v>4301032053</v>
      </c>
      <c r="D181" s="619">
        <v>4680115886780</v>
      </c>
      <c r="E181" s="620"/>
      <c r="F181" s="59">
        <v>7.0000000000000007E-2</v>
      </c>
      <c r="G181" s="35">
        <v>18</v>
      </c>
      <c r="H181" s="59">
        <v>1.26</v>
      </c>
      <c r="I181" s="59">
        <v>1.45</v>
      </c>
      <c r="J181" s="35">
        <v>216</v>
      </c>
      <c r="K181" s="35" t="s">
        <v>302</v>
      </c>
      <c r="L181" s="35"/>
      <c r="M181" s="36" t="s">
        <v>303</v>
      </c>
      <c r="N181" s="36"/>
      <c r="O181" s="35">
        <v>60</v>
      </c>
      <c r="P181" s="942" t="s">
        <v>304</v>
      </c>
      <c r="Q181" s="622"/>
      <c r="R181" s="622"/>
      <c r="S181" s="622"/>
      <c r="T181" s="623"/>
      <c r="U181" s="37"/>
      <c r="V181" s="37"/>
      <c r="W181" s="38" t="s">
        <v>69</v>
      </c>
      <c r="X181" s="56">
        <v>7.0000000000000009</v>
      </c>
      <c r="Y181" s="53">
        <f>IFERROR(IF(X181="",0,CEILING((X181/$H181),1)*$H181),"")</f>
        <v>7.5600000000000005</v>
      </c>
      <c r="Z181" s="39">
        <f>IFERROR(IF(Y181=0,"",ROUNDUP(Y181/H181,0)*0.0059),"")</f>
        <v>3.5400000000000001E-2</v>
      </c>
      <c r="AA181" s="65"/>
      <c r="AB181" s="66"/>
      <c r="AC181" s="243" t="s">
        <v>305</v>
      </c>
      <c r="AG181" s="75"/>
      <c r="AJ181" s="79"/>
      <c r="AK181" s="79">
        <v>0</v>
      </c>
      <c r="BB181" s="244" t="s">
        <v>1</v>
      </c>
      <c r="BM181" s="75">
        <f>IFERROR(X181*I181/H181,"0")</f>
        <v>8.0555555555555554</v>
      </c>
      <c r="BN181" s="75">
        <f>IFERROR(Y181*I181/H181,"0")</f>
        <v>8.6999999999999993</v>
      </c>
      <c r="BO181" s="75">
        <f>IFERROR(1/J181*(X181/H181),"0")</f>
        <v>2.5720164609053499E-2</v>
      </c>
      <c r="BP181" s="75">
        <f>IFERROR(1/J181*(Y181/H181),"0")</f>
        <v>2.7777777777777776E-2</v>
      </c>
    </row>
    <row r="182" spans="1:68" ht="27" hidden="1" customHeight="1" x14ac:dyDescent="0.25">
      <c r="A182" s="60" t="s">
        <v>306</v>
      </c>
      <c r="B182" s="60" t="s">
        <v>307</v>
      </c>
      <c r="C182" s="34">
        <v>4301032051</v>
      </c>
      <c r="D182" s="619">
        <v>4680115886742</v>
      </c>
      <c r="E182" s="620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302</v>
      </c>
      <c r="L182" s="35"/>
      <c r="M182" s="36" t="s">
        <v>303</v>
      </c>
      <c r="N182" s="36"/>
      <c r="O182" s="35">
        <v>90</v>
      </c>
      <c r="P182" s="768" t="s">
        <v>308</v>
      </c>
      <c r="Q182" s="622"/>
      <c r="R182" s="622"/>
      <c r="S182" s="622"/>
      <c r="T182" s="623"/>
      <c r="U182" s="37"/>
      <c r="V182" s="37"/>
      <c r="W182" s="38" t="s">
        <v>69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45" t="s">
        <v>309</v>
      </c>
      <c r="AG182" s="75"/>
      <c r="AJ182" s="79"/>
      <c r="AK182" s="79">
        <v>0</v>
      </c>
      <c r="BB182" s="246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hidden="1" customHeight="1" x14ac:dyDescent="0.25">
      <c r="A183" s="60" t="s">
        <v>310</v>
      </c>
      <c r="B183" s="60" t="s">
        <v>311</v>
      </c>
      <c r="C183" s="34">
        <v>4301032052</v>
      </c>
      <c r="D183" s="619">
        <v>4680115886766</v>
      </c>
      <c r="E183" s="620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302</v>
      </c>
      <c r="L183" s="35"/>
      <c r="M183" s="36" t="s">
        <v>303</v>
      </c>
      <c r="N183" s="36"/>
      <c r="O183" s="35">
        <v>90</v>
      </c>
      <c r="P183" s="916" t="s">
        <v>312</v>
      </c>
      <c r="Q183" s="622"/>
      <c r="R183" s="622"/>
      <c r="S183" s="622"/>
      <c r="T183" s="623"/>
      <c r="U183" s="37"/>
      <c r="V183" s="37"/>
      <c r="W183" s="38" t="s">
        <v>69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309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1" t="s">
        <v>86</v>
      </c>
      <c r="Q184" s="632"/>
      <c r="R184" s="632"/>
      <c r="S184" s="632"/>
      <c r="T184" s="632"/>
      <c r="U184" s="632"/>
      <c r="V184" s="633"/>
      <c r="W184" s="40" t="s">
        <v>87</v>
      </c>
      <c r="X184" s="41">
        <f>IFERROR(X181/H181,"0")+IFERROR(X182/H182,"0")+IFERROR(X183/H183,"0")</f>
        <v>5.5555555555555562</v>
      </c>
      <c r="Y184" s="41">
        <f>IFERROR(Y181/H181,"0")+IFERROR(Y182/H182,"0")+IFERROR(Y183/H183,"0")</f>
        <v>6</v>
      </c>
      <c r="Z184" s="41">
        <f>IFERROR(IF(Z181="",0,Z181),"0")+IFERROR(IF(Z182="",0,Z182),"0")+IFERROR(IF(Z183="",0,Z183),"0")</f>
        <v>3.5400000000000001E-2</v>
      </c>
      <c r="AA184" s="64"/>
      <c r="AB184" s="64"/>
      <c r="AC184" s="64"/>
    </row>
    <row r="185" spans="1:68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1" t="s">
        <v>86</v>
      </c>
      <c r="Q185" s="632"/>
      <c r="R185" s="632"/>
      <c r="S185" s="632"/>
      <c r="T185" s="632"/>
      <c r="U185" s="632"/>
      <c r="V185" s="633"/>
      <c r="W185" s="40" t="s">
        <v>69</v>
      </c>
      <c r="X185" s="41">
        <f>IFERROR(SUM(X181:X183),"0")</f>
        <v>7.0000000000000009</v>
      </c>
      <c r="Y185" s="41">
        <f>IFERROR(SUM(Y181:Y183),"0")</f>
        <v>7.5600000000000005</v>
      </c>
      <c r="Z185" s="40"/>
      <c r="AA185" s="64"/>
      <c r="AB185" s="64"/>
      <c r="AC185" s="64"/>
    </row>
    <row r="186" spans="1:68" ht="14.25" hidden="1" customHeight="1" x14ac:dyDescent="0.25">
      <c r="A186" s="635" t="s">
        <v>313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3"/>
      <c r="AB186" s="63"/>
      <c r="AC186" s="63"/>
    </row>
    <row r="187" spans="1:68" ht="27" hidden="1" customHeight="1" x14ac:dyDescent="0.25">
      <c r="A187" s="60" t="s">
        <v>314</v>
      </c>
      <c r="B187" s="60" t="s">
        <v>315</v>
      </c>
      <c r="C187" s="34">
        <v>4301170013</v>
      </c>
      <c r="D187" s="619">
        <v>4680115886797</v>
      </c>
      <c r="E187" s="620"/>
      <c r="F187" s="59">
        <v>7.0000000000000007E-2</v>
      </c>
      <c r="G187" s="35">
        <v>18</v>
      </c>
      <c r="H187" s="59">
        <v>1.26</v>
      </c>
      <c r="I187" s="59">
        <v>1.45</v>
      </c>
      <c r="J187" s="35">
        <v>216</v>
      </c>
      <c r="K187" s="35" t="s">
        <v>302</v>
      </c>
      <c r="L187" s="35"/>
      <c r="M187" s="36" t="s">
        <v>303</v>
      </c>
      <c r="N187" s="36"/>
      <c r="O187" s="35">
        <v>90</v>
      </c>
      <c r="P187" s="657" t="s">
        <v>316</v>
      </c>
      <c r="Q187" s="622"/>
      <c r="R187" s="622"/>
      <c r="S187" s="622"/>
      <c r="T187" s="623"/>
      <c r="U187" s="37"/>
      <c r="V187" s="37"/>
      <c r="W187" s="38" t="s">
        <v>69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IFERROR(IF(Y187=0,"",ROUNDUP(Y187/H187,0)*0.0059),"")</f>
        <v/>
      </c>
      <c r="AA187" s="65"/>
      <c r="AB187" s="66"/>
      <c r="AC187" s="249" t="s">
        <v>309</v>
      </c>
      <c r="AG187" s="75"/>
      <c r="AJ187" s="79"/>
      <c r="AK187" s="79">
        <v>0</v>
      </c>
      <c r="BB187" s="250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idden="1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1" t="s">
        <v>86</v>
      </c>
      <c r="Q188" s="632"/>
      <c r="R188" s="632"/>
      <c r="S188" s="632"/>
      <c r="T188" s="632"/>
      <c r="U188" s="632"/>
      <c r="V188" s="633"/>
      <c r="W188" s="40" t="s">
        <v>87</v>
      </c>
      <c r="X188" s="41">
        <f>IFERROR(X187/H187,"0")</f>
        <v>0</v>
      </c>
      <c r="Y188" s="41">
        <f>IFERROR(Y187/H187,"0")</f>
        <v>0</v>
      </c>
      <c r="Z188" s="41">
        <f>IFERROR(IF(Z187="",0,Z187),"0")</f>
        <v>0</v>
      </c>
      <c r="AA188" s="64"/>
      <c r="AB188" s="64"/>
      <c r="AC188" s="64"/>
    </row>
    <row r="189" spans="1:68" hidden="1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1" t="s">
        <v>86</v>
      </c>
      <c r="Q189" s="632"/>
      <c r="R189" s="632"/>
      <c r="S189" s="632"/>
      <c r="T189" s="632"/>
      <c r="U189" s="632"/>
      <c r="V189" s="633"/>
      <c r="W189" s="40" t="s">
        <v>69</v>
      </c>
      <c r="X189" s="41">
        <f>IFERROR(SUM(X187:X187),"0")</f>
        <v>0</v>
      </c>
      <c r="Y189" s="41">
        <f>IFERROR(SUM(Y187:Y187),"0")</f>
        <v>0</v>
      </c>
      <c r="Z189" s="40"/>
      <c r="AA189" s="64"/>
      <c r="AB189" s="64"/>
      <c r="AC189" s="64"/>
    </row>
    <row r="190" spans="1:68" ht="16.5" hidden="1" customHeight="1" x14ac:dyDescent="0.25">
      <c r="A190" s="639" t="s">
        <v>317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2"/>
      <c r="AB190" s="62"/>
      <c r="AC190" s="62"/>
    </row>
    <row r="191" spans="1:68" ht="14.25" hidden="1" customHeight="1" x14ac:dyDescent="0.25">
      <c r="A191" s="635" t="s">
        <v>96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3"/>
      <c r="AB191" s="63"/>
      <c r="AC191" s="63"/>
    </row>
    <row r="192" spans="1:68" ht="16.5" hidden="1" customHeight="1" x14ac:dyDescent="0.25">
      <c r="A192" s="60" t="s">
        <v>318</v>
      </c>
      <c r="B192" s="60" t="s">
        <v>319</v>
      </c>
      <c r="C192" s="34">
        <v>4301011450</v>
      </c>
      <c r="D192" s="619">
        <v>4680115881402</v>
      </c>
      <c r="E192" s="620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99</v>
      </c>
      <c r="L192" s="35"/>
      <c r="M192" s="36" t="s">
        <v>100</v>
      </c>
      <c r="N192" s="36"/>
      <c r="O192" s="35">
        <v>55</v>
      </c>
      <c r="P192" s="7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7"/>
      <c r="V192" s="37"/>
      <c r="W192" s="38" t="s">
        <v>69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51" t="s">
        <v>320</v>
      </c>
      <c r="AG192" s="75"/>
      <c r="AJ192" s="79"/>
      <c r="AK192" s="79">
        <v>0</v>
      </c>
      <c r="BB192" s="252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27" hidden="1" customHeight="1" x14ac:dyDescent="0.25">
      <c r="A193" s="60" t="s">
        <v>321</v>
      </c>
      <c r="B193" s="60" t="s">
        <v>322</v>
      </c>
      <c r="C193" s="34">
        <v>4301011768</v>
      </c>
      <c r="D193" s="619">
        <v>4680115881396</v>
      </c>
      <c r="E193" s="620"/>
      <c r="F193" s="59">
        <v>0.45</v>
      </c>
      <c r="G193" s="35">
        <v>6</v>
      </c>
      <c r="H193" s="59">
        <v>2.7</v>
      </c>
      <c r="I193" s="59">
        <v>2.88</v>
      </c>
      <c r="J193" s="35">
        <v>182</v>
      </c>
      <c r="K193" s="35" t="s">
        <v>67</v>
      </c>
      <c r="L193" s="35"/>
      <c r="M193" s="36" t="s">
        <v>100</v>
      </c>
      <c r="N193" s="36"/>
      <c r="O193" s="35">
        <v>55</v>
      </c>
      <c r="P193" s="8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7"/>
      <c r="V193" s="37"/>
      <c r="W193" s="38" t="s">
        <v>69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53" t="s">
        <v>320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idden="1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1" t="s">
        <v>86</v>
      </c>
      <c r="Q194" s="632"/>
      <c r="R194" s="632"/>
      <c r="S194" s="632"/>
      <c r="T194" s="632"/>
      <c r="U194" s="632"/>
      <c r="V194" s="633"/>
      <c r="W194" s="40" t="s">
        <v>87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hidden="1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1" t="s">
        <v>86</v>
      </c>
      <c r="Q195" s="632"/>
      <c r="R195" s="632"/>
      <c r="S195" s="632"/>
      <c r="T195" s="632"/>
      <c r="U195" s="632"/>
      <c r="V195" s="633"/>
      <c r="W195" s="40" t="s">
        <v>69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hidden="1" customHeight="1" x14ac:dyDescent="0.25">
      <c r="A196" s="635" t="s">
        <v>135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3"/>
      <c r="AB196" s="63"/>
      <c r="AC196" s="63"/>
    </row>
    <row r="197" spans="1:68" ht="16.5" hidden="1" customHeight="1" x14ac:dyDescent="0.25">
      <c r="A197" s="60" t="s">
        <v>323</v>
      </c>
      <c r="B197" s="60" t="s">
        <v>324</v>
      </c>
      <c r="C197" s="34">
        <v>4301020262</v>
      </c>
      <c r="D197" s="619">
        <v>4680115882935</v>
      </c>
      <c r="E197" s="620"/>
      <c r="F197" s="59">
        <v>1.35</v>
      </c>
      <c r="G197" s="35">
        <v>8</v>
      </c>
      <c r="H197" s="59">
        <v>10.8</v>
      </c>
      <c r="I197" s="59">
        <v>11.234999999999999</v>
      </c>
      <c r="J197" s="35">
        <v>64</v>
      </c>
      <c r="K197" s="35" t="s">
        <v>99</v>
      </c>
      <c r="L197" s="35"/>
      <c r="M197" s="36" t="s">
        <v>106</v>
      </c>
      <c r="N197" s="36"/>
      <c r="O197" s="35">
        <v>50</v>
      </c>
      <c r="P197" s="7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7"/>
      <c r="V197" s="37"/>
      <c r="W197" s="38" t="s">
        <v>69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IFERROR(IF(Y197=0,"",ROUNDUP(Y197/H197,0)*0.01898),"")</f>
        <v/>
      </c>
      <c r="AA197" s="65"/>
      <c r="AB197" s="66"/>
      <c r="AC197" s="255" t="s">
        <v>325</v>
      </c>
      <c r="AG197" s="75"/>
      <c r="AJ197" s="79"/>
      <c r="AK197" s="79">
        <v>0</v>
      </c>
      <c r="BB197" s="256" t="s">
        <v>1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ht="16.5" hidden="1" customHeight="1" x14ac:dyDescent="0.25">
      <c r="A198" s="60" t="s">
        <v>326</v>
      </c>
      <c r="B198" s="60" t="s">
        <v>327</v>
      </c>
      <c r="C198" s="34">
        <v>4301020220</v>
      </c>
      <c r="D198" s="619">
        <v>4680115880764</v>
      </c>
      <c r="E198" s="620"/>
      <c r="F198" s="59">
        <v>0.35</v>
      </c>
      <c r="G198" s="35">
        <v>6</v>
      </c>
      <c r="H198" s="59">
        <v>2.1</v>
      </c>
      <c r="I198" s="59">
        <v>2.2799999999999998</v>
      </c>
      <c r="J198" s="35">
        <v>182</v>
      </c>
      <c r="K198" s="35" t="s">
        <v>67</v>
      </c>
      <c r="L198" s="35"/>
      <c r="M198" s="36" t="s">
        <v>100</v>
      </c>
      <c r="N198" s="36"/>
      <c r="O198" s="35">
        <v>50</v>
      </c>
      <c r="P198" s="9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7"/>
      <c r="V198" s="37"/>
      <c r="W198" s="38" t="s">
        <v>69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IFERROR(IF(Y198=0,"",ROUNDUP(Y198/H198,0)*0.00651),"")</f>
        <v/>
      </c>
      <c r="AA198" s="65"/>
      <c r="AB198" s="66"/>
      <c r="AC198" s="257" t="s">
        <v>325</v>
      </c>
      <c r="AG198" s="75"/>
      <c r="AJ198" s="79"/>
      <c r="AK198" s="79">
        <v>0</v>
      </c>
      <c r="BB198" s="258" t="s">
        <v>1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hidden="1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1" t="s">
        <v>86</v>
      </c>
      <c r="Q199" s="632"/>
      <c r="R199" s="632"/>
      <c r="S199" s="632"/>
      <c r="T199" s="632"/>
      <c r="U199" s="632"/>
      <c r="V199" s="633"/>
      <c r="W199" s="40" t="s">
        <v>87</v>
      </c>
      <c r="X199" s="41">
        <f>IFERROR(X197/H197,"0")+IFERROR(X198/H198,"0")</f>
        <v>0</v>
      </c>
      <c r="Y199" s="41">
        <f>IFERROR(Y197/H197,"0")+IFERROR(Y198/H198,"0")</f>
        <v>0</v>
      </c>
      <c r="Z199" s="41">
        <f>IFERROR(IF(Z197="",0,Z197),"0")+IFERROR(IF(Z198="",0,Z198),"0")</f>
        <v>0</v>
      </c>
      <c r="AA199" s="64"/>
      <c r="AB199" s="64"/>
      <c r="AC199" s="64"/>
    </row>
    <row r="200" spans="1:68" hidden="1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1" t="s">
        <v>86</v>
      </c>
      <c r="Q200" s="632"/>
      <c r="R200" s="632"/>
      <c r="S200" s="632"/>
      <c r="T200" s="632"/>
      <c r="U200" s="632"/>
      <c r="V200" s="633"/>
      <c r="W200" s="40" t="s">
        <v>69</v>
      </c>
      <c r="X200" s="41">
        <f>IFERROR(SUM(X197:X198),"0")</f>
        <v>0</v>
      </c>
      <c r="Y200" s="41">
        <f>IFERROR(SUM(Y197:Y198),"0")</f>
        <v>0</v>
      </c>
      <c r="Z200" s="40"/>
      <c r="AA200" s="64"/>
      <c r="AB200" s="64"/>
      <c r="AC200" s="64"/>
    </row>
    <row r="201" spans="1:68" ht="14.25" hidden="1" customHeight="1" x14ac:dyDescent="0.25">
      <c r="A201" s="635" t="s">
        <v>146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3"/>
      <c r="AB201" s="63"/>
      <c r="AC201" s="63"/>
    </row>
    <row r="202" spans="1:68" ht="27" customHeight="1" x14ac:dyDescent="0.25">
      <c r="A202" s="60" t="s">
        <v>328</v>
      </c>
      <c r="B202" s="60" t="s">
        <v>329</v>
      </c>
      <c r="C202" s="34">
        <v>4301031224</v>
      </c>
      <c r="D202" s="619">
        <v>4680115882683</v>
      </c>
      <c r="E202" s="620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104</v>
      </c>
      <c r="L202" s="35"/>
      <c r="M202" s="36" t="s">
        <v>68</v>
      </c>
      <c r="N202" s="36"/>
      <c r="O202" s="35">
        <v>40</v>
      </c>
      <c r="P202" s="9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7"/>
      <c r="V202" s="37"/>
      <c r="W202" s="38" t="s">
        <v>69</v>
      </c>
      <c r="X202" s="56">
        <v>140</v>
      </c>
      <c r="Y202" s="53">
        <f t="shared" ref="Y202:Y209" si="31">IFERROR(IF(X202="",0,CEILING((X202/$H202),1)*$H202),"")</f>
        <v>140.4</v>
      </c>
      <c r="Z202" s="39">
        <f>IFERROR(IF(Y202=0,"",ROUNDUP(Y202/H202,0)*0.00902),"")</f>
        <v>0.23452000000000001</v>
      </c>
      <c r="AA202" s="65"/>
      <c r="AB202" s="66"/>
      <c r="AC202" s="259" t="s">
        <v>330</v>
      </c>
      <c r="AG202" s="75"/>
      <c r="AJ202" s="79"/>
      <c r="AK202" s="79">
        <v>0</v>
      </c>
      <c r="BB202" s="260" t="s">
        <v>1</v>
      </c>
      <c r="BM202" s="75">
        <f t="shared" ref="BM202:BM209" si="32">IFERROR(X202*I202/H202,"0")</f>
        <v>145.44444444444446</v>
      </c>
      <c r="BN202" s="75">
        <f t="shared" ref="BN202:BN209" si="33">IFERROR(Y202*I202/H202,"0")</f>
        <v>145.86000000000001</v>
      </c>
      <c r="BO202" s="75">
        <f t="shared" ref="BO202:BO209" si="34">IFERROR(1/J202*(X202/H202),"0")</f>
        <v>0.19640852974186307</v>
      </c>
      <c r="BP202" s="75">
        <f t="shared" ref="BP202:BP209" si="35">IFERROR(1/J202*(Y202/H202),"0")</f>
        <v>0.19696969696969696</v>
      </c>
    </row>
    <row r="203" spans="1:68" ht="27" customHeight="1" x14ac:dyDescent="0.25">
      <c r="A203" s="60" t="s">
        <v>331</v>
      </c>
      <c r="B203" s="60" t="s">
        <v>332</v>
      </c>
      <c r="C203" s="34">
        <v>4301031230</v>
      </c>
      <c r="D203" s="619">
        <v>4680115882690</v>
      </c>
      <c r="E203" s="620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104</v>
      </c>
      <c r="L203" s="35"/>
      <c r="M203" s="36" t="s">
        <v>68</v>
      </c>
      <c r="N203" s="36"/>
      <c r="O203" s="35">
        <v>40</v>
      </c>
      <c r="P203" s="8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7"/>
      <c r="V203" s="37"/>
      <c r="W203" s="38" t="s">
        <v>69</v>
      </c>
      <c r="X203" s="56">
        <v>70</v>
      </c>
      <c r="Y203" s="53">
        <f t="shared" si="31"/>
        <v>70.2</v>
      </c>
      <c r="Z203" s="39">
        <f>IFERROR(IF(Y203=0,"",ROUNDUP(Y203/H203,0)*0.00902),"")</f>
        <v>0.11726</v>
      </c>
      <c r="AA203" s="65"/>
      <c r="AB203" s="66"/>
      <c r="AC203" s="261" t="s">
        <v>333</v>
      </c>
      <c r="AG203" s="75"/>
      <c r="AJ203" s="79"/>
      <c r="AK203" s="79">
        <v>0</v>
      </c>
      <c r="BB203" s="262" t="s">
        <v>1</v>
      </c>
      <c r="BM203" s="75">
        <f t="shared" si="32"/>
        <v>72.722222222222229</v>
      </c>
      <c r="BN203" s="75">
        <f t="shared" si="33"/>
        <v>72.930000000000007</v>
      </c>
      <c r="BO203" s="75">
        <f t="shared" si="34"/>
        <v>9.8204264870931535E-2</v>
      </c>
      <c r="BP203" s="75">
        <f t="shared" si="35"/>
        <v>9.8484848484848481E-2</v>
      </c>
    </row>
    <row r="204" spans="1:68" ht="27" customHeight="1" x14ac:dyDescent="0.25">
      <c r="A204" s="60" t="s">
        <v>334</v>
      </c>
      <c r="B204" s="60" t="s">
        <v>335</v>
      </c>
      <c r="C204" s="34">
        <v>4301031220</v>
      </c>
      <c r="D204" s="619">
        <v>4680115882669</v>
      </c>
      <c r="E204" s="620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104</v>
      </c>
      <c r="L204" s="35"/>
      <c r="M204" s="36" t="s">
        <v>68</v>
      </c>
      <c r="N204" s="36"/>
      <c r="O204" s="35">
        <v>40</v>
      </c>
      <c r="P204" s="8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7"/>
      <c r="V204" s="37"/>
      <c r="W204" s="38" t="s">
        <v>69</v>
      </c>
      <c r="X204" s="56">
        <v>160</v>
      </c>
      <c r="Y204" s="53">
        <f t="shared" si="31"/>
        <v>162</v>
      </c>
      <c r="Z204" s="39">
        <f>IFERROR(IF(Y204=0,"",ROUNDUP(Y204/H204,0)*0.00902),"")</f>
        <v>0.27060000000000001</v>
      </c>
      <c r="AA204" s="65"/>
      <c r="AB204" s="66"/>
      <c r="AC204" s="263" t="s">
        <v>336</v>
      </c>
      <c r="AG204" s="75"/>
      <c r="AJ204" s="79"/>
      <c r="AK204" s="79">
        <v>0</v>
      </c>
      <c r="BB204" s="264" t="s">
        <v>1</v>
      </c>
      <c r="BM204" s="75">
        <f t="shared" si="32"/>
        <v>166.22222222222223</v>
      </c>
      <c r="BN204" s="75">
        <f t="shared" si="33"/>
        <v>168.3</v>
      </c>
      <c r="BO204" s="75">
        <f t="shared" si="34"/>
        <v>0.22446689113355778</v>
      </c>
      <c r="BP204" s="75">
        <f t="shared" si="35"/>
        <v>0.22727272727272727</v>
      </c>
    </row>
    <row r="205" spans="1:68" ht="27" customHeight="1" x14ac:dyDescent="0.25">
      <c r="A205" s="60" t="s">
        <v>337</v>
      </c>
      <c r="B205" s="60" t="s">
        <v>338</v>
      </c>
      <c r="C205" s="34">
        <v>4301031221</v>
      </c>
      <c r="D205" s="619">
        <v>4680115882676</v>
      </c>
      <c r="E205" s="620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104</v>
      </c>
      <c r="L205" s="35"/>
      <c r="M205" s="36" t="s">
        <v>68</v>
      </c>
      <c r="N205" s="36"/>
      <c r="O205" s="35">
        <v>40</v>
      </c>
      <c r="P205" s="7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7"/>
      <c r="V205" s="37"/>
      <c r="W205" s="38" t="s">
        <v>69</v>
      </c>
      <c r="X205" s="56">
        <v>100</v>
      </c>
      <c r="Y205" s="53">
        <f t="shared" si="31"/>
        <v>102.60000000000001</v>
      </c>
      <c r="Z205" s="39">
        <f>IFERROR(IF(Y205=0,"",ROUNDUP(Y205/H205,0)*0.00902),"")</f>
        <v>0.17138</v>
      </c>
      <c r="AA205" s="65"/>
      <c r="AB205" s="66"/>
      <c r="AC205" s="265" t="s">
        <v>339</v>
      </c>
      <c r="AG205" s="75"/>
      <c r="AJ205" s="79"/>
      <c r="AK205" s="79">
        <v>0</v>
      </c>
      <c r="BB205" s="266" t="s">
        <v>1</v>
      </c>
      <c r="BM205" s="75">
        <f t="shared" si="32"/>
        <v>103.88888888888889</v>
      </c>
      <c r="BN205" s="75">
        <f t="shared" si="33"/>
        <v>106.59000000000002</v>
      </c>
      <c r="BO205" s="75">
        <f t="shared" si="34"/>
        <v>0.14029180695847362</v>
      </c>
      <c r="BP205" s="75">
        <f t="shared" si="35"/>
        <v>0.14393939393939395</v>
      </c>
    </row>
    <row r="206" spans="1:68" ht="27" customHeight="1" x14ac:dyDescent="0.25">
      <c r="A206" s="60" t="s">
        <v>340</v>
      </c>
      <c r="B206" s="60" t="s">
        <v>341</v>
      </c>
      <c r="C206" s="34">
        <v>4301031223</v>
      </c>
      <c r="D206" s="619">
        <v>4680115884014</v>
      </c>
      <c r="E206" s="620"/>
      <c r="F206" s="59">
        <v>0.3</v>
      </c>
      <c r="G206" s="35">
        <v>6</v>
      </c>
      <c r="H206" s="59">
        <v>1.8</v>
      </c>
      <c r="I206" s="59">
        <v>1.93</v>
      </c>
      <c r="J206" s="35">
        <v>234</v>
      </c>
      <c r="K206" s="35" t="s">
        <v>149</v>
      </c>
      <c r="L206" s="35"/>
      <c r="M206" s="36" t="s">
        <v>68</v>
      </c>
      <c r="N206" s="36"/>
      <c r="O206" s="35">
        <v>40</v>
      </c>
      <c r="P206" s="8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7"/>
      <c r="V206" s="37"/>
      <c r="W206" s="38" t="s">
        <v>69</v>
      </c>
      <c r="X206" s="56">
        <v>180</v>
      </c>
      <c r="Y206" s="53">
        <f t="shared" si="31"/>
        <v>180</v>
      </c>
      <c r="Z206" s="39">
        <f>IFERROR(IF(Y206=0,"",ROUNDUP(Y206/H206,0)*0.00502),"")</f>
        <v>0.502</v>
      </c>
      <c r="AA206" s="65"/>
      <c r="AB206" s="66"/>
      <c r="AC206" s="267" t="s">
        <v>330</v>
      </c>
      <c r="AG206" s="75"/>
      <c r="AJ206" s="79"/>
      <c r="AK206" s="79">
        <v>0</v>
      </c>
      <c r="BB206" s="268" t="s">
        <v>1</v>
      </c>
      <c r="BM206" s="75">
        <f t="shared" si="32"/>
        <v>192.99999999999997</v>
      </c>
      <c r="BN206" s="75">
        <f t="shared" si="33"/>
        <v>192.99999999999997</v>
      </c>
      <c r="BO206" s="75">
        <f t="shared" si="34"/>
        <v>0.42735042735042739</v>
      </c>
      <c r="BP206" s="75">
        <f t="shared" si="35"/>
        <v>0.42735042735042739</v>
      </c>
    </row>
    <row r="207" spans="1:68" ht="27" customHeight="1" x14ac:dyDescent="0.25">
      <c r="A207" s="60" t="s">
        <v>342</v>
      </c>
      <c r="B207" s="60" t="s">
        <v>343</v>
      </c>
      <c r="C207" s="34">
        <v>4301031222</v>
      </c>
      <c r="D207" s="619">
        <v>4680115884007</v>
      </c>
      <c r="E207" s="620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149</v>
      </c>
      <c r="L207" s="35"/>
      <c r="M207" s="36" t="s">
        <v>68</v>
      </c>
      <c r="N207" s="36"/>
      <c r="O207" s="35">
        <v>40</v>
      </c>
      <c r="P207" s="81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7"/>
      <c r="V207" s="37"/>
      <c r="W207" s="38" t="s">
        <v>69</v>
      </c>
      <c r="X207" s="56">
        <v>90</v>
      </c>
      <c r="Y207" s="53">
        <f t="shared" si="31"/>
        <v>90</v>
      </c>
      <c r="Z207" s="39">
        <f>IFERROR(IF(Y207=0,"",ROUNDUP(Y207/H207,0)*0.00502),"")</f>
        <v>0.251</v>
      </c>
      <c r="AA207" s="65"/>
      <c r="AB207" s="66"/>
      <c r="AC207" s="269" t="s">
        <v>333</v>
      </c>
      <c r="AG207" s="75"/>
      <c r="AJ207" s="79"/>
      <c r="AK207" s="79">
        <v>0</v>
      </c>
      <c r="BB207" s="270" t="s">
        <v>1</v>
      </c>
      <c r="BM207" s="75">
        <f t="shared" si="32"/>
        <v>95</v>
      </c>
      <c r="BN207" s="75">
        <f t="shared" si="33"/>
        <v>95</v>
      </c>
      <c r="BO207" s="75">
        <f t="shared" si="34"/>
        <v>0.21367521367521369</v>
      </c>
      <c r="BP207" s="75">
        <f t="shared" si="35"/>
        <v>0.21367521367521369</v>
      </c>
    </row>
    <row r="208" spans="1:68" ht="27" customHeight="1" x14ac:dyDescent="0.25">
      <c r="A208" s="60" t="s">
        <v>344</v>
      </c>
      <c r="B208" s="60" t="s">
        <v>345</v>
      </c>
      <c r="C208" s="34">
        <v>4301031229</v>
      </c>
      <c r="D208" s="619">
        <v>4680115884038</v>
      </c>
      <c r="E208" s="620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149</v>
      </c>
      <c r="L208" s="35"/>
      <c r="M208" s="36" t="s">
        <v>68</v>
      </c>
      <c r="N208" s="36"/>
      <c r="O208" s="35">
        <v>40</v>
      </c>
      <c r="P208" s="7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7"/>
      <c r="V208" s="37"/>
      <c r="W208" s="38" t="s">
        <v>69</v>
      </c>
      <c r="X208" s="56">
        <v>90</v>
      </c>
      <c r="Y208" s="53">
        <f t="shared" si="31"/>
        <v>90</v>
      </c>
      <c r="Z208" s="39">
        <f>IFERROR(IF(Y208=0,"",ROUNDUP(Y208/H208,0)*0.00502),"")</f>
        <v>0.251</v>
      </c>
      <c r="AA208" s="65"/>
      <c r="AB208" s="66"/>
      <c r="AC208" s="271" t="s">
        <v>336</v>
      </c>
      <c r="AG208" s="75"/>
      <c r="AJ208" s="79"/>
      <c r="AK208" s="79">
        <v>0</v>
      </c>
      <c r="BB208" s="272" t="s">
        <v>1</v>
      </c>
      <c r="BM208" s="75">
        <f t="shared" si="32"/>
        <v>95</v>
      </c>
      <c r="BN208" s="75">
        <f t="shared" si="33"/>
        <v>95</v>
      </c>
      <c r="BO208" s="75">
        <f t="shared" si="34"/>
        <v>0.21367521367521369</v>
      </c>
      <c r="BP208" s="75">
        <f t="shared" si="35"/>
        <v>0.21367521367521369</v>
      </c>
    </row>
    <row r="209" spans="1:68" ht="27" customHeight="1" x14ac:dyDescent="0.25">
      <c r="A209" s="60" t="s">
        <v>346</v>
      </c>
      <c r="B209" s="60" t="s">
        <v>347</v>
      </c>
      <c r="C209" s="34">
        <v>4301031225</v>
      </c>
      <c r="D209" s="619">
        <v>4680115884021</v>
      </c>
      <c r="E209" s="620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149</v>
      </c>
      <c r="L209" s="35"/>
      <c r="M209" s="36" t="s">
        <v>68</v>
      </c>
      <c r="N209" s="36"/>
      <c r="O209" s="35">
        <v>40</v>
      </c>
      <c r="P209" s="68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7"/>
      <c r="V209" s="37"/>
      <c r="W209" s="38" t="s">
        <v>69</v>
      </c>
      <c r="X209" s="56">
        <v>75</v>
      </c>
      <c r="Y209" s="53">
        <f t="shared" si="31"/>
        <v>75.600000000000009</v>
      </c>
      <c r="Z209" s="39">
        <f>IFERROR(IF(Y209=0,"",ROUNDUP(Y209/H209,0)*0.00502),"")</f>
        <v>0.21084</v>
      </c>
      <c r="AA209" s="65"/>
      <c r="AB209" s="66"/>
      <c r="AC209" s="273" t="s">
        <v>339</v>
      </c>
      <c r="AG209" s="75"/>
      <c r="AJ209" s="79"/>
      <c r="AK209" s="79">
        <v>0</v>
      </c>
      <c r="BB209" s="274" t="s">
        <v>1</v>
      </c>
      <c r="BM209" s="75">
        <f t="shared" si="32"/>
        <v>79.166666666666671</v>
      </c>
      <c r="BN209" s="75">
        <f t="shared" si="33"/>
        <v>79.800000000000011</v>
      </c>
      <c r="BO209" s="75">
        <f t="shared" si="34"/>
        <v>0.17806267806267806</v>
      </c>
      <c r="BP209" s="75">
        <f t="shared" si="35"/>
        <v>0.17948717948717954</v>
      </c>
    </row>
    <row r="210" spans="1:68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1" t="s">
        <v>86</v>
      </c>
      <c r="Q210" s="632"/>
      <c r="R210" s="632"/>
      <c r="S210" s="632"/>
      <c r="T210" s="632"/>
      <c r="U210" s="632"/>
      <c r="V210" s="633"/>
      <c r="W210" s="40" t="s">
        <v>87</v>
      </c>
      <c r="X210" s="41">
        <f>IFERROR(X202/H202,"0")+IFERROR(X203/H203,"0")+IFERROR(X204/H204,"0")+IFERROR(X205/H205,"0")+IFERROR(X206/H206,"0")+IFERROR(X207/H207,"0")+IFERROR(X208/H208,"0")+IFERROR(X209/H209,"0")</f>
        <v>328.7037037037037</v>
      </c>
      <c r="Y210" s="41">
        <f>IFERROR(Y202/H202,"0")+IFERROR(Y203/H203,"0")+IFERROR(Y204/H204,"0")+IFERROR(Y205/H205,"0")+IFERROR(Y206/H206,"0")+IFERROR(Y207/H207,"0")+IFERROR(Y208/H208,"0")+IFERROR(Y209/H209,"0")</f>
        <v>330</v>
      </c>
      <c r="Z210" s="41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2.0085999999999999</v>
      </c>
      <c r="AA210" s="64"/>
      <c r="AB210" s="64"/>
      <c r="AC210" s="64"/>
    </row>
    <row r="211" spans="1:68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1" t="s">
        <v>86</v>
      </c>
      <c r="Q211" s="632"/>
      <c r="R211" s="632"/>
      <c r="S211" s="632"/>
      <c r="T211" s="632"/>
      <c r="U211" s="632"/>
      <c r="V211" s="633"/>
      <c r="W211" s="40" t="s">
        <v>69</v>
      </c>
      <c r="X211" s="41">
        <f>IFERROR(SUM(X202:X209),"0")</f>
        <v>905</v>
      </c>
      <c r="Y211" s="41">
        <f>IFERROR(SUM(Y202:Y209),"0")</f>
        <v>910.80000000000007</v>
      </c>
      <c r="Z211" s="40"/>
      <c r="AA211" s="64"/>
      <c r="AB211" s="64"/>
      <c r="AC211" s="64"/>
    </row>
    <row r="212" spans="1:68" ht="14.25" hidden="1" customHeight="1" x14ac:dyDescent="0.25">
      <c r="A212" s="635" t="s">
        <v>64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3"/>
      <c r="AB212" s="63"/>
      <c r="AC212" s="63"/>
    </row>
    <row r="213" spans="1:68" ht="27" hidden="1" customHeight="1" x14ac:dyDescent="0.25">
      <c r="A213" s="60" t="s">
        <v>348</v>
      </c>
      <c r="B213" s="60" t="s">
        <v>349</v>
      </c>
      <c r="C213" s="34">
        <v>4301051408</v>
      </c>
      <c r="D213" s="619">
        <v>4680115881594</v>
      </c>
      <c r="E213" s="620"/>
      <c r="F213" s="59">
        <v>1.35</v>
      </c>
      <c r="G213" s="35">
        <v>6</v>
      </c>
      <c r="H213" s="59">
        <v>8.1</v>
      </c>
      <c r="I213" s="59">
        <v>8.6189999999999998</v>
      </c>
      <c r="J213" s="35">
        <v>64</v>
      </c>
      <c r="K213" s="35" t="s">
        <v>99</v>
      </c>
      <c r="L213" s="35"/>
      <c r="M213" s="36" t="s">
        <v>106</v>
      </c>
      <c r="N213" s="36"/>
      <c r="O213" s="35">
        <v>40</v>
      </c>
      <c r="P213" s="6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7"/>
      <c r="V213" s="37"/>
      <c r="W213" s="38" t="s">
        <v>69</v>
      </c>
      <c r="X213" s="56">
        <v>0</v>
      </c>
      <c r="Y213" s="53">
        <f t="shared" ref="Y213:Y221" si="36">IFERROR(IF(X213="",0,CEILING((X213/$H213),1)*$H213),"")</f>
        <v>0</v>
      </c>
      <c r="Z213" s="39" t="str">
        <f>IFERROR(IF(Y213=0,"",ROUNDUP(Y213/H213,0)*0.01898),"")</f>
        <v/>
      </c>
      <c r="AA213" s="65"/>
      <c r="AB213" s="66"/>
      <c r="AC213" s="275" t="s">
        <v>350</v>
      </c>
      <c r="AG213" s="75"/>
      <c r="AJ213" s="79"/>
      <c r="AK213" s="79">
        <v>0</v>
      </c>
      <c r="BB213" s="276" t="s">
        <v>1</v>
      </c>
      <c r="BM213" s="75">
        <f t="shared" ref="BM213:BM221" si="37">IFERROR(X213*I213/H213,"0")</f>
        <v>0</v>
      </c>
      <c r="BN213" s="75">
        <f t="shared" ref="BN213:BN221" si="38">IFERROR(Y213*I213/H213,"0")</f>
        <v>0</v>
      </c>
      <c r="BO213" s="75">
        <f t="shared" ref="BO213:BO221" si="39">IFERROR(1/J213*(X213/H213),"0")</f>
        <v>0</v>
      </c>
      <c r="BP213" s="75">
        <f t="shared" ref="BP213:BP221" si="40">IFERROR(1/J213*(Y213/H213),"0")</f>
        <v>0</v>
      </c>
    </row>
    <row r="214" spans="1:68" ht="27" hidden="1" customHeight="1" x14ac:dyDescent="0.25">
      <c r="A214" s="60" t="s">
        <v>351</v>
      </c>
      <c r="B214" s="60" t="s">
        <v>352</v>
      </c>
      <c r="C214" s="34">
        <v>4301051411</v>
      </c>
      <c r="D214" s="619">
        <v>4680115881617</v>
      </c>
      <c r="E214" s="620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99</v>
      </c>
      <c r="L214" s="35"/>
      <c r="M214" s="36" t="s">
        <v>106</v>
      </c>
      <c r="N214" s="36"/>
      <c r="O214" s="35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7"/>
      <c r="V214" s="37"/>
      <c r="W214" s="38" t="s">
        <v>69</v>
      </c>
      <c r="X214" s="56">
        <v>0</v>
      </c>
      <c r="Y214" s="53">
        <f t="shared" si="36"/>
        <v>0</v>
      </c>
      <c r="Z214" s="39" t="str">
        <f>IFERROR(IF(Y214=0,"",ROUNDUP(Y214/H214,0)*0.01898),"")</f>
        <v/>
      </c>
      <c r="AA214" s="65"/>
      <c r="AB214" s="66"/>
      <c r="AC214" s="277" t="s">
        <v>353</v>
      </c>
      <c r="AG214" s="75"/>
      <c r="AJ214" s="79"/>
      <c r="AK214" s="79">
        <v>0</v>
      </c>
      <c r="BB214" s="278" t="s">
        <v>1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16.5" customHeight="1" x14ac:dyDescent="0.25">
      <c r="A215" s="60" t="s">
        <v>354</v>
      </c>
      <c r="B215" s="60" t="s">
        <v>355</v>
      </c>
      <c r="C215" s="34">
        <v>4301051656</v>
      </c>
      <c r="D215" s="619">
        <v>4680115880573</v>
      </c>
      <c r="E215" s="620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99</v>
      </c>
      <c r="L215" s="35"/>
      <c r="M215" s="36" t="s">
        <v>106</v>
      </c>
      <c r="N215" s="36"/>
      <c r="O215" s="35">
        <v>45</v>
      </c>
      <c r="P215" s="67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7"/>
      <c r="V215" s="37"/>
      <c r="W215" s="38" t="s">
        <v>69</v>
      </c>
      <c r="X215" s="56">
        <v>130</v>
      </c>
      <c r="Y215" s="53">
        <f t="shared" si="36"/>
        <v>130.5</v>
      </c>
      <c r="Z215" s="39">
        <f>IFERROR(IF(Y215=0,"",ROUNDUP(Y215/H215,0)*0.01898),"")</f>
        <v>0.28470000000000001</v>
      </c>
      <c r="AA215" s="65"/>
      <c r="AB215" s="66"/>
      <c r="AC215" s="279" t="s">
        <v>356</v>
      </c>
      <c r="AG215" s="75"/>
      <c r="AJ215" s="79"/>
      <c r="AK215" s="79">
        <v>0</v>
      </c>
      <c r="BB215" s="280" t="s">
        <v>1</v>
      </c>
      <c r="BM215" s="75">
        <f t="shared" si="37"/>
        <v>137.7551724137931</v>
      </c>
      <c r="BN215" s="75">
        <f t="shared" si="38"/>
        <v>138.285</v>
      </c>
      <c r="BO215" s="75">
        <f t="shared" si="39"/>
        <v>0.2334770114942529</v>
      </c>
      <c r="BP215" s="75">
        <f t="shared" si="40"/>
        <v>0.23437500000000003</v>
      </c>
    </row>
    <row r="216" spans="1:68" ht="27" customHeight="1" x14ac:dyDescent="0.25">
      <c r="A216" s="60" t="s">
        <v>357</v>
      </c>
      <c r="B216" s="60" t="s">
        <v>358</v>
      </c>
      <c r="C216" s="34">
        <v>4301051407</v>
      </c>
      <c r="D216" s="619">
        <v>4680115882195</v>
      </c>
      <c r="E216" s="620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67</v>
      </c>
      <c r="L216" s="35"/>
      <c r="M216" s="36" t="s">
        <v>106</v>
      </c>
      <c r="N216" s="36"/>
      <c r="O216" s="35">
        <v>40</v>
      </c>
      <c r="P216" s="8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7"/>
      <c r="V216" s="37"/>
      <c r="W216" s="38" t="s">
        <v>69</v>
      </c>
      <c r="X216" s="56">
        <v>280</v>
      </c>
      <c r="Y216" s="53">
        <f t="shared" si="36"/>
        <v>280.8</v>
      </c>
      <c r="Z216" s="39">
        <f t="shared" ref="Z216:Z221" si="41">IFERROR(IF(Y216=0,"",ROUNDUP(Y216/H216,0)*0.00651),"")</f>
        <v>0.76167000000000007</v>
      </c>
      <c r="AA216" s="65"/>
      <c r="AB216" s="66"/>
      <c r="AC216" s="281" t="s">
        <v>350</v>
      </c>
      <c r="AG216" s="75"/>
      <c r="AJ216" s="79"/>
      <c r="AK216" s="79">
        <v>0</v>
      </c>
      <c r="BB216" s="282" t="s">
        <v>1</v>
      </c>
      <c r="BM216" s="75">
        <f t="shared" si="37"/>
        <v>311.5</v>
      </c>
      <c r="BN216" s="75">
        <f t="shared" si="38"/>
        <v>312.39</v>
      </c>
      <c r="BO216" s="75">
        <f t="shared" si="39"/>
        <v>0.64102564102564108</v>
      </c>
      <c r="BP216" s="75">
        <f t="shared" si="40"/>
        <v>0.64285714285714302</v>
      </c>
    </row>
    <row r="217" spans="1:68" ht="27" hidden="1" customHeight="1" x14ac:dyDescent="0.25">
      <c r="A217" s="60" t="s">
        <v>359</v>
      </c>
      <c r="B217" s="60" t="s">
        <v>360</v>
      </c>
      <c r="C217" s="34">
        <v>4301051752</v>
      </c>
      <c r="D217" s="619">
        <v>4680115882607</v>
      </c>
      <c r="E217" s="620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67</v>
      </c>
      <c r="L217" s="35"/>
      <c r="M217" s="36" t="s">
        <v>130</v>
      </c>
      <c r="N217" s="36"/>
      <c r="O217" s="35">
        <v>45</v>
      </c>
      <c r="P217" s="8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7"/>
      <c r="V217" s="37"/>
      <c r="W217" s="38" t="s">
        <v>69</v>
      </c>
      <c r="X217" s="56">
        <v>0</v>
      </c>
      <c r="Y217" s="53">
        <f t="shared" si="36"/>
        <v>0</v>
      </c>
      <c r="Z217" s="39" t="str">
        <f t="shared" si="41"/>
        <v/>
      </c>
      <c r="AA217" s="65"/>
      <c r="AB217" s="66"/>
      <c r="AC217" s="283" t="s">
        <v>361</v>
      </c>
      <c r="AG217" s="75"/>
      <c r="AJ217" s="79"/>
      <c r="AK217" s="79">
        <v>0</v>
      </c>
      <c r="BB217" s="284" t="s">
        <v>1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customHeight="1" x14ac:dyDescent="0.25">
      <c r="A218" s="60" t="s">
        <v>362</v>
      </c>
      <c r="B218" s="60" t="s">
        <v>363</v>
      </c>
      <c r="C218" s="34">
        <v>4301051666</v>
      </c>
      <c r="D218" s="619">
        <v>4680115880092</v>
      </c>
      <c r="E218" s="620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67</v>
      </c>
      <c r="L218" s="35"/>
      <c r="M218" s="36" t="s">
        <v>106</v>
      </c>
      <c r="N218" s="36"/>
      <c r="O218" s="35">
        <v>45</v>
      </c>
      <c r="P218" s="9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7"/>
      <c r="V218" s="37"/>
      <c r="W218" s="38" t="s">
        <v>69</v>
      </c>
      <c r="X218" s="56">
        <v>320</v>
      </c>
      <c r="Y218" s="53">
        <f t="shared" si="36"/>
        <v>321.59999999999997</v>
      </c>
      <c r="Z218" s="39">
        <f t="shared" si="41"/>
        <v>0.87234</v>
      </c>
      <c r="AA218" s="65"/>
      <c r="AB218" s="66"/>
      <c r="AC218" s="285" t="s">
        <v>356</v>
      </c>
      <c r="AG218" s="75"/>
      <c r="AJ218" s="79"/>
      <c r="AK218" s="79">
        <v>0</v>
      </c>
      <c r="BB218" s="286" t="s">
        <v>1</v>
      </c>
      <c r="BM218" s="75">
        <f t="shared" si="37"/>
        <v>353.60000000000008</v>
      </c>
      <c r="BN218" s="75">
        <f t="shared" si="38"/>
        <v>355.36799999999999</v>
      </c>
      <c r="BO218" s="75">
        <f t="shared" si="39"/>
        <v>0.73260073260073266</v>
      </c>
      <c r="BP218" s="75">
        <f t="shared" si="40"/>
        <v>0.73626373626373631</v>
      </c>
    </row>
    <row r="219" spans="1:68" ht="27" hidden="1" customHeight="1" x14ac:dyDescent="0.25">
      <c r="A219" s="60" t="s">
        <v>364</v>
      </c>
      <c r="B219" s="60" t="s">
        <v>365</v>
      </c>
      <c r="C219" s="34">
        <v>4301051668</v>
      </c>
      <c r="D219" s="619">
        <v>4680115880221</v>
      </c>
      <c r="E219" s="620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67</v>
      </c>
      <c r="L219" s="35"/>
      <c r="M219" s="36" t="s">
        <v>106</v>
      </c>
      <c r="N219" s="36"/>
      <c r="O219" s="35">
        <v>45</v>
      </c>
      <c r="P219" s="74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7"/>
      <c r="V219" s="37"/>
      <c r="W219" s="38" t="s">
        <v>69</v>
      </c>
      <c r="X219" s="56">
        <v>0</v>
      </c>
      <c r="Y219" s="53">
        <f t="shared" si="36"/>
        <v>0</v>
      </c>
      <c r="Z219" s="39" t="str">
        <f t="shared" si="41"/>
        <v/>
      </c>
      <c r="AA219" s="65"/>
      <c r="AB219" s="66"/>
      <c r="AC219" s="287" t="s">
        <v>356</v>
      </c>
      <c r="AG219" s="75"/>
      <c r="AJ219" s="79"/>
      <c r="AK219" s="79">
        <v>0</v>
      </c>
      <c r="BB219" s="288" t="s">
        <v>1</v>
      </c>
      <c r="BM219" s="75">
        <f t="shared" si="37"/>
        <v>0</v>
      </c>
      <c r="BN219" s="75">
        <f t="shared" si="38"/>
        <v>0</v>
      </c>
      <c r="BO219" s="75">
        <f t="shared" si="39"/>
        <v>0</v>
      </c>
      <c r="BP219" s="75">
        <f t="shared" si="40"/>
        <v>0</v>
      </c>
    </row>
    <row r="220" spans="1:68" ht="27" customHeight="1" x14ac:dyDescent="0.25">
      <c r="A220" s="60" t="s">
        <v>366</v>
      </c>
      <c r="B220" s="60" t="s">
        <v>367</v>
      </c>
      <c r="C220" s="34">
        <v>4301051945</v>
      </c>
      <c r="D220" s="619">
        <v>4680115880504</v>
      </c>
      <c r="E220" s="620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67</v>
      </c>
      <c r="L220" s="35"/>
      <c r="M220" s="36" t="s">
        <v>130</v>
      </c>
      <c r="N220" s="36"/>
      <c r="O220" s="35">
        <v>40</v>
      </c>
      <c r="P220" s="6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7"/>
      <c r="V220" s="37"/>
      <c r="W220" s="38" t="s">
        <v>69</v>
      </c>
      <c r="X220" s="56">
        <v>140</v>
      </c>
      <c r="Y220" s="53">
        <f t="shared" si="36"/>
        <v>141.6</v>
      </c>
      <c r="Z220" s="39">
        <f t="shared" si="41"/>
        <v>0.38408999999999999</v>
      </c>
      <c r="AA220" s="65"/>
      <c r="AB220" s="66"/>
      <c r="AC220" s="289" t="s">
        <v>368</v>
      </c>
      <c r="AG220" s="75"/>
      <c r="AJ220" s="79"/>
      <c r="AK220" s="79">
        <v>0</v>
      </c>
      <c r="BB220" s="290" t="s">
        <v>1</v>
      </c>
      <c r="BM220" s="75">
        <f t="shared" si="37"/>
        <v>154.70000000000002</v>
      </c>
      <c r="BN220" s="75">
        <f t="shared" si="38"/>
        <v>156.46800000000002</v>
      </c>
      <c r="BO220" s="75">
        <f t="shared" si="39"/>
        <v>0.32051282051282054</v>
      </c>
      <c r="BP220" s="75">
        <f t="shared" si="40"/>
        <v>0.32417582417582419</v>
      </c>
    </row>
    <row r="221" spans="1:68" ht="27" customHeight="1" x14ac:dyDescent="0.25">
      <c r="A221" s="60" t="s">
        <v>369</v>
      </c>
      <c r="B221" s="60" t="s">
        <v>370</v>
      </c>
      <c r="C221" s="34">
        <v>4301051410</v>
      </c>
      <c r="D221" s="619">
        <v>4680115882164</v>
      </c>
      <c r="E221" s="620"/>
      <c r="F221" s="59">
        <v>0.4</v>
      </c>
      <c r="G221" s="35">
        <v>6</v>
      </c>
      <c r="H221" s="59">
        <v>2.4</v>
      </c>
      <c r="I221" s="59">
        <v>2.6579999999999999</v>
      </c>
      <c r="J221" s="35">
        <v>182</v>
      </c>
      <c r="K221" s="35" t="s">
        <v>67</v>
      </c>
      <c r="L221" s="35"/>
      <c r="M221" s="36" t="s">
        <v>106</v>
      </c>
      <c r="N221" s="36"/>
      <c r="O221" s="35">
        <v>40</v>
      </c>
      <c r="P221" s="6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7"/>
      <c r="V221" s="37"/>
      <c r="W221" s="38" t="s">
        <v>69</v>
      </c>
      <c r="X221" s="56">
        <v>240</v>
      </c>
      <c r="Y221" s="53">
        <f t="shared" si="36"/>
        <v>240</v>
      </c>
      <c r="Z221" s="39">
        <f t="shared" si="41"/>
        <v>0.65100000000000002</v>
      </c>
      <c r="AA221" s="65"/>
      <c r="AB221" s="66"/>
      <c r="AC221" s="291" t="s">
        <v>371</v>
      </c>
      <c r="AG221" s="75"/>
      <c r="AJ221" s="79"/>
      <c r="AK221" s="79">
        <v>0</v>
      </c>
      <c r="BB221" s="292" t="s">
        <v>1</v>
      </c>
      <c r="BM221" s="75">
        <f t="shared" si="37"/>
        <v>265.8</v>
      </c>
      <c r="BN221" s="75">
        <f t="shared" si="38"/>
        <v>265.8</v>
      </c>
      <c r="BO221" s="75">
        <f t="shared" si="39"/>
        <v>0.5494505494505495</v>
      </c>
      <c r="BP221" s="75">
        <f t="shared" si="40"/>
        <v>0.5494505494505495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1" t="s">
        <v>86</v>
      </c>
      <c r="Q222" s="632"/>
      <c r="R222" s="632"/>
      <c r="S222" s="632"/>
      <c r="T222" s="632"/>
      <c r="U222" s="632"/>
      <c r="V222" s="633"/>
      <c r="W222" s="40" t="s">
        <v>87</v>
      </c>
      <c r="X222" s="41">
        <f>IFERROR(X213/H213,"0")+IFERROR(X214/H214,"0")+IFERROR(X215/H215,"0")+IFERROR(X216/H216,"0")+IFERROR(X217/H217,"0")+IFERROR(X218/H218,"0")+IFERROR(X219/H219,"0")+IFERROR(X220/H220,"0")+IFERROR(X221/H221,"0")</f>
        <v>423.27586206896552</v>
      </c>
      <c r="Y222" s="41">
        <f>IFERROR(Y213/H213,"0")+IFERROR(Y214/H214,"0")+IFERROR(Y215/H215,"0")+IFERROR(Y216/H216,"0")+IFERROR(Y217/H217,"0")+IFERROR(Y218/H218,"0")+IFERROR(Y219/H219,"0")+IFERROR(Y220/H220,"0")+IFERROR(Y221/H221,"0")</f>
        <v>425</v>
      </c>
      <c r="Z222" s="41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2.9538000000000002</v>
      </c>
      <c r="AA222" s="64"/>
      <c r="AB222" s="64"/>
      <c r="AC222" s="64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1" t="s">
        <v>86</v>
      </c>
      <c r="Q223" s="632"/>
      <c r="R223" s="632"/>
      <c r="S223" s="632"/>
      <c r="T223" s="632"/>
      <c r="U223" s="632"/>
      <c r="V223" s="633"/>
      <c r="W223" s="40" t="s">
        <v>69</v>
      </c>
      <c r="X223" s="41">
        <f>IFERROR(SUM(X213:X221),"0")</f>
        <v>1110</v>
      </c>
      <c r="Y223" s="41">
        <f>IFERROR(SUM(Y213:Y221),"0")</f>
        <v>1114.5</v>
      </c>
      <c r="Z223" s="40"/>
      <c r="AA223" s="64"/>
      <c r="AB223" s="64"/>
      <c r="AC223" s="64"/>
    </row>
    <row r="224" spans="1:68" ht="14.25" hidden="1" customHeight="1" x14ac:dyDescent="0.25">
      <c r="A224" s="635" t="s">
        <v>172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3"/>
      <c r="AB224" s="63"/>
      <c r="AC224" s="63"/>
    </row>
    <row r="225" spans="1:68" ht="27" customHeight="1" x14ac:dyDescent="0.25">
      <c r="A225" s="60" t="s">
        <v>372</v>
      </c>
      <c r="B225" s="60" t="s">
        <v>373</v>
      </c>
      <c r="C225" s="34">
        <v>4301060463</v>
      </c>
      <c r="D225" s="619">
        <v>4680115880818</v>
      </c>
      <c r="E225" s="620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67</v>
      </c>
      <c r="L225" s="35"/>
      <c r="M225" s="36" t="s">
        <v>130</v>
      </c>
      <c r="N225" s="36"/>
      <c r="O225" s="35">
        <v>40</v>
      </c>
      <c r="P225" s="8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7"/>
      <c r="V225" s="37"/>
      <c r="W225" s="38" t="s">
        <v>69</v>
      </c>
      <c r="X225" s="56">
        <v>36</v>
      </c>
      <c r="Y225" s="53">
        <f>IFERROR(IF(X225="",0,CEILING((X225/$H225),1)*$H225),"")</f>
        <v>36</v>
      </c>
      <c r="Z225" s="39">
        <f>IFERROR(IF(Y225=0,"",ROUNDUP(Y225/H225,0)*0.00651),"")</f>
        <v>9.7650000000000001E-2</v>
      </c>
      <c r="AA225" s="65"/>
      <c r="AB225" s="66"/>
      <c r="AC225" s="293" t="s">
        <v>374</v>
      </c>
      <c r="AG225" s="75"/>
      <c r="AJ225" s="79"/>
      <c r="AK225" s="79">
        <v>0</v>
      </c>
      <c r="BB225" s="294" t="s">
        <v>1</v>
      </c>
      <c r="BM225" s="75">
        <f>IFERROR(X225*I225/H225,"0")</f>
        <v>39.780000000000008</v>
      </c>
      <c r="BN225" s="75">
        <f>IFERROR(Y225*I225/H225,"0")</f>
        <v>39.780000000000008</v>
      </c>
      <c r="BO225" s="75">
        <f>IFERROR(1/J225*(X225/H225),"0")</f>
        <v>8.241758241758243E-2</v>
      </c>
      <c r="BP225" s="75">
        <f>IFERROR(1/J225*(Y225/H225),"0")</f>
        <v>8.241758241758243E-2</v>
      </c>
    </row>
    <row r="226" spans="1:68" ht="27" customHeight="1" x14ac:dyDescent="0.25">
      <c r="A226" s="60" t="s">
        <v>375</v>
      </c>
      <c r="B226" s="60" t="s">
        <v>376</v>
      </c>
      <c r="C226" s="34">
        <v>4301060389</v>
      </c>
      <c r="D226" s="619">
        <v>4680115880801</v>
      </c>
      <c r="E226" s="620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67</v>
      </c>
      <c r="L226" s="35"/>
      <c r="M226" s="36" t="s">
        <v>106</v>
      </c>
      <c r="N226" s="36"/>
      <c r="O226" s="35">
        <v>40</v>
      </c>
      <c r="P226" s="8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7"/>
      <c r="V226" s="37"/>
      <c r="W226" s="38" t="s">
        <v>69</v>
      </c>
      <c r="X226" s="56">
        <v>40</v>
      </c>
      <c r="Y226" s="53">
        <f>IFERROR(IF(X226="",0,CEILING((X226/$H226),1)*$H226),"")</f>
        <v>40.799999999999997</v>
      </c>
      <c r="Z226" s="39">
        <f>IFERROR(IF(Y226=0,"",ROUNDUP(Y226/H226,0)*0.00651),"")</f>
        <v>0.11067</v>
      </c>
      <c r="AA226" s="65"/>
      <c r="AB226" s="66"/>
      <c r="AC226" s="295" t="s">
        <v>377</v>
      </c>
      <c r="AG226" s="75"/>
      <c r="AJ226" s="79"/>
      <c r="AK226" s="79">
        <v>0</v>
      </c>
      <c r="BB226" s="296" t="s">
        <v>1</v>
      </c>
      <c r="BM226" s="75">
        <f>IFERROR(X226*I226/H226,"0")</f>
        <v>44.20000000000001</v>
      </c>
      <c r="BN226" s="75">
        <f>IFERROR(Y226*I226/H226,"0")</f>
        <v>45.084000000000003</v>
      </c>
      <c r="BO226" s="75">
        <f>IFERROR(1/J226*(X226/H226),"0")</f>
        <v>9.1575091575091583E-2</v>
      </c>
      <c r="BP226" s="75">
        <f>IFERROR(1/J226*(Y226/H226),"0")</f>
        <v>9.3406593406593408E-2</v>
      </c>
    </row>
    <row r="227" spans="1:68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1" t="s">
        <v>86</v>
      </c>
      <c r="Q227" s="632"/>
      <c r="R227" s="632"/>
      <c r="S227" s="632"/>
      <c r="T227" s="632"/>
      <c r="U227" s="632"/>
      <c r="V227" s="633"/>
      <c r="W227" s="40" t="s">
        <v>87</v>
      </c>
      <c r="X227" s="41">
        <f>IFERROR(X225/H225,"0")+IFERROR(X226/H226,"0")</f>
        <v>31.666666666666668</v>
      </c>
      <c r="Y227" s="41">
        <f>IFERROR(Y225/H225,"0")+IFERROR(Y226/H226,"0")</f>
        <v>32</v>
      </c>
      <c r="Z227" s="41">
        <f>IFERROR(IF(Z225="",0,Z225),"0")+IFERROR(IF(Z226="",0,Z226),"0")</f>
        <v>0.20832000000000001</v>
      </c>
      <c r="AA227" s="64"/>
      <c r="AB227" s="64"/>
      <c r="AC227" s="64"/>
    </row>
    <row r="228" spans="1:68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1" t="s">
        <v>86</v>
      </c>
      <c r="Q228" s="632"/>
      <c r="R228" s="632"/>
      <c r="S228" s="632"/>
      <c r="T228" s="632"/>
      <c r="U228" s="632"/>
      <c r="V228" s="633"/>
      <c r="W228" s="40" t="s">
        <v>69</v>
      </c>
      <c r="X228" s="41">
        <f>IFERROR(SUM(X225:X226),"0")</f>
        <v>76</v>
      </c>
      <c r="Y228" s="41">
        <f>IFERROR(SUM(Y225:Y226),"0")</f>
        <v>76.8</v>
      </c>
      <c r="Z228" s="40"/>
      <c r="AA228" s="64"/>
      <c r="AB228" s="64"/>
      <c r="AC228" s="64"/>
    </row>
    <row r="229" spans="1:68" ht="16.5" hidden="1" customHeight="1" x14ac:dyDescent="0.25">
      <c r="A229" s="639" t="s">
        <v>378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2"/>
      <c r="AB229" s="62"/>
      <c r="AC229" s="62"/>
    </row>
    <row r="230" spans="1:68" ht="14.25" hidden="1" customHeight="1" x14ac:dyDescent="0.25">
      <c r="A230" s="635" t="s">
        <v>96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3"/>
      <c r="AB230" s="63"/>
      <c r="AC230" s="63"/>
    </row>
    <row r="231" spans="1:68" ht="27" hidden="1" customHeight="1" x14ac:dyDescent="0.25">
      <c r="A231" s="60" t="s">
        <v>379</v>
      </c>
      <c r="B231" s="60" t="s">
        <v>380</v>
      </c>
      <c r="C231" s="34">
        <v>4301011826</v>
      </c>
      <c r="D231" s="619">
        <v>4680115884137</v>
      </c>
      <c r="E231" s="620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99</v>
      </c>
      <c r="L231" s="35"/>
      <c r="M231" s="36" t="s">
        <v>100</v>
      </c>
      <c r="N231" s="36"/>
      <c r="O231" s="35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7"/>
      <c r="V231" s="37"/>
      <c r="W231" s="38" t="s">
        <v>69</v>
      </c>
      <c r="X231" s="56">
        <v>0</v>
      </c>
      <c r="Y231" s="53">
        <f t="shared" ref="Y231:Y238" si="42">IFERROR(IF(X231="",0,CEILING((X231/$H231),1)*$H231),"")</f>
        <v>0</v>
      </c>
      <c r="Z231" s="39" t="str">
        <f>IFERROR(IF(Y231=0,"",ROUNDUP(Y231/H231,0)*0.01898),"")</f>
        <v/>
      </c>
      <c r="AA231" s="65"/>
      <c r="AB231" s="66"/>
      <c r="AC231" s="297" t="s">
        <v>381</v>
      </c>
      <c r="AG231" s="75"/>
      <c r="AJ231" s="79"/>
      <c r="AK231" s="79">
        <v>0</v>
      </c>
      <c r="BB231" s="298" t="s">
        <v>1</v>
      </c>
      <c r="BM231" s="75">
        <f t="shared" ref="BM231:BM238" si="43">IFERROR(X231*I231/H231,"0")</f>
        <v>0</v>
      </c>
      <c r="BN231" s="75">
        <f t="shared" ref="BN231:BN238" si="44">IFERROR(Y231*I231/H231,"0")</f>
        <v>0</v>
      </c>
      <c r="BO231" s="75">
        <f t="shared" ref="BO231:BO238" si="45">IFERROR(1/J231*(X231/H231),"0")</f>
        <v>0</v>
      </c>
      <c r="BP231" s="75">
        <f t="shared" ref="BP231:BP238" si="46">IFERROR(1/J231*(Y231/H231),"0")</f>
        <v>0</v>
      </c>
    </row>
    <row r="232" spans="1:68" ht="27" hidden="1" customHeight="1" x14ac:dyDescent="0.25">
      <c r="A232" s="60" t="s">
        <v>379</v>
      </c>
      <c r="B232" s="60" t="s">
        <v>382</v>
      </c>
      <c r="C232" s="34">
        <v>4301011942</v>
      </c>
      <c r="D232" s="619">
        <v>4680115884137</v>
      </c>
      <c r="E232" s="620"/>
      <c r="F232" s="59">
        <v>1.45</v>
      </c>
      <c r="G232" s="35">
        <v>8</v>
      </c>
      <c r="H232" s="59">
        <v>11.6</v>
      </c>
      <c r="I232" s="59">
        <v>12.08</v>
      </c>
      <c r="J232" s="35">
        <v>48</v>
      </c>
      <c r="K232" s="35" t="s">
        <v>99</v>
      </c>
      <c r="L232" s="35"/>
      <c r="M232" s="36" t="s">
        <v>383</v>
      </c>
      <c r="N232" s="36"/>
      <c r="O232" s="35">
        <v>55</v>
      </c>
      <c r="P232" s="83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7"/>
      <c r="V232" s="37"/>
      <c r="W232" s="38" t="s">
        <v>69</v>
      </c>
      <c r="X232" s="56">
        <v>0</v>
      </c>
      <c r="Y232" s="53">
        <f t="shared" si="42"/>
        <v>0</v>
      </c>
      <c r="Z232" s="39" t="str">
        <f>IFERROR(IF(Y232=0,"",ROUNDUP(Y232/H232,0)*0.02039),"")</f>
        <v/>
      </c>
      <c r="AA232" s="65"/>
      <c r="AB232" s="66"/>
      <c r="AC232" s="299" t="s">
        <v>384</v>
      </c>
      <c r="AG232" s="75"/>
      <c r="AJ232" s="79"/>
      <c r="AK232" s="79">
        <v>0</v>
      </c>
      <c r="BB232" s="300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hidden="1" customHeight="1" x14ac:dyDescent="0.25">
      <c r="A233" s="60" t="s">
        <v>385</v>
      </c>
      <c r="B233" s="60" t="s">
        <v>386</v>
      </c>
      <c r="C233" s="34">
        <v>4301011724</v>
      </c>
      <c r="D233" s="619">
        <v>4680115884236</v>
      </c>
      <c r="E233" s="620"/>
      <c r="F233" s="59">
        <v>1.45</v>
      </c>
      <c r="G233" s="35">
        <v>8</v>
      </c>
      <c r="H233" s="59">
        <v>11.6</v>
      </c>
      <c r="I233" s="59">
        <v>12.035</v>
      </c>
      <c r="J233" s="35">
        <v>64</v>
      </c>
      <c r="K233" s="35" t="s">
        <v>99</v>
      </c>
      <c r="L233" s="35"/>
      <c r="M233" s="36" t="s">
        <v>100</v>
      </c>
      <c r="N233" s="36"/>
      <c r="O233" s="35">
        <v>55</v>
      </c>
      <c r="P233" s="83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7"/>
      <c r="V233" s="37"/>
      <c r="W233" s="38" t="s">
        <v>69</v>
      </c>
      <c r="X233" s="56">
        <v>0</v>
      </c>
      <c r="Y233" s="53">
        <f t="shared" si="42"/>
        <v>0</v>
      </c>
      <c r="Z233" s="39" t="str">
        <f>IFERROR(IF(Y233=0,"",ROUNDUP(Y233/H233,0)*0.01898),"")</f>
        <v/>
      </c>
      <c r="AA233" s="65"/>
      <c r="AB233" s="66"/>
      <c r="AC233" s="301" t="s">
        <v>387</v>
      </c>
      <c r="AG233" s="75"/>
      <c r="AJ233" s="79"/>
      <c r="AK233" s="79">
        <v>0</v>
      </c>
      <c r="BB233" s="302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388</v>
      </c>
      <c r="B234" s="60" t="s">
        <v>389</v>
      </c>
      <c r="C234" s="34">
        <v>4301011721</v>
      </c>
      <c r="D234" s="619">
        <v>4680115884175</v>
      </c>
      <c r="E234" s="620"/>
      <c r="F234" s="59">
        <v>1.45</v>
      </c>
      <c r="G234" s="35">
        <v>8</v>
      </c>
      <c r="H234" s="59">
        <v>11.6</v>
      </c>
      <c r="I234" s="59">
        <v>12.035</v>
      </c>
      <c r="J234" s="35">
        <v>64</v>
      </c>
      <c r="K234" s="35" t="s">
        <v>99</v>
      </c>
      <c r="L234" s="35"/>
      <c r="M234" s="36" t="s">
        <v>100</v>
      </c>
      <c r="N234" s="36"/>
      <c r="O234" s="35">
        <v>55</v>
      </c>
      <c r="P234" s="6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7"/>
      <c r="V234" s="37"/>
      <c r="W234" s="38" t="s">
        <v>69</v>
      </c>
      <c r="X234" s="56">
        <v>50</v>
      </c>
      <c r="Y234" s="53">
        <f t="shared" si="42"/>
        <v>58</v>
      </c>
      <c r="Z234" s="39">
        <f>IFERROR(IF(Y234=0,"",ROUNDUP(Y234/H234,0)*0.01898),"")</f>
        <v>9.4899999999999998E-2</v>
      </c>
      <c r="AA234" s="65"/>
      <c r="AB234" s="66"/>
      <c r="AC234" s="303" t="s">
        <v>390</v>
      </c>
      <c r="AG234" s="75"/>
      <c r="AJ234" s="79"/>
      <c r="AK234" s="79">
        <v>0</v>
      </c>
      <c r="BB234" s="304" t="s">
        <v>1</v>
      </c>
      <c r="BM234" s="75">
        <f t="shared" si="43"/>
        <v>51.875</v>
      </c>
      <c r="BN234" s="75">
        <f t="shared" si="44"/>
        <v>60.174999999999997</v>
      </c>
      <c r="BO234" s="75">
        <f t="shared" si="45"/>
        <v>6.7349137931034489E-2</v>
      </c>
      <c r="BP234" s="75">
        <f t="shared" si="46"/>
        <v>7.8125E-2</v>
      </c>
    </row>
    <row r="235" spans="1:68" ht="27" hidden="1" customHeight="1" x14ac:dyDescent="0.25">
      <c r="A235" s="60" t="s">
        <v>388</v>
      </c>
      <c r="B235" s="60" t="s">
        <v>391</v>
      </c>
      <c r="C235" s="34">
        <v>4301011941</v>
      </c>
      <c r="D235" s="619">
        <v>4680115884175</v>
      </c>
      <c r="E235" s="620"/>
      <c r="F235" s="59">
        <v>1.45</v>
      </c>
      <c r="G235" s="35">
        <v>8</v>
      </c>
      <c r="H235" s="59">
        <v>11.6</v>
      </c>
      <c r="I235" s="59">
        <v>12.08</v>
      </c>
      <c r="J235" s="35">
        <v>48</v>
      </c>
      <c r="K235" s="35" t="s">
        <v>99</v>
      </c>
      <c r="L235" s="35"/>
      <c r="M235" s="36" t="s">
        <v>383</v>
      </c>
      <c r="N235" s="36"/>
      <c r="O235" s="35">
        <v>55</v>
      </c>
      <c r="P235" s="82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7"/>
      <c r="V235" s="37"/>
      <c r="W235" s="38" t="s">
        <v>69</v>
      </c>
      <c r="X235" s="56">
        <v>0</v>
      </c>
      <c r="Y235" s="53">
        <f t="shared" si="42"/>
        <v>0</v>
      </c>
      <c r="Z235" s="39" t="str">
        <f>IFERROR(IF(Y235=0,"",ROUNDUP(Y235/H235,0)*0.02039),"")</f>
        <v/>
      </c>
      <c r="AA235" s="65"/>
      <c r="AB235" s="66"/>
      <c r="AC235" s="305" t="s">
        <v>384</v>
      </c>
      <c r="AG235" s="75"/>
      <c r="AJ235" s="79"/>
      <c r="AK235" s="79">
        <v>0</v>
      </c>
      <c r="BB235" s="306" t="s">
        <v>1</v>
      </c>
      <c r="BM235" s="75">
        <f t="shared" si="43"/>
        <v>0</v>
      </c>
      <c r="BN235" s="75">
        <f t="shared" si="44"/>
        <v>0</v>
      </c>
      <c r="BO235" s="75">
        <f t="shared" si="45"/>
        <v>0</v>
      </c>
      <c r="BP235" s="75">
        <f t="shared" si="46"/>
        <v>0</v>
      </c>
    </row>
    <row r="236" spans="1:68" ht="27" customHeight="1" x14ac:dyDescent="0.25">
      <c r="A236" s="60" t="s">
        <v>392</v>
      </c>
      <c r="B236" s="60" t="s">
        <v>393</v>
      </c>
      <c r="C236" s="34">
        <v>4301011824</v>
      </c>
      <c r="D236" s="619">
        <v>4680115884144</v>
      </c>
      <c r="E236" s="620"/>
      <c r="F236" s="59">
        <v>0.4</v>
      </c>
      <c r="G236" s="35">
        <v>10</v>
      </c>
      <c r="H236" s="59">
        <v>4</v>
      </c>
      <c r="I236" s="59">
        <v>4.21</v>
      </c>
      <c r="J236" s="35">
        <v>132</v>
      </c>
      <c r="K236" s="35" t="s">
        <v>104</v>
      </c>
      <c r="L236" s="35"/>
      <c r="M236" s="36" t="s">
        <v>100</v>
      </c>
      <c r="N236" s="36"/>
      <c r="O236" s="35">
        <v>55</v>
      </c>
      <c r="P236" s="6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7"/>
      <c r="V236" s="37"/>
      <c r="W236" s="38" t="s">
        <v>69</v>
      </c>
      <c r="X236" s="56">
        <v>24</v>
      </c>
      <c r="Y236" s="53">
        <f t="shared" si="42"/>
        <v>24</v>
      </c>
      <c r="Z236" s="39">
        <f>IFERROR(IF(Y236=0,"",ROUNDUP(Y236/H236,0)*0.00902),"")</f>
        <v>5.4120000000000001E-2</v>
      </c>
      <c r="AA236" s="65"/>
      <c r="AB236" s="66"/>
      <c r="AC236" s="307" t="s">
        <v>381</v>
      </c>
      <c r="AG236" s="75"/>
      <c r="AJ236" s="79"/>
      <c r="AK236" s="79">
        <v>0</v>
      </c>
      <c r="BB236" s="308" t="s">
        <v>1</v>
      </c>
      <c r="BM236" s="75">
        <f t="shared" si="43"/>
        <v>25.259999999999998</v>
      </c>
      <c r="BN236" s="75">
        <f t="shared" si="44"/>
        <v>25.259999999999998</v>
      </c>
      <c r="BO236" s="75">
        <f t="shared" si="45"/>
        <v>4.5454545454545456E-2</v>
      </c>
      <c r="BP236" s="75">
        <f t="shared" si="46"/>
        <v>4.5454545454545456E-2</v>
      </c>
    </row>
    <row r="237" spans="1:68" ht="27" hidden="1" customHeight="1" x14ac:dyDescent="0.25">
      <c r="A237" s="60" t="s">
        <v>394</v>
      </c>
      <c r="B237" s="60" t="s">
        <v>395</v>
      </c>
      <c r="C237" s="34">
        <v>4301011726</v>
      </c>
      <c r="D237" s="619">
        <v>4680115884182</v>
      </c>
      <c r="E237" s="620"/>
      <c r="F237" s="59">
        <v>0.37</v>
      </c>
      <c r="G237" s="35">
        <v>10</v>
      </c>
      <c r="H237" s="59">
        <v>3.7</v>
      </c>
      <c r="I237" s="59">
        <v>3.91</v>
      </c>
      <c r="J237" s="35">
        <v>132</v>
      </c>
      <c r="K237" s="35" t="s">
        <v>104</v>
      </c>
      <c r="L237" s="35"/>
      <c r="M237" s="36" t="s">
        <v>100</v>
      </c>
      <c r="N237" s="36"/>
      <c r="O237" s="35">
        <v>55</v>
      </c>
      <c r="P237" s="7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7"/>
      <c r="V237" s="37"/>
      <c r="W237" s="38" t="s">
        <v>69</v>
      </c>
      <c r="X237" s="56">
        <v>0</v>
      </c>
      <c r="Y237" s="53">
        <f t="shared" si="42"/>
        <v>0</v>
      </c>
      <c r="Z237" s="39" t="str">
        <f>IFERROR(IF(Y237=0,"",ROUNDUP(Y237/H237,0)*0.00902),"")</f>
        <v/>
      </c>
      <c r="AA237" s="65"/>
      <c r="AB237" s="66"/>
      <c r="AC237" s="309" t="s">
        <v>387</v>
      </c>
      <c r="AG237" s="75"/>
      <c r="AJ237" s="79"/>
      <c r="AK237" s="79">
        <v>0</v>
      </c>
      <c r="BB237" s="310" t="s">
        <v>1</v>
      </c>
      <c r="BM237" s="75">
        <f t="shared" si="43"/>
        <v>0</v>
      </c>
      <c r="BN237" s="75">
        <f t="shared" si="44"/>
        <v>0</v>
      </c>
      <c r="BO237" s="75">
        <f t="shared" si="45"/>
        <v>0</v>
      </c>
      <c r="BP237" s="75">
        <f t="shared" si="46"/>
        <v>0</v>
      </c>
    </row>
    <row r="238" spans="1:68" ht="27" customHeight="1" x14ac:dyDescent="0.25">
      <c r="A238" s="60" t="s">
        <v>396</v>
      </c>
      <c r="B238" s="60" t="s">
        <v>397</v>
      </c>
      <c r="C238" s="34">
        <v>4301011722</v>
      </c>
      <c r="D238" s="619">
        <v>4680115884205</v>
      </c>
      <c r="E238" s="620"/>
      <c r="F238" s="59">
        <v>0.4</v>
      </c>
      <c r="G238" s="35">
        <v>10</v>
      </c>
      <c r="H238" s="59">
        <v>4</v>
      </c>
      <c r="I238" s="59">
        <v>4.21</v>
      </c>
      <c r="J238" s="35">
        <v>132</v>
      </c>
      <c r="K238" s="35" t="s">
        <v>104</v>
      </c>
      <c r="L238" s="35"/>
      <c r="M238" s="36" t="s">
        <v>100</v>
      </c>
      <c r="N238" s="36"/>
      <c r="O238" s="35">
        <v>55</v>
      </c>
      <c r="P238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7"/>
      <c r="V238" s="37"/>
      <c r="W238" s="38" t="s">
        <v>69</v>
      </c>
      <c r="X238" s="56">
        <v>100</v>
      </c>
      <c r="Y238" s="53">
        <f t="shared" si="42"/>
        <v>100</v>
      </c>
      <c r="Z238" s="39">
        <f>IFERROR(IF(Y238=0,"",ROUNDUP(Y238/H238,0)*0.00902),"")</f>
        <v>0.22550000000000001</v>
      </c>
      <c r="AA238" s="65"/>
      <c r="AB238" s="66"/>
      <c r="AC238" s="311" t="s">
        <v>390</v>
      </c>
      <c r="AG238" s="75"/>
      <c r="AJ238" s="79"/>
      <c r="AK238" s="79">
        <v>0</v>
      </c>
      <c r="BB238" s="312" t="s">
        <v>1</v>
      </c>
      <c r="BM238" s="75">
        <f t="shared" si="43"/>
        <v>105.25</v>
      </c>
      <c r="BN238" s="75">
        <f t="shared" si="44"/>
        <v>105.25</v>
      </c>
      <c r="BO238" s="75">
        <f t="shared" si="45"/>
        <v>0.18939393939393939</v>
      </c>
      <c r="BP238" s="75">
        <f t="shared" si="46"/>
        <v>0.18939393939393939</v>
      </c>
    </row>
    <row r="239" spans="1:68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1" t="s">
        <v>86</v>
      </c>
      <c r="Q239" s="632"/>
      <c r="R239" s="632"/>
      <c r="S239" s="632"/>
      <c r="T239" s="632"/>
      <c r="U239" s="632"/>
      <c r="V239" s="633"/>
      <c r="W239" s="40" t="s">
        <v>87</v>
      </c>
      <c r="X239" s="41">
        <f>IFERROR(X231/H231,"0")+IFERROR(X232/H232,"0")+IFERROR(X233/H233,"0")+IFERROR(X234/H234,"0")+IFERROR(X235/H235,"0")+IFERROR(X236/H236,"0")+IFERROR(X237/H237,"0")+IFERROR(X238/H238,"0")</f>
        <v>35.310344827586206</v>
      </c>
      <c r="Y239" s="41">
        <f>IFERROR(Y231/H231,"0")+IFERROR(Y232/H232,"0")+IFERROR(Y233/H233,"0")+IFERROR(Y234/H234,"0")+IFERROR(Y235/H235,"0")+IFERROR(Y236/H236,"0")+IFERROR(Y237/H237,"0")+IFERROR(Y238/H238,"0")</f>
        <v>36</v>
      </c>
      <c r="Z239" s="41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0.37451999999999996</v>
      </c>
      <c r="AA239" s="64"/>
      <c r="AB239" s="64"/>
      <c r="AC239" s="64"/>
    </row>
    <row r="240" spans="1:68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1" t="s">
        <v>86</v>
      </c>
      <c r="Q240" s="632"/>
      <c r="R240" s="632"/>
      <c r="S240" s="632"/>
      <c r="T240" s="632"/>
      <c r="U240" s="632"/>
      <c r="V240" s="633"/>
      <c r="W240" s="40" t="s">
        <v>69</v>
      </c>
      <c r="X240" s="41">
        <f>IFERROR(SUM(X231:X238),"0")</f>
        <v>174</v>
      </c>
      <c r="Y240" s="41">
        <f>IFERROR(SUM(Y231:Y238),"0")</f>
        <v>182</v>
      </c>
      <c r="Z240" s="40"/>
      <c r="AA240" s="64"/>
      <c r="AB240" s="64"/>
      <c r="AC240" s="64"/>
    </row>
    <row r="241" spans="1:68" ht="14.25" hidden="1" customHeight="1" x14ac:dyDescent="0.25">
      <c r="A241" s="635" t="s">
        <v>135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3"/>
      <c r="AB241" s="63"/>
      <c r="AC241" s="63"/>
    </row>
    <row r="242" spans="1:68" ht="27" hidden="1" customHeight="1" x14ac:dyDescent="0.25">
      <c r="A242" s="60" t="s">
        <v>398</v>
      </c>
      <c r="B242" s="60" t="s">
        <v>399</v>
      </c>
      <c r="C242" s="34">
        <v>4301020377</v>
      </c>
      <c r="D242" s="619">
        <v>4680115885981</v>
      </c>
      <c r="E242" s="620"/>
      <c r="F242" s="59">
        <v>0.33</v>
      </c>
      <c r="G242" s="35">
        <v>6</v>
      </c>
      <c r="H242" s="59">
        <v>1.98</v>
      </c>
      <c r="I242" s="59">
        <v>2.08</v>
      </c>
      <c r="J242" s="35">
        <v>234</v>
      </c>
      <c r="K242" s="35" t="s">
        <v>149</v>
      </c>
      <c r="L242" s="35"/>
      <c r="M242" s="36" t="s">
        <v>106</v>
      </c>
      <c r="N242" s="36"/>
      <c r="O242" s="35">
        <v>50</v>
      </c>
      <c r="P242" s="71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IFERROR(IF(Y242=0,"",ROUNDUP(Y242/H242,0)*0.00502),"")</f>
        <v/>
      </c>
      <c r="AA242" s="65"/>
      <c r="AB242" s="66"/>
      <c r="AC242" s="313" t="s">
        <v>400</v>
      </c>
      <c r="AG242" s="75"/>
      <c r="AJ242" s="79"/>
      <c r="AK242" s="79">
        <v>0</v>
      </c>
      <c r="BB242" s="314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hidden="1" customHeight="1" x14ac:dyDescent="0.25">
      <c r="A243" s="60" t="s">
        <v>398</v>
      </c>
      <c r="B243" s="60" t="s">
        <v>401</v>
      </c>
      <c r="C243" s="34">
        <v>4301020340</v>
      </c>
      <c r="D243" s="619">
        <v>4680115885721</v>
      </c>
      <c r="E243" s="620"/>
      <c r="F243" s="59">
        <v>0.33</v>
      </c>
      <c r="G243" s="35">
        <v>6</v>
      </c>
      <c r="H243" s="59">
        <v>1.98</v>
      </c>
      <c r="I243" s="59">
        <v>2.08</v>
      </c>
      <c r="J243" s="35">
        <v>234</v>
      </c>
      <c r="K243" s="35" t="s">
        <v>149</v>
      </c>
      <c r="L243" s="35"/>
      <c r="M243" s="36" t="s">
        <v>106</v>
      </c>
      <c r="N243" s="36"/>
      <c r="O243" s="35">
        <v>50</v>
      </c>
      <c r="P243" s="95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7"/>
      <c r="V243" s="37"/>
      <c r="W243" s="38" t="s">
        <v>69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IFERROR(IF(Y243=0,"",ROUNDUP(Y243/H243,0)*0.00502),"")</f>
        <v/>
      </c>
      <c r="AA243" s="65"/>
      <c r="AB243" s="66"/>
      <c r="AC243" s="315" t="s">
        <v>400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idden="1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1" t="s">
        <v>86</v>
      </c>
      <c r="Q244" s="632"/>
      <c r="R244" s="632"/>
      <c r="S244" s="632"/>
      <c r="T244" s="632"/>
      <c r="U244" s="632"/>
      <c r="V244" s="633"/>
      <c r="W244" s="40" t="s">
        <v>87</v>
      </c>
      <c r="X244" s="41">
        <f>IFERROR(X242/H242,"0")+IFERROR(X243/H243,"0")</f>
        <v>0</v>
      </c>
      <c r="Y244" s="41">
        <f>IFERROR(Y242/H242,"0")+IFERROR(Y243/H243,"0")</f>
        <v>0</v>
      </c>
      <c r="Z244" s="41">
        <f>IFERROR(IF(Z242="",0,Z242),"0")+IFERROR(IF(Z243="",0,Z243),"0")</f>
        <v>0</v>
      </c>
      <c r="AA244" s="64"/>
      <c r="AB244" s="64"/>
      <c r="AC244" s="64"/>
    </row>
    <row r="245" spans="1:68" hidden="1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1" t="s">
        <v>86</v>
      </c>
      <c r="Q245" s="632"/>
      <c r="R245" s="632"/>
      <c r="S245" s="632"/>
      <c r="T245" s="632"/>
      <c r="U245" s="632"/>
      <c r="V245" s="633"/>
      <c r="W245" s="40" t="s">
        <v>69</v>
      </c>
      <c r="X245" s="41">
        <f>IFERROR(SUM(X242:X243),"0")</f>
        <v>0</v>
      </c>
      <c r="Y245" s="41">
        <f>IFERROR(SUM(Y242:Y243),"0")</f>
        <v>0</v>
      </c>
      <c r="Z245" s="40"/>
      <c r="AA245" s="64"/>
      <c r="AB245" s="64"/>
      <c r="AC245" s="64"/>
    </row>
    <row r="246" spans="1:68" ht="14.25" hidden="1" customHeight="1" x14ac:dyDescent="0.25">
      <c r="A246" s="635" t="s">
        <v>402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3"/>
      <c r="AB246" s="63"/>
      <c r="AC246" s="63"/>
    </row>
    <row r="247" spans="1:68" ht="27" hidden="1" customHeight="1" x14ac:dyDescent="0.25">
      <c r="A247" s="60" t="s">
        <v>403</v>
      </c>
      <c r="B247" s="60" t="s">
        <v>404</v>
      </c>
      <c r="C247" s="34">
        <v>4301040361</v>
      </c>
      <c r="D247" s="619">
        <v>4680115886803</v>
      </c>
      <c r="E247" s="620"/>
      <c r="F247" s="59">
        <v>0.12</v>
      </c>
      <c r="G247" s="35">
        <v>18</v>
      </c>
      <c r="H247" s="59">
        <v>2.16</v>
      </c>
      <c r="I247" s="59">
        <v>2.35</v>
      </c>
      <c r="J247" s="35">
        <v>216</v>
      </c>
      <c r="K247" s="35" t="s">
        <v>302</v>
      </c>
      <c r="L247" s="35"/>
      <c r="M247" s="36" t="s">
        <v>303</v>
      </c>
      <c r="N247" s="36"/>
      <c r="O247" s="35">
        <v>45</v>
      </c>
      <c r="P247" s="900" t="s">
        <v>405</v>
      </c>
      <c r="Q247" s="622"/>
      <c r="R247" s="622"/>
      <c r="S247" s="622"/>
      <c r="T247" s="623"/>
      <c r="U247" s="37"/>
      <c r="V247" s="37"/>
      <c r="W247" s="38" t="s">
        <v>69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406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idden="1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1" t="s">
        <v>86</v>
      </c>
      <c r="Q248" s="632"/>
      <c r="R248" s="632"/>
      <c r="S248" s="632"/>
      <c r="T248" s="632"/>
      <c r="U248" s="632"/>
      <c r="V248" s="633"/>
      <c r="W248" s="40" t="s">
        <v>87</v>
      </c>
      <c r="X248" s="41">
        <f>IFERROR(X247/H247,"0")</f>
        <v>0</v>
      </c>
      <c r="Y248" s="41">
        <f>IFERROR(Y247/H247,"0")</f>
        <v>0</v>
      </c>
      <c r="Z248" s="41">
        <f>IFERROR(IF(Z247="",0,Z247),"0")</f>
        <v>0</v>
      </c>
      <c r="AA248" s="64"/>
      <c r="AB248" s="64"/>
      <c r="AC248" s="64"/>
    </row>
    <row r="249" spans="1:68" hidden="1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1" t="s">
        <v>86</v>
      </c>
      <c r="Q249" s="632"/>
      <c r="R249" s="632"/>
      <c r="S249" s="632"/>
      <c r="T249" s="632"/>
      <c r="U249" s="632"/>
      <c r="V249" s="633"/>
      <c r="W249" s="40" t="s">
        <v>69</v>
      </c>
      <c r="X249" s="41">
        <f>IFERROR(SUM(X247:X247),"0")</f>
        <v>0</v>
      </c>
      <c r="Y249" s="41">
        <f>IFERROR(SUM(Y247:Y247),"0")</f>
        <v>0</v>
      </c>
      <c r="Z249" s="40"/>
      <c r="AA249" s="64"/>
      <c r="AB249" s="64"/>
      <c r="AC249" s="64"/>
    </row>
    <row r="250" spans="1:68" ht="14.25" hidden="1" customHeight="1" x14ac:dyDescent="0.25">
      <c r="A250" s="635" t="s">
        <v>407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3"/>
      <c r="AB250" s="63"/>
      <c r="AC250" s="63"/>
    </row>
    <row r="251" spans="1:68" ht="27" hidden="1" customHeight="1" x14ac:dyDescent="0.25">
      <c r="A251" s="60" t="s">
        <v>408</v>
      </c>
      <c r="B251" s="60" t="s">
        <v>409</v>
      </c>
      <c r="C251" s="34">
        <v>4301041004</v>
      </c>
      <c r="D251" s="619">
        <v>4680115886704</v>
      </c>
      <c r="E251" s="620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302</v>
      </c>
      <c r="L251" s="35"/>
      <c r="M251" s="36" t="s">
        <v>303</v>
      </c>
      <c r="N251" s="36"/>
      <c r="O251" s="35">
        <v>90</v>
      </c>
      <c r="P251" s="856" t="s">
        <v>410</v>
      </c>
      <c r="Q251" s="622"/>
      <c r="R251" s="622"/>
      <c r="S251" s="622"/>
      <c r="T251" s="623"/>
      <c r="U251" s="37"/>
      <c r="V251" s="37"/>
      <c r="W251" s="38" t="s">
        <v>69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19" t="s">
        <v>411</v>
      </c>
      <c r="AG251" s="75"/>
      <c r="AJ251" s="79"/>
      <c r="AK251" s="79">
        <v>0</v>
      </c>
      <c r="BB251" s="320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hidden="1" customHeight="1" x14ac:dyDescent="0.25">
      <c r="A252" s="60" t="s">
        <v>412</v>
      </c>
      <c r="B252" s="60" t="s">
        <v>413</v>
      </c>
      <c r="C252" s="34">
        <v>4301041003</v>
      </c>
      <c r="D252" s="619">
        <v>4680115886681</v>
      </c>
      <c r="E252" s="620"/>
      <c r="F252" s="59">
        <v>0.12</v>
      </c>
      <c r="G252" s="35">
        <v>18</v>
      </c>
      <c r="H252" s="59">
        <v>2.16</v>
      </c>
      <c r="I252" s="59">
        <v>2.35</v>
      </c>
      <c r="J252" s="35">
        <v>216</v>
      </c>
      <c r="K252" s="35" t="s">
        <v>302</v>
      </c>
      <c r="L252" s="35"/>
      <c r="M252" s="36" t="s">
        <v>303</v>
      </c>
      <c r="N252" s="36"/>
      <c r="O252" s="35">
        <v>90</v>
      </c>
      <c r="P252" s="682" t="s">
        <v>414</v>
      </c>
      <c r="Q252" s="622"/>
      <c r="R252" s="622"/>
      <c r="S252" s="622"/>
      <c r="T252" s="623"/>
      <c r="U252" s="37"/>
      <c r="V252" s="37"/>
      <c r="W252" s="38" t="s">
        <v>69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IFERROR(IF(Y252=0,"",ROUNDUP(Y252/H252,0)*0.0059),"")</f>
        <v/>
      </c>
      <c r="AA252" s="65"/>
      <c r="AB252" s="66"/>
      <c r="AC252" s="321" t="s">
        <v>411</v>
      </c>
      <c r="AG252" s="75"/>
      <c r="AJ252" s="79"/>
      <c r="AK252" s="79">
        <v>0</v>
      </c>
      <c r="BB252" s="322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hidden="1" customHeight="1" x14ac:dyDescent="0.25">
      <c r="A253" s="60" t="s">
        <v>415</v>
      </c>
      <c r="B253" s="60" t="s">
        <v>416</v>
      </c>
      <c r="C253" s="34">
        <v>4301041007</v>
      </c>
      <c r="D253" s="619">
        <v>4680115886735</v>
      </c>
      <c r="E253" s="620"/>
      <c r="F253" s="59">
        <v>0.05</v>
      </c>
      <c r="G253" s="35">
        <v>18</v>
      </c>
      <c r="H253" s="59">
        <v>0.9</v>
      </c>
      <c r="I253" s="59">
        <v>1.0900000000000001</v>
      </c>
      <c r="J253" s="35">
        <v>216</v>
      </c>
      <c r="K253" s="35" t="s">
        <v>302</v>
      </c>
      <c r="L253" s="35"/>
      <c r="M253" s="36" t="s">
        <v>303</v>
      </c>
      <c r="N253" s="36"/>
      <c r="O253" s="35">
        <v>90</v>
      </c>
      <c r="P253" s="935" t="s">
        <v>417</v>
      </c>
      <c r="Q253" s="622"/>
      <c r="R253" s="622"/>
      <c r="S253" s="622"/>
      <c r="T253" s="623"/>
      <c r="U253" s="37"/>
      <c r="V253" s="37"/>
      <c r="W253" s="38" t="s">
        <v>69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IFERROR(IF(Y253=0,"",ROUNDUP(Y253/H253,0)*0.0059),"")</f>
        <v/>
      </c>
      <c r="AA253" s="65"/>
      <c r="AB253" s="66"/>
      <c r="AC253" s="323" t="s">
        <v>411</v>
      </c>
      <c r="AG253" s="75"/>
      <c r="AJ253" s="79"/>
      <c r="AK253" s="79">
        <v>0</v>
      </c>
      <c r="BB253" s="324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hidden="1" customHeight="1" x14ac:dyDescent="0.25">
      <c r="A254" s="60" t="s">
        <v>418</v>
      </c>
      <c r="B254" s="60" t="s">
        <v>419</v>
      </c>
      <c r="C254" s="34">
        <v>4301041006</v>
      </c>
      <c r="D254" s="619">
        <v>4680115886728</v>
      </c>
      <c r="E254" s="620"/>
      <c r="F254" s="59">
        <v>5.5E-2</v>
      </c>
      <c r="G254" s="35">
        <v>18</v>
      </c>
      <c r="H254" s="59">
        <v>0.99</v>
      </c>
      <c r="I254" s="59">
        <v>1.18</v>
      </c>
      <c r="J254" s="35">
        <v>216</v>
      </c>
      <c r="K254" s="35" t="s">
        <v>302</v>
      </c>
      <c r="L254" s="35"/>
      <c r="M254" s="36" t="s">
        <v>303</v>
      </c>
      <c r="N254" s="36"/>
      <c r="O254" s="35">
        <v>90</v>
      </c>
      <c r="P254" s="855" t="s">
        <v>420</v>
      </c>
      <c r="Q254" s="622"/>
      <c r="R254" s="622"/>
      <c r="S254" s="622"/>
      <c r="T254" s="623"/>
      <c r="U254" s="37"/>
      <c r="V254" s="37"/>
      <c r="W254" s="38" t="s">
        <v>69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IFERROR(IF(Y254=0,"",ROUNDUP(Y254/H254,0)*0.0059),"")</f>
        <v/>
      </c>
      <c r="AA254" s="65"/>
      <c r="AB254" s="66"/>
      <c r="AC254" s="325" t="s">
        <v>411</v>
      </c>
      <c r="AG254" s="75"/>
      <c r="AJ254" s="79"/>
      <c r="AK254" s="79">
        <v>0</v>
      </c>
      <c r="BB254" s="326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hidden="1" customHeight="1" x14ac:dyDescent="0.25">
      <c r="A255" s="60" t="s">
        <v>421</v>
      </c>
      <c r="B255" s="60" t="s">
        <v>422</v>
      </c>
      <c r="C255" s="34">
        <v>4301041005</v>
      </c>
      <c r="D255" s="619">
        <v>4680115886711</v>
      </c>
      <c r="E255" s="620"/>
      <c r="F255" s="59">
        <v>5.5E-2</v>
      </c>
      <c r="G255" s="35">
        <v>18</v>
      </c>
      <c r="H255" s="59">
        <v>0.99</v>
      </c>
      <c r="I255" s="59">
        <v>1.18</v>
      </c>
      <c r="J255" s="35">
        <v>216</v>
      </c>
      <c r="K255" s="35" t="s">
        <v>302</v>
      </c>
      <c r="L255" s="35"/>
      <c r="M255" s="36" t="s">
        <v>303</v>
      </c>
      <c r="N255" s="36"/>
      <c r="O255" s="35">
        <v>90</v>
      </c>
      <c r="P255" s="738" t="s">
        <v>423</v>
      </c>
      <c r="Q255" s="622"/>
      <c r="R255" s="622"/>
      <c r="S255" s="622"/>
      <c r="T255" s="623"/>
      <c r="U255" s="37"/>
      <c r="V255" s="37"/>
      <c r="W255" s="38" t="s">
        <v>69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IFERROR(IF(Y255=0,"",ROUNDUP(Y255/H255,0)*0.0059),"")</f>
        <v/>
      </c>
      <c r="AA255" s="65"/>
      <c r="AB255" s="66"/>
      <c r="AC255" s="327" t="s">
        <v>411</v>
      </c>
      <c r="AG255" s="75"/>
      <c r="AJ255" s="79"/>
      <c r="AK255" s="79">
        <v>0</v>
      </c>
      <c r="BB255" s="328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hidden="1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1" t="s">
        <v>86</v>
      </c>
      <c r="Q256" s="632"/>
      <c r="R256" s="632"/>
      <c r="S256" s="632"/>
      <c r="T256" s="632"/>
      <c r="U256" s="632"/>
      <c r="V256" s="633"/>
      <c r="W256" s="40" t="s">
        <v>87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hidden="1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1" t="s">
        <v>86</v>
      </c>
      <c r="Q257" s="632"/>
      <c r="R257" s="632"/>
      <c r="S257" s="632"/>
      <c r="T257" s="632"/>
      <c r="U257" s="632"/>
      <c r="V257" s="633"/>
      <c r="W257" s="40" t="s">
        <v>69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hidden="1" customHeight="1" x14ac:dyDescent="0.25">
      <c r="A258" s="639" t="s">
        <v>424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2"/>
      <c r="AB258" s="62"/>
      <c r="AC258" s="62"/>
    </row>
    <row r="259" spans="1:68" ht="14.25" hidden="1" customHeight="1" x14ac:dyDescent="0.25">
      <c r="A259" s="635" t="s">
        <v>96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3"/>
      <c r="AB259" s="63"/>
      <c r="AC259" s="63"/>
    </row>
    <row r="260" spans="1:68" ht="27" hidden="1" customHeight="1" x14ac:dyDescent="0.25">
      <c r="A260" s="60" t="s">
        <v>425</v>
      </c>
      <c r="B260" s="60" t="s">
        <v>426</v>
      </c>
      <c r="C260" s="34">
        <v>4301011855</v>
      </c>
      <c r="D260" s="619">
        <v>4680115885837</v>
      </c>
      <c r="E260" s="620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99</v>
      </c>
      <c r="L260" s="35"/>
      <c r="M260" s="36" t="s">
        <v>100</v>
      </c>
      <c r="N260" s="36"/>
      <c r="O260" s="35">
        <v>55</v>
      </c>
      <c r="P260" s="7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7"/>
      <c r="V260" s="37"/>
      <c r="W260" s="38" t="s">
        <v>69</v>
      </c>
      <c r="X260" s="56">
        <v>0</v>
      </c>
      <c r="Y260" s="53">
        <f t="shared" ref="Y260:Y265" si="47"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9" t="s">
        <v>427</v>
      </c>
      <c r="AG260" s="75"/>
      <c r="AJ260" s="79"/>
      <c r="AK260" s="79">
        <v>0</v>
      </c>
      <c r="BB260" s="330" t="s">
        <v>1</v>
      </c>
      <c r="BM260" s="75">
        <f t="shared" ref="BM260:BM265" si="48">IFERROR(X260*I260/H260,"0")</f>
        <v>0</v>
      </c>
      <c r="BN260" s="75">
        <f t="shared" ref="BN260:BN265" si="49">IFERROR(Y260*I260/H260,"0")</f>
        <v>0</v>
      </c>
      <c r="BO260" s="75">
        <f t="shared" ref="BO260:BO265" si="50">IFERROR(1/J260*(X260/H260),"0")</f>
        <v>0</v>
      </c>
      <c r="BP260" s="75">
        <f t="shared" ref="BP260:BP265" si="51">IFERROR(1/J260*(Y260/H260),"0")</f>
        <v>0</v>
      </c>
    </row>
    <row r="261" spans="1:68" ht="27" hidden="1" customHeight="1" x14ac:dyDescent="0.25">
      <c r="A261" s="60" t="s">
        <v>428</v>
      </c>
      <c r="B261" s="60" t="s">
        <v>429</v>
      </c>
      <c r="C261" s="34">
        <v>4301011910</v>
      </c>
      <c r="D261" s="619">
        <v>4680115885806</v>
      </c>
      <c r="E261" s="620"/>
      <c r="F261" s="59">
        <v>1.35</v>
      </c>
      <c r="G261" s="35">
        <v>8</v>
      </c>
      <c r="H261" s="59">
        <v>10.8</v>
      </c>
      <c r="I261" s="59">
        <v>11.28</v>
      </c>
      <c r="J261" s="35">
        <v>48</v>
      </c>
      <c r="K261" s="35" t="s">
        <v>99</v>
      </c>
      <c r="L261" s="35"/>
      <c r="M261" s="36" t="s">
        <v>383</v>
      </c>
      <c r="N261" s="36"/>
      <c r="O261" s="35">
        <v>55</v>
      </c>
      <c r="P261" s="84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7"/>
      <c r="V261" s="37"/>
      <c r="W261" s="38" t="s">
        <v>69</v>
      </c>
      <c r="X261" s="56">
        <v>0</v>
      </c>
      <c r="Y261" s="53">
        <f t="shared" si="47"/>
        <v>0</v>
      </c>
      <c r="Z261" s="39" t="str">
        <f>IFERROR(IF(Y261=0,"",ROUNDUP(Y261/H261,0)*0.02039),"")</f>
        <v/>
      </c>
      <c r="AA261" s="65"/>
      <c r="AB261" s="66"/>
      <c r="AC261" s="331" t="s">
        <v>430</v>
      </c>
      <c r="AG261" s="75"/>
      <c r="AJ261" s="79"/>
      <c r="AK261" s="79">
        <v>0</v>
      </c>
      <c r="BB261" s="332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hidden="1" customHeight="1" x14ac:dyDescent="0.25">
      <c r="A262" s="60" t="s">
        <v>428</v>
      </c>
      <c r="B262" s="60" t="s">
        <v>431</v>
      </c>
      <c r="C262" s="34">
        <v>4301011850</v>
      </c>
      <c r="D262" s="619">
        <v>4680115885806</v>
      </c>
      <c r="E262" s="620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99</v>
      </c>
      <c r="L262" s="35"/>
      <c r="M262" s="36" t="s">
        <v>100</v>
      </c>
      <c r="N262" s="36"/>
      <c r="O262" s="35">
        <v>55</v>
      </c>
      <c r="P262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7"/>
      <c r="V262" s="37"/>
      <c r="W262" s="38" t="s">
        <v>69</v>
      </c>
      <c r="X262" s="56">
        <v>0</v>
      </c>
      <c r="Y262" s="53">
        <f t="shared" si="47"/>
        <v>0</v>
      </c>
      <c r="Z262" s="39" t="str">
        <f>IFERROR(IF(Y262=0,"",ROUNDUP(Y262/H262,0)*0.01898),"")</f>
        <v/>
      </c>
      <c r="AA262" s="65"/>
      <c r="AB262" s="66"/>
      <c r="AC262" s="333" t="s">
        <v>432</v>
      </c>
      <c r="AG262" s="75"/>
      <c r="AJ262" s="79"/>
      <c r="AK262" s="79">
        <v>0</v>
      </c>
      <c r="BB262" s="334" t="s">
        <v>1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37.5" hidden="1" customHeight="1" x14ac:dyDescent="0.25">
      <c r="A263" s="60" t="s">
        <v>433</v>
      </c>
      <c r="B263" s="60" t="s">
        <v>434</v>
      </c>
      <c r="C263" s="34">
        <v>4301011853</v>
      </c>
      <c r="D263" s="619">
        <v>4680115885851</v>
      </c>
      <c r="E263" s="620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99</v>
      </c>
      <c r="L263" s="35"/>
      <c r="M263" s="36" t="s">
        <v>100</v>
      </c>
      <c r="N263" s="36"/>
      <c r="O263" s="35">
        <v>55</v>
      </c>
      <c r="P263" s="9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7"/>
      <c r="V263" s="37"/>
      <c r="W263" s="38" t="s">
        <v>69</v>
      </c>
      <c r="X263" s="56">
        <v>0</v>
      </c>
      <c r="Y263" s="53">
        <f t="shared" si="47"/>
        <v>0</v>
      </c>
      <c r="Z263" s="39" t="str">
        <f>IFERROR(IF(Y263=0,"",ROUNDUP(Y263/H263,0)*0.01898),"")</f>
        <v/>
      </c>
      <c r="AA263" s="65"/>
      <c r="AB263" s="66"/>
      <c r="AC263" s="335" t="s">
        <v>435</v>
      </c>
      <c r="AG263" s="75"/>
      <c r="AJ263" s="79"/>
      <c r="AK263" s="79">
        <v>0</v>
      </c>
      <c r="BB263" s="336" t="s">
        <v>1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hidden="1" customHeight="1" x14ac:dyDescent="0.25">
      <c r="A264" s="60" t="s">
        <v>436</v>
      </c>
      <c r="B264" s="60" t="s">
        <v>437</v>
      </c>
      <c r="C264" s="34">
        <v>4301011852</v>
      </c>
      <c r="D264" s="619">
        <v>4680115885844</v>
      </c>
      <c r="E264" s="620"/>
      <c r="F264" s="59">
        <v>0.4</v>
      </c>
      <c r="G264" s="35">
        <v>10</v>
      </c>
      <c r="H264" s="59">
        <v>4</v>
      </c>
      <c r="I264" s="59">
        <v>4.21</v>
      </c>
      <c r="J264" s="35">
        <v>132</v>
      </c>
      <c r="K264" s="35" t="s">
        <v>104</v>
      </c>
      <c r="L264" s="35"/>
      <c r="M264" s="36" t="s">
        <v>100</v>
      </c>
      <c r="N264" s="36"/>
      <c r="O264" s="35">
        <v>55</v>
      </c>
      <c r="P264" s="7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7"/>
      <c r="V264" s="37"/>
      <c r="W264" s="38" t="s">
        <v>69</v>
      </c>
      <c r="X264" s="56">
        <v>0</v>
      </c>
      <c r="Y264" s="53">
        <f t="shared" si="47"/>
        <v>0</v>
      </c>
      <c r="Z264" s="39" t="str">
        <f>IFERROR(IF(Y264=0,"",ROUNDUP(Y264/H264,0)*0.00902),"")</f>
        <v/>
      </c>
      <c r="AA264" s="65"/>
      <c r="AB264" s="66"/>
      <c r="AC264" s="337" t="s">
        <v>438</v>
      </c>
      <c r="AG264" s="75"/>
      <c r="AJ264" s="79"/>
      <c r="AK264" s="79">
        <v>0</v>
      </c>
      <c r="BB264" s="338" t="s">
        <v>1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hidden="1" customHeight="1" x14ac:dyDescent="0.25">
      <c r="A265" s="60" t="s">
        <v>439</v>
      </c>
      <c r="B265" s="60" t="s">
        <v>440</v>
      </c>
      <c r="C265" s="34">
        <v>4301011851</v>
      </c>
      <c r="D265" s="619">
        <v>4680115885820</v>
      </c>
      <c r="E265" s="620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104</v>
      </c>
      <c r="L265" s="35"/>
      <c r="M265" s="36" t="s">
        <v>100</v>
      </c>
      <c r="N265" s="36"/>
      <c r="O265" s="35">
        <v>55</v>
      </c>
      <c r="P265" s="7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7"/>
      <c r="V265" s="37"/>
      <c r="W265" s="38" t="s">
        <v>69</v>
      </c>
      <c r="X265" s="56">
        <v>0</v>
      </c>
      <c r="Y265" s="53">
        <f t="shared" si="47"/>
        <v>0</v>
      </c>
      <c r="Z265" s="39" t="str">
        <f>IFERROR(IF(Y265=0,"",ROUNDUP(Y265/H265,0)*0.00902),"")</f>
        <v/>
      </c>
      <c r="AA265" s="65"/>
      <c r="AB265" s="66"/>
      <c r="AC265" s="339" t="s">
        <v>441</v>
      </c>
      <c r="AG265" s="75"/>
      <c r="AJ265" s="79"/>
      <c r="AK265" s="79">
        <v>0</v>
      </c>
      <c r="BB265" s="340" t="s">
        <v>1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hidden="1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1" t="s">
        <v>86</v>
      </c>
      <c r="Q266" s="632"/>
      <c r="R266" s="632"/>
      <c r="S266" s="632"/>
      <c r="T266" s="632"/>
      <c r="U266" s="632"/>
      <c r="V266" s="633"/>
      <c r="W266" s="40" t="s">
        <v>87</v>
      </c>
      <c r="X266" s="41">
        <f>IFERROR(X260/H260,"0")+IFERROR(X261/H261,"0")+IFERROR(X262/H262,"0")+IFERROR(X263/H263,"0")+IFERROR(X264/H264,"0")+IFERROR(X265/H265,"0")</f>
        <v>0</v>
      </c>
      <c r="Y266" s="41">
        <f>IFERROR(Y260/H260,"0")+IFERROR(Y261/H261,"0")+IFERROR(Y262/H262,"0")+IFERROR(Y263/H263,"0")+IFERROR(Y264/H264,"0")+IFERROR(Y265/H265,"0")</f>
        <v>0</v>
      </c>
      <c r="Z266" s="41">
        <f>IFERROR(IF(Z260="",0,Z260),"0")+IFERROR(IF(Z261="",0,Z261),"0")+IFERROR(IF(Z262="",0,Z262),"0")+IFERROR(IF(Z263="",0,Z263),"0")+IFERROR(IF(Z264="",0,Z264),"0")+IFERROR(IF(Z265="",0,Z265),"0")</f>
        <v>0</v>
      </c>
      <c r="AA266" s="64"/>
      <c r="AB266" s="64"/>
      <c r="AC266" s="64"/>
    </row>
    <row r="267" spans="1:68" hidden="1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1" t="s">
        <v>86</v>
      </c>
      <c r="Q267" s="632"/>
      <c r="R267" s="632"/>
      <c r="S267" s="632"/>
      <c r="T267" s="632"/>
      <c r="U267" s="632"/>
      <c r="V267" s="633"/>
      <c r="W267" s="40" t="s">
        <v>69</v>
      </c>
      <c r="X267" s="41">
        <f>IFERROR(SUM(X260:X265),"0")</f>
        <v>0</v>
      </c>
      <c r="Y267" s="41">
        <f>IFERROR(SUM(Y260:Y265),"0")</f>
        <v>0</v>
      </c>
      <c r="Z267" s="40"/>
      <c r="AA267" s="64"/>
      <c r="AB267" s="64"/>
      <c r="AC267" s="64"/>
    </row>
    <row r="268" spans="1:68" ht="16.5" hidden="1" customHeight="1" x14ac:dyDescent="0.25">
      <c r="A268" s="639" t="s">
        <v>442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2"/>
      <c r="AB268" s="62"/>
      <c r="AC268" s="62"/>
    </row>
    <row r="269" spans="1:68" ht="14.25" hidden="1" customHeight="1" x14ac:dyDescent="0.25">
      <c r="A269" s="635" t="s">
        <v>96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3"/>
      <c r="AB269" s="63"/>
      <c r="AC269" s="63"/>
    </row>
    <row r="270" spans="1:68" ht="27" hidden="1" customHeight="1" x14ac:dyDescent="0.25">
      <c r="A270" s="60" t="s">
        <v>443</v>
      </c>
      <c r="B270" s="60" t="s">
        <v>444</v>
      </c>
      <c r="C270" s="34">
        <v>4301011223</v>
      </c>
      <c r="D270" s="619">
        <v>4607091383423</v>
      </c>
      <c r="E270" s="620"/>
      <c r="F270" s="59">
        <v>1.35</v>
      </c>
      <c r="G270" s="35">
        <v>8</v>
      </c>
      <c r="H270" s="59">
        <v>10.8</v>
      </c>
      <c r="I270" s="59">
        <v>11.331</v>
      </c>
      <c r="J270" s="35">
        <v>64</v>
      </c>
      <c r="K270" s="35" t="s">
        <v>99</v>
      </c>
      <c r="L270" s="35"/>
      <c r="M270" s="36" t="s">
        <v>106</v>
      </c>
      <c r="N270" s="36"/>
      <c r="O270" s="35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7"/>
      <c r="V270" s="37"/>
      <c r="W270" s="38" t="s">
        <v>69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IFERROR(IF(Y270=0,"",ROUNDUP(Y270/H270,0)*0.01898),"")</f>
        <v/>
      </c>
      <c r="AA270" s="65"/>
      <c r="AB270" s="66"/>
      <c r="AC270" s="341" t="s">
        <v>101</v>
      </c>
      <c r="AG270" s="75"/>
      <c r="AJ270" s="79"/>
      <c r="AK270" s="79">
        <v>0</v>
      </c>
      <c r="BB270" s="342" t="s">
        <v>1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t="37.5" hidden="1" customHeight="1" x14ac:dyDescent="0.25">
      <c r="A271" s="60" t="s">
        <v>445</v>
      </c>
      <c r="B271" s="60" t="s">
        <v>446</v>
      </c>
      <c r="C271" s="34">
        <v>4301012099</v>
      </c>
      <c r="D271" s="619">
        <v>4680115885691</v>
      </c>
      <c r="E271" s="620"/>
      <c r="F271" s="59">
        <v>1.35</v>
      </c>
      <c r="G271" s="35">
        <v>8</v>
      </c>
      <c r="H271" s="59">
        <v>10.8</v>
      </c>
      <c r="I271" s="59">
        <v>11.234999999999999</v>
      </c>
      <c r="J271" s="35">
        <v>64</v>
      </c>
      <c r="K271" s="35" t="s">
        <v>99</v>
      </c>
      <c r="L271" s="35"/>
      <c r="M271" s="36" t="s">
        <v>106</v>
      </c>
      <c r="N271" s="36"/>
      <c r="O271" s="35">
        <v>30</v>
      </c>
      <c r="P271" s="70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7"/>
      <c r="V271" s="37"/>
      <c r="W271" s="38" t="s">
        <v>69</v>
      </c>
      <c r="X271" s="56">
        <v>0</v>
      </c>
      <c r="Y271" s="53">
        <f>IFERROR(IF(X271="",0,CEILING((X271/$H271),1)*$H271),"")</f>
        <v>0</v>
      </c>
      <c r="Z271" s="39" t="str">
        <f>IFERROR(IF(Y271=0,"",ROUNDUP(Y271/H271,0)*0.01898),"")</f>
        <v/>
      </c>
      <c r="AA271" s="65"/>
      <c r="AB271" s="66"/>
      <c r="AC271" s="343" t="s">
        <v>447</v>
      </c>
      <c r="AG271" s="75"/>
      <c r="AJ271" s="79"/>
      <c r="AK271" s="79">
        <v>0</v>
      </c>
      <c r="BB271" s="344" t="s">
        <v>1</v>
      </c>
      <c r="BM271" s="75">
        <f>IFERROR(X271*I271/H271,"0")</f>
        <v>0</v>
      </c>
      <c r="BN271" s="75">
        <f>IFERROR(Y271*I271/H271,"0")</f>
        <v>0</v>
      </c>
      <c r="BO271" s="75">
        <f>IFERROR(1/J271*(X271/H271),"0")</f>
        <v>0</v>
      </c>
      <c r="BP271" s="75">
        <f>IFERROR(1/J271*(Y271/H271),"0")</f>
        <v>0</v>
      </c>
    </row>
    <row r="272" spans="1:68" ht="27" hidden="1" customHeight="1" x14ac:dyDescent="0.25">
      <c r="A272" s="60" t="s">
        <v>448</v>
      </c>
      <c r="B272" s="60" t="s">
        <v>449</v>
      </c>
      <c r="C272" s="34">
        <v>4301012098</v>
      </c>
      <c r="D272" s="619">
        <v>4680115885660</v>
      </c>
      <c r="E272" s="620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99</v>
      </c>
      <c r="L272" s="35"/>
      <c r="M272" s="36" t="s">
        <v>106</v>
      </c>
      <c r="N272" s="36"/>
      <c r="O272" s="35">
        <v>35</v>
      </c>
      <c r="P272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7"/>
      <c r="V272" s="37"/>
      <c r="W272" s="38" t="s">
        <v>69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IFERROR(IF(Y272=0,"",ROUNDUP(Y272/H272,0)*0.01898),"")</f>
        <v/>
      </c>
      <c r="AA272" s="65"/>
      <c r="AB272" s="66"/>
      <c r="AC272" s="345" t="s">
        <v>450</v>
      </c>
      <c r="AG272" s="75"/>
      <c r="AJ272" s="79"/>
      <c r="AK272" s="79">
        <v>0</v>
      </c>
      <c r="BB272" s="346" t="s">
        <v>1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ht="37.5" hidden="1" customHeight="1" x14ac:dyDescent="0.25">
      <c r="A273" s="60" t="s">
        <v>451</v>
      </c>
      <c r="B273" s="60" t="s">
        <v>452</v>
      </c>
      <c r="C273" s="34">
        <v>4301012176</v>
      </c>
      <c r="D273" s="619">
        <v>4680115886773</v>
      </c>
      <c r="E273" s="620"/>
      <c r="F273" s="59">
        <v>0.9</v>
      </c>
      <c r="G273" s="35">
        <v>10</v>
      </c>
      <c r="H273" s="59">
        <v>9</v>
      </c>
      <c r="I273" s="59">
        <v>9.4350000000000005</v>
      </c>
      <c r="J273" s="35">
        <v>64</v>
      </c>
      <c r="K273" s="35" t="s">
        <v>99</v>
      </c>
      <c r="L273" s="35"/>
      <c r="M273" s="36" t="s">
        <v>100</v>
      </c>
      <c r="N273" s="36"/>
      <c r="O273" s="35">
        <v>31</v>
      </c>
      <c r="P273" s="730" t="s">
        <v>453</v>
      </c>
      <c r="Q273" s="622"/>
      <c r="R273" s="622"/>
      <c r="S273" s="622"/>
      <c r="T273" s="623"/>
      <c r="U273" s="37"/>
      <c r="V273" s="37"/>
      <c r="W273" s="38" t="s">
        <v>69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IFERROR(IF(Y273=0,"",ROUNDUP(Y273/H273,0)*0.01898),"")</f>
        <v/>
      </c>
      <c r="AA273" s="65"/>
      <c r="AB273" s="66"/>
      <c r="AC273" s="347" t="s">
        <v>454</v>
      </c>
      <c r="AG273" s="75"/>
      <c r="AJ273" s="79"/>
      <c r="AK273" s="79">
        <v>0</v>
      </c>
      <c r="BB273" s="348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idden="1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1" t="s">
        <v>86</v>
      </c>
      <c r="Q274" s="632"/>
      <c r="R274" s="632"/>
      <c r="S274" s="632"/>
      <c r="T274" s="632"/>
      <c r="U274" s="632"/>
      <c r="V274" s="633"/>
      <c r="W274" s="40" t="s">
        <v>87</v>
      </c>
      <c r="X274" s="41">
        <f>IFERROR(X270/H270,"0")+IFERROR(X271/H271,"0")+IFERROR(X272/H272,"0")+IFERROR(X273/H273,"0")</f>
        <v>0</v>
      </c>
      <c r="Y274" s="41">
        <f>IFERROR(Y270/H270,"0")+IFERROR(Y271/H271,"0")+IFERROR(Y272/H272,"0")+IFERROR(Y273/H273,"0")</f>
        <v>0</v>
      </c>
      <c r="Z274" s="41">
        <f>IFERROR(IF(Z270="",0,Z270),"0")+IFERROR(IF(Z271="",0,Z271),"0")+IFERROR(IF(Z272="",0,Z272),"0")+IFERROR(IF(Z273="",0,Z273),"0")</f>
        <v>0</v>
      </c>
      <c r="AA274" s="64"/>
      <c r="AB274" s="64"/>
      <c r="AC274" s="64"/>
    </row>
    <row r="275" spans="1:68" hidden="1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1" t="s">
        <v>86</v>
      </c>
      <c r="Q275" s="632"/>
      <c r="R275" s="632"/>
      <c r="S275" s="632"/>
      <c r="T275" s="632"/>
      <c r="U275" s="632"/>
      <c r="V275" s="633"/>
      <c r="W275" s="40" t="s">
        <v>69</v>
      </c>
      <c r="X275" s="41">
        <f>IFERROR(SUM(X270:X273),"0")</f>
        <v>0</v>
      </c>
      <c r="Y275" s="41">
        <f>IFERROR(SUM(Y270:Y273),"0")</f>
        <v>0</v>
      </c>
      <c r="Z275" s="40"/>
      <c r="AA275" s="64"/>
      <c r="AB275" s="64"/>
      <c r="AC275" s="64"/>
    </row>
    <row r="276" spans="1:68" ht="16.5" hidden="1" customHeight="1" x14ac:dyDescent="0.25">
      <c r="A276" s="639" t="s">
        <v>455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2"/>
      <c r="AB276" s="62"/>
      <c r="AC276" s="62"/>
    </row>
    <row r="277" spans="1:68" ht="14.25" hidden="1" customHeight="1" x14ac:dyDescent="0.25">
      <c r="A277" s="635" t="s">
        <v>64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3"/>
      <c r="AB277" s="63"/>
      <c r="AC277" s="63"/>
    </row>
    <row r="278" spans="1:68" ht="27" hidden="1" customHeight="1" x14ac:dyDescent="0.25">
      <c r="A278" s="60" t="s">
        <v>456</v>
      </c>
      <c r="B278" s="60" t="s">
        <v>457</v>
      </c>
      <c r="C278" s="34">
        <v>4301051893</v>
      </c>
      <c r="D278" s="619">
        <v>4680115886186</v>
      </c>
      <c r="E278" s="620"/>
      <c r="F278" s="59">
        <v>0.3</v>
      </c>
      <c r="G278" s="35">
        <v>6</v>
      </c>
      <c r="H278" s="59">
        <v>1.8</v>
      </c>
      <c r="I278" s="59">
        <v>1.98</v>
      </c>
      <c r="J278" s="35">
        <v>182</v>
      </c>
      <c r="K278" s="35" t="s">
        <v>67</v>
      </c>
      <c r="L278" s="35"/>
      <c r="M278" s="36" t="s">
        <v>106</v>
      </c>
      <c r="N278" s="36"/>
      <c r="O278" s="35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7"/>
      <c r="V278" s="37"/>
      <c r="W278" s="38" t="s">
        <v>69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IFERROR(IF(Y278=0,"",ROUNDUP(Y278/H278,0)*0.00651),"")</f>
        <v/>
      </c>
      <c r="AA278" s="65"/>
      <c r="AB278" s="66"/>
      <c r="AC278" s="349" t="s">
        <v>458</v>
      </c>
      <c r="AG278" s="75"/>
      <c r="AJ278" s="79"/>
      <c r="AK278" s="79">
        <v>0</v>
      </c>
      <c r="BB278" s="350" t="s">
        <v>1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ht="27" customHeight="1" x14ac:dyDescent="0.25">
      <c r="A279" s="60" t="s">
        <v>459</v>
      </c>
      <c r="B279" s="60" t="s">
        <v>460</v>
      </c>
      <c r="C279" s="34">
        <v>4301051795</v>
      </c>
      <c r="D279" s="619">
        <v>4680115881228</v>
      </c>
      <c r="E279" s="620"/>
      <c r="F279" s="59">
        <v>0.4</v>
      </c>
      <c r="G279" s="35">
        <v>6</v>
      </c>
      <c r="H279" s="59">
        <v>2.4</v>
      </c>
      <c r="I279" s="59">
        <v>2.6520000000000001</v>
      </c>
      <c r="J279" s="35">
        <v>182</v>
      </c>
      <c r="K279" s="35" t="s">
        <v>67</v>
      </c>
      <c r="L279" s="35"/>
      <c r="M279" s="36" t="s">
        <v>130</v>
      </c>
      <c r="N279" s="36"/>
      <c r="O279" s="35">
        <v>40</v>
      </c>
      <c r="P279" s="85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7"/>
      <c r="V279" s="37"/>
      <c r="W279" s="38" t="s">
        <v>69</v>
      </c>
      <c r="X279" s="56">
        <v>160</v>
      </c>
      <c r="Y279" s="53">
        <f>IFERROR(IF(X279="",0,CEILING((X279/$H279),1)*$H279),"")</f>
        <v>160.79999999999998</v>
      </c>
      <c r="Z279" s="39">
        <f>IFERROR(IF(Y279=0,"",ROUNDUP(Y279/H279,0)*0.00651),"")</f>
        <v>0.43617</v>
      </c>
      <c r="AA279" s="65"/>
      <c r="AB279" s="66"/>
      <c r="AC279" s="351" t="s">
        <v>461</v>
      </c>
      <c r="AG279" s="75"/>
      <c r="AJ279" s="79"/>
      <c r="AK279" s="79">
        <v>0</v>
      </c>
      <c r="BB279" s="352" t="s">
        <v>1</v>
      </c>
      <c r="BM279" s="75">
        <f>IFERROR(X279*I279/H279,"0")</f>
        <v>176.80000000000004</v>
      </c>
      <c r="BN279" s="75">
        <f>IFERROR(Y279*I279/H279,"0")</f>
        <v>177.684</v>
      </c>
      <c r="BO279" s="75">
        <f>IFERROR(1/J279*(X279/H279),"0")</f>
        <v>0.36630036630036633</v>
      </c>
      <c r="BP279" s="75">
        <f>IFERROR(1/J279*(Y279/H279),"0")</f>
        <v>0.36813186813186816</v>
      </c>
    </row>
    <row r="280" spans="1:68" ht="37.5" customHeight="1" x14ac:dyDescent="0.25">
      <c r="A280" s="60" t="s">
        <v>462</v>
      </c>
      <c r="B280" s="60" t="s">
        <v>463</v>
      </c>
      <c r="C280" s="34">
        <v>4301051388</v>
      </c>
      <c r="D280" s="619">
        <v>4680115881211</v>
      </c>
      <c r="E280" s="620"/>
      <c r="F280" s="59">
        <v>0.4</v>
      </c>
      <c r="G280" s="35">
        <v>6</v>
      </c>
      <c r="H280" s="59">
        <v>2.4</v>
      </c>
      <c r="I280" s="59">
        <v>2.58</v>
      </c>
      <c r="J280" s="35">
        <v>182</v>
      </c>
      <c r="K280" s="35" t="s">
        <v>67</v>
      </c>
      <c r="L280" s="35" t="s">
        <v>105</v>
      </c>
      <c r="M280" s="36" t="s">
        <v>106</v>
      </c>
      <c r="N280" s="36"/>
      <c r="O280" s="35">
        <v>45</v>
      </c>
      <c r="P280" s="77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7"/>
      <c r="V280" s="37"/>
      <c r="W280" s="38" t="s">
        <v>69</v>
      </c>
      <c r="X280" s="56">
        <v>120</v>
      </c>
      <c r="Y280" s="53">
        <f>IFERROR(IF(X280="",0,CEILING((X280/$H280),1)*$H280),"")</f>
        <v>120</v>
      </c>
      <c r="Z280" s="39">
        <f>IFERROR(IF(Y280=0,"",ROUNDUP(Y280/H280,0)*0.00651),"")</f>
        <v>0.32550000000000001</v>
      </c>
      <c r="AA280" s="65"/>
      <c r="AB280" s="66"/>
      <c r="AC280" s="353" t="s">
        <v>464</v>
      </c>
      <c r="AG280" s="75"/>
      <c r="AJ280" s="79" t="s">
        <v>107</v>
      </c>
      <c r="AK280" s="79">
        <v>436.8</v>
      </c>
      <c r="BB280" s="354" t="s">
        <v>1</v>
      </c>
      <c r="BM280" s="75">
        <f>IFERROR(X280*I280/H280,"0")</f>
        <v>129.00000000000003</v>
      </c>
      <c r="BN280" s="75">
        <f>IFERROR(Y280*I280/H280,"0")</f>
        <v>129.00000000000003</v>
      </c>
      <c r="BO280" s="75">
        <f>IFERROR(1/J280*(X280/H280),"0")</f>
        <v>0.27472527472527475</v>
      </c>
      <c r="BP280" s="75">
        <f>IFERROR(1/J280*(Y280/H280),"0")</f>
        <v>0.27472527472527475</v>
      </c>
    </row>
    <row r="281" spans="1:68" ht="27" hidden="1" customHeight="1" x14ac:dyDescent="0.25">
      <c r="A281" s="60" t="s">
        <v>465</v>
      </c>
      <c r="B281" s="60" t="s">
        <v>466</v>
      </c>
      <c r="C281" s="34">
        <v>4301051386</v>
      </c>
      <c r="D281" s="619">
        <v>4680115881020</v>
      </c>
      <c r="E281" s="620"/>
      <c r="F281" s="59">
        <v>0.84</v>
      </c>
      <c r="G281" s="35">
        <v>4</v>
      </c>
      <c r="H281" s="59">
        <v>3.36</v>
      </c>
      <c r="I281" s="59">
        <v>3.57</v>
      </c>
      <c r="J281" s="35">
        <v>132</v>
      </c>
      <c r="K281" s="35" t="s">
        <v>104</v>
      </c>
      <c r="L281" s="35"/>
      <c r="M281" s="36" t="s">
        <v>106</v>
      </c>
      <c r="N281" s="36"/>
      <c r="O281" s="35">
        <v>45</v>
      </c>
      <c r="P281" s="7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7"/>
      <c r="V281" s="37"/>
      <c r="W281" s="38" t="s">
        <v>69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IFERROR(IF(Y281=0,"",ROUNDUP(Y281/H281,0)*0.00902),"")</f>
        <v/>
      </c>
      <c r="AA281" s="65"/>
      <c r="AB281" s="66"/>
      <c r="AC281" s="355" t="s">
        <v>458</v>
      </c>
      <c r="AG281" s="75"/>
      <c r="AJ281" s="79"/>
      <c r="AK281" s="79">
        <v>0</v>
      </c>
      <c r="BB281" s="356" t="s">
        <v>1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1" t="s">
        <v>86</v>
      </c>
      <c r="Q282" s="632"/>
      <c r="R282" s="632"/>
      <c r="S282" s="632"/>
      <c r="T282" s="632"/>
      <c r="U282" s="632"/>
      <c r="V282" s="633"/>
      <c r="W282" s="40" t="s">
        <v>87</v>
      </c>
      <c r="X282" s="41">
        <f>IFERROR(X278/H278,"0")+IFERROR(X279/H279,"0")+IFERROR(X280/H280,"0")+IFERROR(X281/H281,"0")</f>
        <v>116.66666666666667</v>
      </c>
      <c r="Y282" s="41">
        <f>IFERROR(Y278/H278,"0")+IFERROR(Y279/H279,"0")+IFERROR(Y280/H280,"0")+IFERROR(Y281/H281,"0")</f>
        <v>117</v>
      </c>
      <c r="Z282" s="41">
        <f>IFERROR(IF(Z278="",0,Z278),"0")+IFERROR(IF(Z279="",0,Z279),"0")+IFERROR(IF(Z280="",0,Z280),"0")+IFERROR(IF(Z281="",0,Z281),"0")</f>
        <v>0.76167000000000007</v>
      </c>
      <c r="AA282" s="64"/>
      <c r="AB282" s="64"/>
      <c r="AC282" s="64"/>
    </row>
    <row r="283" spans="1:68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1" t="s">
        <v>86</v>
      </c>
      <c r="Q283" s="632"/>
      <c r="R283" s="632"/>
      <c r="S283" s="632"/>
      <c r="T283" s="632"/>
      <c r="U283" s="632"/>
      <c r="V283" s="633"/>
      <c r="W283" s="40" t="s">
        <v>69</v>
      </c>
      <c r="X283" s="41">
        <f>IFERROR(SUM(X278:X281),"0")</f>
        <v>280</v>
      </c>
      <c r="Y283" s="41">
        <f>IFERROR(SUM(Y278:Y281),"0")</f>
        <v>280.79999999999995</v>
      </c>
      <c r="Z283" s="40"/>
      <c r="AA283" s="64"/>
      <c r="AB283" s="64"/>
      <c r="AC283" s="64"/>
    </row>
    <row r="284" spans="1:68" ht="16.5" hidden="1" customHeight="1" x14ac:dyDescent="0.25">
      <c r="A284" s="639" t="s">
        <v>467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2"/>
      <c r="AB284" s="62"/>
      <c r="AC284" s="62"/>
    </row>
    <row r="285" spans="1:68" ht="14.25" hidden="1" customHeight="1" x14ac:dyDescent="0.25">
      <c r="A285" s="635" t="s">
        <v>146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3"/>
      <c r="AB285" s="63"/>
      <c r="AC285" s="63"/>
    </row>
    <row r="286" spans="1:68" ht="27" hidden="1" customHeight="1" x14ac:dyDescent="0.25">
      <c r="A286" s="60" t="s">
        <v>468</v>
      </c>
      <c r="B286" s="60" t="s">
        <v>469</v>
      </c>
      <c r="C286" s="34">
        <v>4301031307</v>
      </c>
      <c r="D286" s="619">
        <v>4680115880344</v>
      </c>
      <c r="E286" s="620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149</v>
      </c>
      <c r="L286" s="35"/>
      <c r="M286" s="36" t="s">
        <v>68</v>
      </c>
      <c r="N286" s="36"/>
      <c r="O286" s="35">
        <v>40</v>
      </c>
      <c r="P286" s="72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7"/>
      <c r="V286" s="37"/>
      <c r="W286" s="38" t="s">
        <v>69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/>
      <c r="AB286" s="66"/>
      <c r="AC286" s="357" t="s">
        <v>470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hidden="1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1" t="s">
        <v>86</v>
      </c>
      <c r="Q287" s="632"/>
      <c r="R287" s="632"/>
      <c r="S287" s="632"/>
      <c r="T287" s="632"/>
      <c r="U287" s="632"/>
      <c r="V287" s="633"/>
      <c r="W287" s="40" t="s">
        <v>87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hidden="1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1" t="s">
        <v>86</v>
      </c>
      <c r="Q288" s="632"/>
      <c r="R288" s="632"/>
      <c r="S288" s="632"/>
      <c r="T288" s="632"/>
      <c r="U288" s="632"/>
      <c r="V288" s="633"/>
      <c r="W288" s="40" t="s">
        <v>69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hidden="1" customHeight="1" x14ac:dyDescent="0.25">
      <c r="A289" s="635" t="s">
        <v>64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3"/>
      <c r="AB289" s="63"/>
      <c r="AC289" s="63"/>
    </row>
    <row r="290" spans="1:68" ht="27" hidden="1" customHeight="1" x14ac:dyDescent="0.25">
      <c r="A290" s="60" t="s">
        <v>471</v>
      </c>
      <c r="B290" s="60" t="s">
        <v>472</v>
      </c>
      <c r="C290" s="34">
        <v>4301051782</v>
      </c>
      <c r="D290" s="619">
        <v>4680115884618</v>
      </c>
      <c r="E290" s="620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104</v>
      </c>
      <c r="L290" s="35"/>
      <c r="M290" s="36" t="s">
        <v>106</v>
      </c>
      <c r="N290" s="36"/>
      <c r="O290" s="35">
        <v>45</v>
      </c>
      <c r="P290" s="6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7"/>
      <c r="V290" s="37"/>
      <c r="W290" s="38" t="s">
        <v>69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/>
      <c r="AB290" s="66"/>
      <c r="AC290" s="359" t="s">
        <v>473</v>
      </c>
      <c r="AG290" s="75"/>
      <c r="AJ290" s="79"/>
      <c r="AK290" s="79">
        <v>0</v>
      </c>
      <c r="BB290" s="360" t="s">
        <v>1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idden="1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1" t="s">
        <v>86</v>
      </c>
      <c r="Q291" s="632"/>
      <c r="R291" s="632"/>
      <c r="S291" s="632"/>
      <c r="T291" s="632"/>
      <c r="U291" s="632"/>
      <c r="V291" s="633"/>
      <c r="W291" s="40" t="s">
        <v>87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hidden="1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1" t="s">
        <v>86</v>
      </c>
      <c r="Q292" s="632"/>
      <c r="R292" s="632"/>
      <c r="S292" s="632"/>
      <c r="T292" s="632"/>
      <c r="U292" s="632"/>
      <c r="V292" s="633"/>
      <c r="W292" s="40" t="s">
        <v>69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hidden="1" customHeight="1" x14ac:dyDescent="0.25">
      <c r="A293" s="639" t="s">
        <v>474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2"/>
      <c r="AB293" s="62"/>
      <c r="AC293" s="62"/>
    </row>
    <row r="294" spans="1:68" ht="14.25" hidden="1" customHeight="1" x14ac:dyDescent="0.25">
      <c r="A294" s="635" t="s">
        <v>64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3"/>
      <c r="AB294" s="63"/>
      <c r="AC294" s="63"/>
    </row>
    <row r="295" spans="1:68" ht="27" hidden="1" customHeight="1" x14ac:dyDescent="0.25">
      <c r="A295" s="60" t="s">
        <v>475</v>
      </c>
      <c r="B295" s="60" t="s">
        <v>476</v>
      </c>
      <c r="C295" s="34">
        <v>4301051277</v>
      </c>
      <c r="D295" s="619">
        <v>4680115880511</v>
      </c>
      <c r="E295" s="620"/>
      <c r="F295" s="59">
        <v>0.33</v>
      </c>
      <c r="G295" s="35">
        <v>6</v>
      </c>
      <c r="H295" s="59">
        <v>1.98</v>
      </c>
      <c r="I295" s="59">
        <v>2.16</v>
      </c>
      <c r="J295" s="35">
        <v>182</v>
      </c>
      <c r="K295" s="35" t="s">
        <v>67</v>
      </c>
      <c r="L295" s="35"/>
      <c r="M295" s="36" t="s">
        <v>106</v>
      </c>
      <c r="N295" s="36"/>
      <c r="O295" s="35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7"/>
      <c r="V295" s="37"/>
      <c r="W295" s="38" t="s">
        <v>69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IFERROR(IF(Y295=0,"",ROUNDUP(Y295/H295,0)*0.00651),"")</f>
        <v/>
      </c>
      <c r="AA295" s="65"/>
      <c r="AB295" s="66"/>
      <c r="AC295" s="361" t="s">
        <v>477</v>
      </c>
      <c r="AG295" s="75"/>
      <c r="AJ295" s="79"/>
      <c r="AK295" s="79">
        <v>0</v>
      </c>
      <c r="BB295" s="362" t="s">
        <v>1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hidden="1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1" t="s">
        <v>86</v>
      </c>
      <c r="Q296" s="632"/>
      <c r="R296" s="632"/>
      <c r="S296" s="632"/>
      <c r="T296" s="632"/>
      <c r="U296" s="632"/>
      <c r="V296" s="633"/>
      <c r="W296" s="40" t="s">
        <v>87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hidden="1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1" t="s">
        <v>86</v>
      </c>
      <c r="Q297" s="632"/>
      <c r="R297" s="632"/>
      <c r="S297" s="632"/>
      <c r="T297" s="632"/>
      <c r="U297" s="632"/>
      <c r="V297" s="633"/>
      <c r="W297" s="40" t="s">
        <v>69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hidden="1" customHeight="1" x14ac:dyDescent="0.25">
      <c r="A298" s="639" t="s">
        <v>478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2"/>
      <c r="AB298" s="62"/>
      <c r="AC298" s="62"/>
    </row>
    <row r="299" spans="1:68" ht="14.25" hidden="1" customHeight="1" x14ac:dyDescent="0.25">
      <c r="A299" s="635" t="s">
        <v>146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3"/>
      <c r="AB299" s="63"/>
      <c r="AC299" s="63"/>
    </row>
    <row r="300" spans="1:68" ht="27" customHeight="1" x14ac:dyDescent="0.25">
      <c r="A300" s="60" t="s">
        <v>479</v>
      </c>
      <c r="B300" s="60" t="s">
        <v>480</v>
      </c>
      <c r="C300" s="34">
        <v>4301031305</v>
      </c>
      <c r="D300" s="619">
        <v>4607091389845</v>
      </c>
      <c r="E300" s="620"/>
      <c r="F300" s="59">
        <v>0.35</v>
      </c>
      <c r="G300" s="35">
        <v>6</v>
      </c>
      <c r="H300" s="59">
        <v>2.1</v>
      </c>
      <c r="I300" s="59">
        <v>2.2000000000000002</v>
      </c>
      <c r="J300" s="35">
        <v>234</v>
      </c>
      <c r="K300" s="35" t="s">
        <v>149</v>
      </c>
      <c r="L300" s="35"/>
      <c r="M300" s="36" t="s">
        <v>68</v>
      </c>
      <c r="N300" s="36"/>
      <c r="O300" s="35">
        <v>40</v>
      </c>
      <c r="P300" s="77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7"/>
      <c r="V300" s="37"/>
      <c r="W300" s="38" t="s">
        <v>69</v>
      </c>
      <c r="X300" s="56">
        <v>70</v>
      </c>
      <c r="Y300" s="53">
        <f>IFERROR(IF(X300="",0,CEILING((X300/$H300),1)*$H300),"")</f>
        <v>71.400000000000006</v>
      </c>
      <c r="Z300" s="39">
        <f>IFERROR(IF(Y300=0,"",ROUNDUP(Y300/H300,0)*0.00502),"")</f>
        <v>0.17068</v>
      </c>
      <c r="AA300" s="65"/>
      <c r="AB300" s="66"/>
      <c r="AC300" s="363" t="s">
        <v>481</v>
      </c>
      <c r="AG300" s="75"/>
      <c r="AJ300" s="79"/>
      <c r="AK300" s="79">
        <v>0</v>
      </c>
      <c r="BB300" s="364" t="s">
        <v>1</v>
      </c>
      <c r="BM300" s="75">
        <f>IFERROR(X300*I300/H300,"0")</f>
        <v>73.333333333333329</v>
      </c>
      <c r="BN300" s="75">
        <f>IFERROR(Y300*I300/H300,"0")</f>
        <v>74.8</v>
      </c>
      <c r="BO300" s="75">
        <f>IFERROR(1/J300*(X300/H300),"0")</f>
        <v>0.14245014245014245</v>
      </c>
      <c r="BP300" s="75">
        <f>IFERROR(1/J300*(Y300/H300),"0")</f>
        <v>0.14529914529914531</v>
      </c>
    </row>
    <row r="301" spans="1:68" ht="37.5" hidden="1" customHeight="1" x14ac:dyDescent="0.25">
      <c r="A301" s="60" t="s">
        <v>482</v>
      </c>
      <c r="B301" s="60" t="s">
        <v>483</v>
      </c>
      <c r="C301" s="34">
        <v>4301031306</v>
      </c>
      <c r="D301" s="619">
        <v>4680115882881</v>
      </c>
      <c r="E301" s="620"/>
      <c r="F301" s="59">
        <v>0.28000000000000003</v>
      </c>
      <c r="G301" s="35">
        <v>6</v>
      </c>
      <c r="H301" s="59">
        <v>1.68</v>
      </c>
      <c r="I301" s="59">
        <v>1.81</v>
      </c>
      <c r="J301" s="35">
        <v>234</v>
      </c>
      <c r="K301" s="35" t="s">
        <v>149</v>
      </c>
      <c r="L301" s="35"/>
      <c r="M301" s="36" t="s">
        <v>68</v>
      </c>
      <c r="N301" s="36"/>
      <c r="O301" s="35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7"/>
      <c r="V301" s="37"/>
      <c r="W301" s="38" t="s">
        <v>69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/>
      <c r="AB301" s="66"/>
      <c r="AC301" s="365" t="s">
        <v>481</v>
      </c>
      <c r="AG301" s="75"/>
      <c r="AJ301" s="79"/>
      <c r="AK301" s="79">
        <v>0</v>
      </c>
      <c r="BB301" s="366" t="s">
        <v>1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1" t="s">
        <v>86</v>
      </c>
      <c r="Q302" s="632"/>
      <c r="R302" s="632"/>
      <c r="S302" s="632"/>
      <c r="T302" s="632"/>
      <c r="U302" s="632"/>
      <c r="V302" s="633"/>
      <c r="W302" s="40" t="s">
        <v>87</v>
      </c>
      <c r="X302" s="41">
        <f>IFERROR(X300/H300,"0")+IFERROR(X301/H301,"0")</f>
        <v>33.333333333333329</v>
      </c>
      <c r="Y302" s="41">
        <f>IFERROR(Y300/H300,"0")+IFERROR(Y301/H301,"0")</f>
        <v>34</v>
      </c>
      <c r="Z302" s="41">
        <f>IFERROR(IF(Z300="",0,Z300),"0")+IFERROR(IF(Z301="",0,Z301),"0")</f>
        <v>0.17068</v>
      </c>
      <c r="AA302" s="64"/>
      <c r="AB302" s="64"/>
      <c r="AC302" s="64"/>
    </row>
    <row r="303" spans="1:68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1" t="s">
        <v>86</v>
      </c>
      <c r="Q303" s="632"/>
      <c r="R303" s="632"/>
      <c r="S303" s="632"/>
      <c r="T303" s="632"/>
      <c r="U303" s="632"/>
      <c r="V303" s="633"/>
      <c r="W303" s="40" t="s">
        <v>69</v>
      </c>
      <c r="X303" s="41">
        <f>IFERROR(SUM(X300:X301),"0")</f>
        <v>70</v>
      </c>
      <c r="Y303" s="41">
        <f>IFERROR(SUM(Y300:Y301),"0")</f>
        <v>71.400000000000006</v>
      </c>
      <c r="Z303" s="40"/>
      <c r="AA303" s="64"/>
      <c r="AB303" s="64"/>
      <c r="AC303" s="64"/>
    </row>
    <row r="304" spans="1:68" ht="16.5" hidden="1" customHeight="1" x14ac:dyDescent="0.25">
      <c r="A304" s="639" t="s">
        <v>484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2"/>
      <c r="AB304" s="62"/>
      <c r="AC304" s="62"/>
    </row>
    <row r="305" spans="1:68" ht="14.25" hidden="1" customHeight="1" x14ac:dyDescent="0.25">
      <c r="A305" s="635" t="s">
        <v>96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3"/>
      <c r="AB305" s="63"/>
      <c r="AC305" s="63"/>
    </row>
    <row r="306" spans="1:68" ht="27" hidden="1" customHeight="1" x14ac:dyDescent="0.25">
      <c r="A306" s="60" t="s">
        <v>485</v>
      </c>
      <c r="B306" s="60" t="s">
        <v>486</v>
      </c>
      <c r="C306" s="34">
        <v>4301011662</v>
      </c>
      <c r="D306" s="619">
        <v>4680115883703</v>
      </c>
      <c r="E306" s="620"/>
      <c r="F306" s="59">
        <v>1.35</v>
      </c>
      <c r="G306" s="35">
        <v>8</v>
      </c>
      <c r="H306" s="59">
        <v>10.8</v>
      </c>
      <c r="I306" s="59">
        <v>11.234999999999999</v>
      </c>
      <c r="J306" s="35">
        <v>64</v>
      </c>
      <c r="K306" s="35" t="s">
        <v>99</v>
      </c>
      <c r="L306" s="35"/>
      <c r="M306" s="36" t="s">
        <v>100</v>
      </c>
      <c r="N306" s="36"/>
      <c r="O306" s="35">
        <v>55</v>
      </c>
      <c r="P306" s="81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7"/>
      <c r="V306" s="37"/>
      <c r="W306" s="38" t="s">
        <v>69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IFERROR(IF(Y306=0,"",ROUNDUP(Y306/H306,0)*0.01898),"")</f>
        <v/>
      </c>
      <c r="AA306" s="65" t="s">
        <v>487</v>
      </c>
      <c r="AB306" s="66"/>
      <c r="AC306" s="367" t="s">
        <v>488</v>
      </c>
      <c r="AG306" s="75"/>
      <c r="AJ306" s="79"/>
      <c r="AK306" s="79">
        <v>0</v>
      </c>
      <c r="BB306" s="368" t="s">
        <v>1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hidden="1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1" t="s">
        <v>86</v>
      </c>
      <c r="Q307" s="632"/>
      <c r="R307" s="632"/>
      <c r="S307" s="632"/>
      <c r="T307" s="632"/>
      <c r="U307" s="632"/>
      <c r="V307" s="633"/>
      <c r="W307" s="40" t="s">
        <v>87</v>
      </c>
      <c r="X307" s="41">
        <f>IFERROR(X306/H306,"0")</f>
        <v>0</v>
      </c>
      <c r="Y307" s="41">
        <f>IFERROR(Y306/H306,"0")</f>
        <v>0</v>
      </c>
      <c r="Z307" s="41">
        <f>IFERROR(IF(Z306="",0,Z306),"0")</f>
        <v>0</v>
      </c>
      <c r="AA307" s="64"/>
      <c r="AB307" s="64"/>
      <c r="AC307" s="64"/>
    </row>
    <row r="308" spans="1:68" hidden="1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1" t="s">
        <v>86</v>
      </c>
      <c r="Q308" s="632"/>
      <c r="R308" s="632"/>
      <c r="S308" s="632"/>
      <c r="T308" s="632"/>
      <c r="U308" s="632"/>
      <c r="V308" s="633"/>
      <c r="W308" s="40" t="s">
        <v>69</v>
      </c>
      <c r="X308" s="41">
        <f>IFERROR(SUM(X306:X306),"0")</f>
        <v>0</v>
      </c>
      <c r="Y308" s="41">
        <f>IFERROR(SUM(Y306:Y306),"0")</f>
        <v>0</v>
      </c>
      <c r="Z308" s="40"/>
      <c r="AA308" s="64"/>
      <c r="AB308" s="64"/>
      <c r="AC308" s="64"/>
    </row>
    <row r="309" spans="1:68" ht="16.5" hidden="1" customHeight="1" x14ac:dyDescent="0.25">
      <c r="A309" s="639" t="s">
        <v>489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2"/>
      <c r="AB309" s="62"/>
      <c r="AC309" s="62"/>
    </row>
    <row r="310" spans="1:68" ht="14.25" hidden="1" customHeight="1" x14ac:dyDescent="0.25">
      <c r="A310" s="635" t="s">
        <v>96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3"/>
      <c r="AB310" s="63"/>
      <c r="AC310" s="63"/>
    </row>
    <row r="311" spans="1:68" ht="27" hidden="1" customHeight="1" x14ac:dyDescent="0.25">
      <c r="A311" s="60" t="s">
        <v>490</v>
      </c>
      <c r="B311" s="60" t="s">
        <v>491</v>
      </c>
      <c r="C311" s="34">
        <v>4301012024</v>
      </c>
      <c r="D311" s="619">
        <v>4680115885615</v>
      </c>
      <c r="E311" s="620"/>
      <c r="F311" s="59">
        <v>1.35</v>
      </c>
      <c r="G311" s="35">
        <v>8</v>
      </c>
      <c r="H311" s="59">
        <v>10.8</v>
      </c>
      <c r="I311" s="59">
        <v>11.234999999999999</v>
      </c>
      <c r="J311" s="35">
        <v>64</v>
      </c>
      <c r="K311" s="35" t="s">
        <v>99</v>
      </c>
      <c r="L311" s="35"/>
      <c r="M311" s="36" t="s">
        <v>106</v>
      </c>
      <c r="N311" s="36"/>
      <c r="O311" s="35">
        <v>55</v>
      </c>
      <c r="P311" s="80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7"/>
      <c r="V311" s="37"/>
      <c r="W311" s="38" t="s">
        <v>69</v>
      </c>
      <c r="X311" s="56">
        <v>0</v>
      </c>
      <c r="Y311" s="53">
        <f t="shared" ref="Y311:Y316" si="52">IFERROR(IF(X311="",0,CEILING((X311/$H311),1)*$H311),"")</f>
        <v>0</v>
      </c>
      <c r="Z311" s="39" t="str">
        <f>IFERROR(IF(Y311=0,"",ROUNDUP(Y311/H311,0)*0.01898),"")</f>
        <v/>
      </c>
      <c r="AA311" s="65"/>
      <c r="AB311" s="66"/>
      <c r="AC311" s="369" t="s">
        <v>492</v>
      </c>
      <c r="AG311" s="75"/>
      <c r="AJ311" s="79"/>
      <c r="AK311" s="79">
        <v>0</v>
      </c>
      <c r="BB311" s="370" t="s">
        <v>1</v>
      </c>
      <c r="BM311" s="75">
        <f t="shared" ref="BM311:BM316" si="53">IFERROR(X311*I311/H311,"0")</f>
        <v>0</v>
      </c>
      <c r="BN311" s="75">
        <f t="shared" ref="BN311:BN316" si="54">IFERROR(Y311*I311/H311,"0")</f>
        <v>0</v>
      </c>
      <c r="BO311" s="75">
        <f t="shared" ref="BO311:BO316" si="55">IFERROR(1/J311*(X311/H311),"0")</f>
        <v>0</v>
      </c>
      <c r="BP311" s="75">
        <f t="shared" ref="BP311:BP316" si="56">IFERROR(1/J311*(Y311/H311),"0")</f>
        <v>0</v>
      </c>
    </row>
    <row r="312" spans="1:68" ht="27" hidden="1" customHeight="1" x14ac:dyDescent="0.25">
      <c r="A312" s="60" t="s">
        <v>493</v>
      </c>
      <c r="B312" s="60" t="s">
        <v>494</v>
      </c>
      <c r="C312" s="34">
        <v>4301011911</v>
      </c>
      <c r="D312" s="619">
        <v>4680115885554</v>
      </c>
      <c r="E312" s="620"/>
      <c r="F312" s="59">
        <v>1.35</v>
      </c>
      <c r="G312" s="35">
        <v>8</v>
      </c>
      <c r="H312" s="59">
        <v>10.8</v>
      </c>
      <c r="I312" s="59">
        <v>11.28</v>
      </c>
      <c r="J312" s="35">
        <v>48</v>
      </c>
      <c r="K312" s="35" t="s">
        <v>99</v>
      </c>
      <c r="L312" s="35"/>
      <c r="M312" s="36" t="s">
        <v>383</v>
      </c>
      <c r="N312" s="36"/>
      <c r="O312" s="35">
        <v>55</v>
      </c>
      <c r="P312" s="75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7"/>
      <c r="V312" s="37"/>
      <c r="W312" s="38" t="s">
        <v>69</v>
      </c>
      <c r="X312" s="56">
        <v>0</v>
      </c>
      <c r="Y312" s="53">
        <f t="shared" si="52"/>
        <v>0</v>
      </c>
      <c r="Z312" s="39" t="str">
        <f>IFERROR(IF(Y312=0,"",ROUNDUP(Y312/H312,0)*0.02039),"")</f>
        <v/>
      </c>
      <c r="AA312" s="65"/>
      <c r="AB312" s="66"/>
      <c r="AC312" s="371" t="s">
        <v>495</v>
      </c>
      <c r="AG312" s="75"/>
      <c r="AJ312" s="79"/>
      <c r="AK312" s="79">
        <v>0</v>
      </c>
      <c r="BB312" s="372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ht="27" hidden="1" customHeight="1" x14ac:dyDescent="0.25">
      <c r="A313" s="60" t="s">
        <v>493</v>
      </c>
      <c r="B313" s="60" t="s">
        <v>496</v>
      </c>
      <c r="C313" s="34">
        <v>4301012016</v>
      </c>
      <c r="D313" s="619">
        <v>4680115885554</v>
      </c>
      <c r="E313" s="620"/>
      <c r="F313" s="59">
        <v>1.35</v>
      </c>
      <c r="G313" s="35">
        <v>8</v>
      </c>
      <c r="H313" s="59">
        <v>10.8</v>
      </c>
      <c r="I313" s="59">
        <v>11.234999999999999</v>
      </c>
      <c r="J313" s="35">
        <v>64</v>
      </c>
      <c r="K313" s="35" t="s">
        <v>99</v>
      </c>
      <c r="L313" s="35" t="s">
        <v>497</v>
      </c>
      <c r="M313" s="36" t="s">
        <v>106</v>
      </c>
      <c r="N313" s="36"/>
      <c r="O313" s="35">
        <v>55</v>
      </c>
      <c r="P313" s="9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7"/>
      <c r="V313" s="37"/>
      <c r="W313" s="38" t="s">
        <v>69</v>
      </c>
      <c r="X313" s="56">
        <v>0</v>
      </c>
      <c r="Y313" s="53">
        <f t="shared" si="52"/>
        <v>0</v>
      </c>
      <c r="Z313" s="39" t="str">
        <f>IFERROR(IF(Y313=0,"",ROUNDUP(Y313/H313,0)*0.01898),"")</f>
        <v/>
      </c>
      <c r="AA313" s="65"/>
      <c r="AB313" s="66"/>
      <c r="AC313" s="373" t="s">
        <v>498</v>
      </c>
      <c r="AG313" s="75"/>
      <c r="AJ313" s="79" t="s">
        <v>499</v>
      </c>
      <c r="AK313" s="79">
        <v>86.4</v>
      </c>
      <c r="BB313" s="374" t="s">
        <v>1</v>
      </c>
      <c r="BM313" s="75">
        <f t="shared" si="53"/>
        <v>0</v>
      </c>
      <c r="BN313" s="75">
        <f t="shared" si="54"/>
        <v>0</v>
      </c>
      <c r="BO313" s="75">
        <f t="shared" si="55"/>
        <v>0</v>
      </c>
      <c r="BP313" s="75">
        <f t="shared" si="56"/>
        <v>0</v>
      </c>
    </row>
    <row r="314" spans="1:68" ht="37.5" hidden="1" customHeight="1" x14ac:dyDescent="0.25">
      <c r="A314" s="60" t="s">
        <v>500</v>
      </c>
      <c r="B314" s="60" t="s">
        <v>501</v>
      </c>
      <c r="C314" s="34">
        <v>4301011858</v>
      </c>
      <c r="D314" s="619">
        <v>4680115885646</v>
      </c>
      <c r="E314" s="620"/>
      <c r="F314" s="59">
        <v>1.35</v>
      </c>
      <c r="G314" s="35">
        <v>8</v>
      </c>
      <c r="H314" s="59">
        <v>10.8</v>
      </c>
      <c r="I314" s="59">
        <v>11.234999999999999</v>
      </c>
      <c r="J314" s="35">
        <v>64</v>
      </c>
      <c r="K314" s="35" t="s">
        <v>99</v>
      </c>
      <c r="L314" s="35"/>
      <c r="M314" s="36" t="s">
        <v>100</v>
      </c>
      <c r="N314" s="36"/>
      <c r="O314" s="35">
        <v>55</v>
      </c>
      <c r="P314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7"/>
      <c r="V314" s="37"/>
      <c r="W314" s="38" t="s">
        <v>69</v>
      </c>
      <c r="X314" s="56">
        <v>0</v>
      </c>
      <c r="Y314" s="53">
        <f t="shared" si="52"/>
        <v>0</v>
      </c>
      <c r="Z314" s="39" t="str">
        <f>IFERROR(IF(Y314=0,"",ROUNDUP(Y314/H314,0)*0.01898),"")</f>
        <v/>
      </c>
      <c r="AA314" s="65"/>
      <c r="AB314" s="66"/>
      <c r="AC314" s="375" t="s">
        <v>502</v>
      </c>
      <c r="AG314" s="75"/>
      <c r="AJ314" s="79"/>
      <c r="AK314" s="79">
        <v>0</v>
      </c>
      <c r="BB314" s="376" t="s">
        <v>1</v>
      </c>
      <c r="BM314" s="75">
        <f t="shared" si="53"/>
        <v>0</v>
      </c>
      <c r="BN314" s="75">
        <f t="shared" si="54"/>
        <v>0</v>
      </c>
      <c r="BO314" s="75">
        <f t="shared" si="55"/>
        <v>0</v>
      </c>
      <c r="BP314" s="75">
        <f t="shared" si="56"/>
        <v>0</v>
      </c>
    </row>
    <row r="315" spans="1:68" ht="27" hidden="1" customHeight="1" x14ac:dyDescent="0.25">
      <c r="A315" s="60" t="s">
        <v>503</v>
      </c>
      <c r="B315" s="60" t="s">
        <v>504</v>
      </c>
      <c r="C315" s="34">
        <v>4301011857</v>
      </c>
      <c r="D315" s="619">
        <v>4680115885622</v>
      </c>
      <c r="E315" s="620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104</v>
      </c>
      <c r="L315" s="35"/>
      <c r="M315" s="36" t="s">
        <v>100</v>
      </c>
      <c r="N315" s="36"/>
      <c r="O315" s="35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7"/>
      <c r="V315" s="37"/>
      <c r="W315" s="38" t="s">
        <v>69</v>
      </c>
      <c r="X315" s="56">
        <v>0</v>
      </c>
      <c r="Y315" s="53">
        <f t="shared" si="52"/>
        <v>0</v>
      </c>
      <c r="Z315" s="39" t="str">
        <f>IFERROR(IF(Y315=0,"",ROUNDUP(Y315/H315,0)*0.00902),"")</f>
        <v/>
      </c>
      <c r="AA315" s="65"/>
      <c r="AB315" s="66"/>
      <c r="AC315" s="377" t="s">
        <v>505</v>
      </c>
      <c r="AG315" s="75"/>
      <c r="AJ315" s="79"/>
      <c r="AK315" s="79">
        <v>0</v>
      </c>
      <c r="BB315" s="378" t="s">
        <v>1</v>
      </c>
      <c r="BM315" s="75">
        <f t="shared" si="53"/>
        <v>0</v>
      </c>
      <c r="BN315" s="75">
        <f t="shared" si="54"/>
        <v>0</v>
      </c>
      <c r="BO315" s="75">
        <f t="shared" si="55"/>
        <v>0</v>
      </c>
      <c r="BP315" s="75">
        <f t="shared" si="56"/>
        <v>0</v>
      </c>
    </row>
    <row r="316" spans="1:68" ht="27" hidden="1" customHeight="1" x14ac:dyDescent="0.25">
      <c r="A316" s="60" t="s">
        <v>506</v>
      </c>
      <c r="B316" s="60" t="s">
        <v>507</v>
      </c>
      <c r="C316" s="34">
        <v>4301011859</v>
      </c>
      <c r="D316" s="619">
        <v>4680115885608</v>
      </c>
      <c r="E316" s="620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104</v>
      </c>
      <c r="L316" s="35"/>
      <c r="M316" s="36" t="s">
        <v>100</v>
      </c>
      <c r="N316" s="36"/>
      <c r="O316" s="35">
        <v>55</v>
      </c>
      <c r="P316" s="6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7"/>
      <c r="V316" s="37"/>
      <c r="W316" s="38" t="s">
        <v>69</v>
      </c>
      <c r="X316" s="56">
        <v>0</v>
      </c>
      <c r="Y316" s="53">
        <f t="shared" si="52"/>
        <v>0</v>
      </c>
      <c r="Z316" s="39" t="str">
        <f>IFERROR(IF(Y316=0,"",ROUNDUP(Y316/H316,0)*0.00902),"")</f>
        <v/>
      </c>
      <c r="AA316" s="65"/>
      <c r="AB316" s="66"/>
      <c r="AC316" s="379" t="s">
        <v>498</v>
      </c>
      <c r="AG316" s="75"/>
      <c r="AJ316" s="79"/>
      <c r="AK316" s="79">
        <v>0</v>
      </c>
      <c r="BB316" s="380" t="s">
        <v>1</v>
      </c>
      <c r="BM316" s="75">
        <f t="shared" si="53"/>
        <v>0</v>
      </c>
      <c r="BN316" s="75">
        <f t="shared" si="54"/>
        <v>0</v>
      </c>
      <c r="BO316" s="75">
        <f t="shared" si="55"/>
        <v>0</v>
      </c>
      <c r="BP316" s="75">
        <f t="shared" si="56"/>
        <v>0</v>
      </c>
    </row>
    <row r="317" spans="1:68" hidden="1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1" t="s">
        <v>86</v>
      </c>
      <c r="Q317" s="632"/>
      <c r="R317" s="632"/>
      <c r="S317" s="632"/>
      <c r="T317" s="632"/>
      <c r="U317" s="632"/>
      <c r="V317" s="633"/>
      <c r="W317" s="40" t="s">
        <v>87</v>
      </c>
      <c r="X317" s="41">
        <f>IFERROR(X311/H311,"0")+IFERROR(X312/H312,"0")+IFERROR(X313/H313,"0")+IFERROR(X314/H314,"0")+IFERROR(X315/H315,"0")+IFERROR(X316/H316,"0")</f>
        <v>0</v>
      </c>
      <c r="Y317" s="41">
        <f>IFERROR(Y311/H311,"0")+IFERROR(Y312/H312,"0")+IFERROR(Y313/H313,"0")+IFERROR(Y314/H314,"0")+IFERROR(Y315/H315,"0")+IFERROR(Y316/H316,"0")</f>
        <v>0</v>
      </c>
      <c r="Z317" s="41">
        <f>IFERROR(IF(Z311="",0,Z311),"0")+IFERROR(IF(Z312="",0,Z312),"0")+IFERROR(IF(Z313="",0,Z313),"0")+IFERROR(IF(Z314="",0,Z314),"0")+IFERROR(IF(Z315="",0,Z315),"0")+IFERROR(IF(Z316="",0,Z316),"0")</f>
        <v>0</v>
      </c>
      <c r="AA317" s="64"/>
      <c r="AB317" s="64"/>
      <c r="AC317" s="64"/>
    </row>
    <row r="318" spans="1:68" hidden="1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1" t="s">
        <v>86</v>
      </c>
      <c r="Q318" s="632"/>
      <c r="R318" s="632"/>
      <c r="S318" s="632"/>
      <c r="T318" s="632"/>
      <c r="U318" s="632"/>
      <c r="V318" s="633"/>
      <c r="W318" s="40" t="s">
        <v>69</v>
      </c>
      <c r="X318" s="41">
        <f>IFERROR(SUM(X311:X316),"0")</f>
        <v>0</v>
      </c>
      <c r="Y318" s="41">
        <f>IFERROR(SUM(Y311:Y316),"0")</f>
        <v>0</v>
      </c>
      <c r="Z318" s="40"/>
      <c r="AA318" s="64"/>
      <c r="AB318" s="64"/>
      <c r="AC318" s="64"/>
    </row>
    <row r="319" spans="1:68" ht="14.25" hidden="1" customHeight="1" x14ac:dyDescent="0.25">
      <c r="A319" s="635" t="s">
        <v>146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3"/>
      <c r="AB319" s="63"/>
      <c r="AC319" s="63"/>
    </row>
    <row r="320" spans="1:68" ht="27" hidden="1" customHeight="1" x14ac:dyDescent="0.25">
      <c r="A320" s="60" t="s">
        <v>508</v>
      </c>
      <c r="B320" s="60" t="s">
        <v>509</v>
      </c>
      <c r="C320" s="34">
        <v>4301030878</v>
      </c>
      <c r="D320" s="619">
        <v>4607091387193</v>
      </c>
      <c r="E320" s="620"/>
      <c r="F320" s="59">
        <v>0.7</v>
      </c>
      <c r="G320" s="35">
        <v>6</v>
      </c>
      <c r="H320" s="59">
        <v>4.2</v>
      </c>
      <c r="I320" s="59">
        <v>4.47</v>
      </c>
      <c r="J320" s="35">
        <v>132</v>
      </c>
      <c r="K320" s="35" t="s">
        <v>104</v>
      </c>
      <c r="L320" s="35"/>
      <c r="M320" s="36" t="s">
        <v>68</v>
      </c>
      <c r="N320" s="36"/>
      <c r="O320" s="35">
        <v>35</v>
      </c>
      <c r="P320" s="8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7"/>
      <c r="V320" s="37"/>
      <c r="W320" s="38" t="s">
        <v>69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IFERROR(IF(Y320=0,"",ROUNDUP(Y320/H320,0)*0.00902),"")</f>
        <v/>
      </c>
      <c r="AA320" s="65"/>
      <c r="AB320" s="66"/>
      <c r="AC320" s="381" t="s">
        <v>510</v>
      </c>
      <c r="AG320" s="75"/>
      <c r="AJ320" s="79"/>
      <c r="AK320" s="79">
        <v>0</v>
      </c>
      <c r="BB320" s="382" t="s">
        <v>1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t="27" hidden="1" customHeight="1" x14ac:dyDescent="0.25">
      <c r="A321" s="60" t="s">
        <v>511</v>
      </c>
      <c r="B321" s="60" t="s">
        <v>512</v>
      </c>
      <c r="C321" s="34">
        <v>4301031153</v>
      </c>
      <c r="D321" s="619">
        <v>4607091387230</v>
      </c>
      <c r="E321" s="620"/>
      <c r="F321" s="59">
        <v>0.7</v>
      </c>
      <c r="G321" s="35">
        <v>6</v>
      </c>
      <c r="H321" s="59">
        <v>4.2</v>
      </c>
      <c r="I321" s="59">
        <v>4.47</v>
      </c>
      <c r="J321" s="35">
        <v>132</v>
      </c>
      <c r="K321" s="35" t="s">
        <v>104</v>
      </c>
      <c r="L321" s="35"/>
      <c r="M321" s="36" t="s">
        <v>68</v>
      </c>
      <c r="N321" s="36"/>
      <c r="O321" s="35">
        <v>40</v>
      </c>
      <c r="P321" s="8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7"/>
      <c r="V321" s="37"/>
      <c r="W321" s="38" t="s">
        <v>69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/>
      <c r="AB321" s="66"/>
      <c r="AC321" s="383" t="s">
        <v>513</v>
      </c>
      <c r="AG321" s="75"/>
      <c r="AJ321" s="79"/>
      <c r="AK321" s="79">
        <v>0</v>
      </c>
      <c r="BB321" s="384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hidden="1" customHeight="1" x14ac:dyDescent="0.25">
      <c r="A322" s="60" t="s">
        <v>514</v>
      </c>
      <c r="B322" s="60" t="s">
        <v>515</v>
      </c>
      <c r="C322" s="34">
        <v>4301031154</v>
      </c>
      <c r="D322" s="619">
        <v>4607091387292</v>
      </c>
      <c r="E322" s="620"/>
      <c r="F322" s="59">
        <v>0.73</v>
      </c>
      <c r="G322" s="35">
        <v>6</v>
      </c>
      <c r="H322" s="59">
        <v>4.38</v>
      </c>
      <c r="I322" s="59">
        <v>4.6500000000000004</v>
      </c>
      <c r="J322" s="35">
        <v>132</v>
      </c>
      <c r="K322" s="35" t="s">
        <v>104</v>
      </c>
      <c r="L322" s="35"/>
      <c r="M322" s="36" t="s">
        <v>68</v>
      </c>
      <c r="N322" s="36"/>
      <c r="O322" s="35">
        <v>45</v>
      </c>
      <c r="P322" s="7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7"/>
      <c r="V322" s="37"/>
      <c r="W322" s="38" t="s">
        <v>69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5" t="s">
        <v>516</v>
      </c>
      <c r="AG322" s="75"/>
      <c r="AJ322" s="79"/>
      <c r="AK322" s="79">
        <v>0</v>
      </c>
      <c r="BB322" s="386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hidden="1" customHeight="1" x14ac:dyDescent="0.25">
      <c r="A323" s="60" t="s">
        <v>517</v>
      </c>
      <c r="B323" s="60" t="s">
        <v>518</v>
      </c>
      <c r="C323" s="34">
        <v>4301031152</v>
      </c>
      <c r="D323" s="619">
        <v>4607091387285</v>
      </c>
      <c r="E323" s="620"/>
      <c r="F323" s="59">
        <v>0.35</v>
      </c>
      <c r="G323" s="35">
        <v>6</v>
      </c>
      <c r="H323" s="59">
        <v>2.1</v>
      </c>
      <c r="I323" s="59">
        <v>2.23</v>
      </c>
      <c r="J323" s="35">
        <v>234</v>
      </c>
      <c r="K323" s="35" t="s">
        <v>149</v>
      </c>
      <c r="L323" s="35"/>
      <c r="M323" s="36" t="s">
        <v>68</v>
      </c>
      <c r="N323" s="36"/>
      <c r="O323" s="35">
        <v>40</v>
      </c>
      <c r="P323" s="8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IFERROR(IF(Y323=0,"",ROUNDUP(Y323/H323,0)*0.00502),"")</f>
        <v/>
      </c>
      <c r="AA323" s="65"/>
      <c r="AB323" s="66"/>
      <c r="AC323" s="387" t="s">
        <v>513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idden="1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1" t="s">
        <v>86</v>
      </c>
      <c r="Q324" s="632"/>
      <c r="R324" s="632"/>
      <c r="S324" s="632"/>
      <c r="T324" s="632"/>
      <c r="U324" s="632"/>
      <c r="V324" s="633"/>
      <c r="W324" s="40" t="s">
        <v>87</v>
      </c>
      <c r="X324" s="41">
        <f>IFERROR(X320/H320,"0")+IFERROR(X321/H321,"0")+IFERROR(X322/H322,"0")+IFERROR(X323/H323,"0")</f>
        <v>0</v>
      </c>
      <c r="Y324" s="41">
        <f>IFERROR(Y320/H320,"0")+IFERROR(Y321/H321,"0")+IFERROR(Y322/H322,"0")+IFERROR(Y323/H323,"0")</f>
        <v>0</v>
      </c>
      <c r="Z324" s="41">
        <f>IFERROR(IF(Z320="",0,Z320),"0")+IFERROR(IF(Z321="",0,Z321),"0")+IFERROR(IF(Z322="",0,Z322),"0")+IFERROR(IF(Z323="",0,Z323),"0")</f>
        <v>0</v>
      </c>
      <c r="AA324" s="64"/>
      <c r="AB324" s="64"/>
      <c r="AC324" s="64"/>
    </row>
    <row r="325" spans="1:68" hidden="1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1" t="s">
        <v>86</v>
      </c>
      <c r="Q325" s="632"/>
      <c r="R325" s="632"/>
      <c r="S325" s="632"/>
      <c r="T325" s="632"/>
      <c r="U325" s="632"/>
      <c r="V325" s="633"/>
      <c r="W325" s="40" t="s">
        <v>69</v>
      </c>
      <c r="X325" s="41">
        <f>IFERROR(SUM(X320:X323),"0")</f>
        <v>0</v>
      </c>
      <c r="Y325" s="41">
        <f>IFERROR(SUM(Y320:Y323),"0")</f>
        <v>0</v>
      </c>
      <c r="Z325" s="40"/>
      <c r="AA325" s="64"/>
      <c r="AB325" s="64"/>
      <c r="AC325" s="64"/>
    </row>
    <row r="326" spans="1:68" ht="14.25" hidden="1" customHeight="1" x14ac:dyDescent="0.25">
      <c r="A326" s="635" t="s">
        <v>64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3"/>
      <c r="AB326" s="63"/>
      <c r="AC326" s="63"/>
    </row>
    <row r="327" spans="1:68" ht="27" hidden="1" customHeight="1" x14ac:dyDescent="0.25">
      <c r="A327" s="60" t="s">
        <v>519</v>
      </c>
      <c r="B327" s="60" t="s">
        <v>520</v>
      </c>
      <c r="C327" s="34">
        <v>4301051100</v>
      </c>
      <c r="D327" s="619">
        <v>4607091387766</v>
      </c>
      <c r="E327" s="620"/>
      <c r="F327" s="59">
        <v>1.3</v>
      </c>
      <c r="G327" s="35">
        <v>6</v>
      </c>
      <c r="H327" s="59">
        <v>7.8</v>
      </c>
      <c r="I327" s="59">
        <v>8.3130000000000006</v>
      </c>
      <c r="J327" s="35">
        <v>64</v>
      </c>
      <c r="K327" s="35" t="s">
        <v>99</v>
      </c>
      <c r="L327" s="35"/>
      <c r="M327" s="36" t="s">
        <v>106</v>
      </c>
      <c r="N327" s="36"/>
      <c r="O327" s="35">
        <v>40</v>
      </c>
      <c r="P327" s="8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7"/>
      <c r="V327" s="37"/>
      <c r="W327" s="38" t="s">
        <v>69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IFERROR(IF(Y327=0,"",ROUNDUP(Y327/H327,0)*0.01898),"")</f>
        <v/>
      </c>
      <c r="AA327" s="65"/>
      <c r="AB327" s="66"/>
      <c r="AC327" s="389" t="s">
        <v>521</v>
      </c>
      <c r="AG327" s="75"/>
      <c r="AJ327" s="79"/>
      <c r="AK327" s="79">
        <v>0</v>
      </c>
      <c r="BB327" s="390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hidden="1" customHeight="1" x14ac:dyDescent="0.25">
      <c r="A328" s="60" t="s">
        <v>522</v>
      </c>
      <c r="B328" s="60" t="s">
        <v>523</v>
      </c>
      <c r="C328" s="34">
        <v>4301051818</v>
      </c>
      <c r="D328" s="619">
        <v>4607091387957</v>
      </c>
      <c r="E328" s="620"/>
      <c r="F328" s="59">
        <v>1.3</v>
      </c>
      <c r="G328" s="35">
        <v>6</v>
      </c>
      <c r="H328" s="59">
        <v>7.8</v>
      </c>
      <c r="I328" s="59">
        <v>8.3190000000000008</v>
      </c>
      <c r="J328" s="35">
        <v>64</v>
      </c>
      <c r="K328" s="35" t="s">
        <v>99</v>
      </c>
      <c r="L328" s="35"/>
      <c r="M328" s="36" t="s">
        <v>106</v>
      </c>
      <c r="N328" s="36"/>
      <c r="O328" s="35">
        <v>40</v>
      </c>
      <c r="P328" s="6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7"/>
      <c r="V328" s="37"/>
      <c r="W328" s="38" t="s">
        <v>69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IFERROR(IF(Y328=0,"",ROUNDUP(Y328/H328,0)*0.01898),"")</f>
        <v/>
      </c>
      <c r="AA328" s="65"/>
      <c r="AB328" s="66"/>
      <c r="AC328" s="391" t="s">
        <v>524</v>
      </c>
      <c r="AG328" s="75"/>
      <c r="AJ328" s="79"/>
      <c r="AK328" s="79">
        <v>0</v>
      </c>
      <c r="BB328" s="392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hidden="1" customHeight="1" x14ac:dyDescent="0.25">
      <c r="A329" s="60" t="s">
        <v>525</v>
      </c>
      <c r="B329" s="60" t="s">
        <v>526</v>
      </c>
      <c r="C329" s="34">
        <v>4301051819</v>
      </c>
      <c r="D329" s="619">
        <v>4607091387964</v>
      </c>
      <c r="E329" s="620"/>
      <c r="F329" s="59">
        <v>1.35</v>
      </c>
      <c r="G329" s="35">
        <v>6</v>
      </c>
      <c r="H329" s="59">
        <v>8.1</v>
      </c>
      <c r="I329" s="59">
        <v>8.6010000000000009</v>
      </c>
      <c r="J329" s="35">
        <v>64</v>
      </c>
      <c r="K329" s="35" t="s">
        <v>99</v>
      </c>
      <c r="L329" s="35"/>
      <c r="M329" s="36" t="s">
        <v>106</v>
      </c>
      <c r="N329" s="36"/>
      <c r="O329" s="35">
        <v>40</v>
      </c>
      <c r="P329" s="6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IFERROR(IF(Y329=0,"",ROUNDUP(Y329/H329,0)*0.01898),"")</f>
        <v/>
      </c>
      <c r="AA329" s="65"/>
      <c r="AB329" s="66"/>
      <c r="AC329" s="393" t="s">
        <v>527</v>
      </c>
      <c r="AG329" s="75"/>
      <c r="AJ329" s="79"/>
      <c r="AK329" s="79">
        <v>0</v>
      </c>
      <c r="BB329" s="394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hidden="1" customHeight="1" x14ac:dyDescent="0.25">
      <c r="A330" s="60" t="s">
        <v>528</v>
      </c>
      <c r="B330" s="60" t="s">
        <v>529</v>
      </c>
      <c r="C330" s="34">
        <v>4301051734</v>
      </c>
      <c r="D330" s="619">
        <v>4680115884588</v>
      </c>
      <c r="E330" s="620"/>
      <c r="F330" s="59">
        <v>0.5</v>
      </c>
      <c r="G330" s="35">
        <v>6</v>
      </c>
      <c r="H330" s="59">
        <v>3</v>
      </c>
      <c r="I330" s="59">
        <v>3.246</v>
      </c>
      <c r="J330" s="35">
        <v>182</v>
      </c>
      <c r="K330" s="35" t="s">
        <v>67</v>
      </c>
      <c r="L330" s="35"/>
      <c r="M330" s="36" t="s">
        <v>106</v>
      </c>
      <c r="N330" s="36"/>
      <c r="O330" s="35">
        <v>40</v>
      </c>
      <c r="P330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7"/>
      <c r="V330" s="37"/>
      <c r="W330" s="38" t="s">
        <v>69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/>
      <c r="AB330" s="66"/>
      <c r="AC330" s="395" t="s">
        <v>530</v>
      </c>
      <c r="AG330" s="75"/>
      <c r="AJ330" s="79"/>
      <c r="AK330" s="79">
        <v>0</v>
      </c>
      <c r="BB330" s="396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hidden="1" customHeight="1" x14ac:dyDescent="0.25">
      <c r="A331" s="60" t="s">
        <v>531</v>
      </c>
      <c r="B331" s="60" t="s">
        <v>532</v>
      </c>
      <c r="C331" s="34">
        <v>4301051578</v>
      </c>
      <c r="D331" s="619">
        <v>4607091387513</v>
      </c>
      <c r="E331" s="620"/>
      <c r="F331" s="59">
        <v>0.45</v>
      </c>
      <c r="G331" s="35">
        <v>6</v>
      </c>
      <c r="H331" s="59">
        <v>2.7</v>
      </c>
      <c r="I331" s="59">
        <v>2.9580000000000002</v>
      </c>
      <c r="J331" s="35">
        <v>182</v>
      </c>
      <c r="K331" s="35" t="s">
        <v>67</v>
      </c>
      <c r="L331" s="35"/>
      <c r="M331" s="36" t="s">
        <v>130</v>
      </c>
      <c r="N331" s="36"/>
      <c r="O331" s="35">
        <v>40</v>
      </c>
      <c r="P331" s="6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7"/>
      <c r="V331" s="37"/>
      <c r="W331" s="38" t="s">
        <v>69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/>
      <c r="AB331" s="66"/>
      <c r="AC331" s="397" t="s">
        <v>533</v>
      </c>
      <c r="AG331" s="75"/>
      <c r="AJ331" s="79"/>
      <c r="AK331" s="79">
        <v>0</v>
      </c>
      <c r="BB331" s="398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idden="1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1" t="s">
        <v>86</v>
      </c>
      <c r="Q332" s="632"/>
      <c r="R332" s="632"/>
      <c r="S332" s="632"/>
      <c r="T332" s="632"/>
      <c r="U332" s="632"/>
      <c r="V332" s="633"/>
      <c r="W332" s="40" t="s">
        <v>87</v>
      </c>
      <c r="X332" s="41">
        <f>IFERROR(X327/H327,"0")+IFERROR(X328/H328,"0")+IFERROR(X329/H329,"0")+IFERROR(X330/H330,"0")+IFERROR(X331/H331,"0")</f>
        <v>0</v>
      </c>
      <c r="Y332" s="41">
        <f>IFERROR(Y327/H327,"0")+IFERROR(Y328/H328,"0")+IFERROR(Y329/H329,"0")+IFERROR(Y330/H330,"0")+IFERROR(Y331/H331,"0")</f>
        <v>0</v>
      </c>
      <c r="Z332" s="41">
        <f>IFERROR(IF(Z327="",0,Z327),"0")+IFERROR(IF(Z328="",0,Z328),"0")+IFERROR(IF(Z329="",0,Z329),"0")+IFERROR(IF(Z330="",0,Z330),"0")+IFERROR(IF(Z331="",0,Z331),"0")</f>
        <v>0</v>
      </c>
      <c r="AA332" s="64"/>
      <c r="AB332" s="64"/>
      <c r="AC332" s="64"/>
    </row>
    <row r="333" spans="1:68" hidden="1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1" t="s">
        <v>86</v>
      </c>
      <c r="Q333" s="632"/>
      <c r="R333" s="632"/>
      <c r="S333" s="632"/>
      <c r="T333" s="632"/>
      <c r="U333" s="632"/>
      <c r="V333" s="633"/>
      <c r="W333" s="40" t="s">
        <v>69</v>
      </c>
      <c r="X333" s="41">
        <f>IFERROR(SUM(X327:X331),"0")</f>
        <v>0</v>
      </c>
      <c r="Y333" s="41">
        <f>IFERROR(SUM(Y327:Y331),"0")</f>
        <v>0</v>
      </c>
      <c r="Z333" s="40"/>
      <c r="AA333" s="64"/>
      <c r="AB333" s="64"/>
      <c r="AC333" s="64"/>
    </row>
    <row r="334" spans="1:68" ht="14.25" hidden="1" customHeight="1" x14ac:dyDescent="0.25">
      <c r="A334" s="635" t="s">
        <v>172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3"/>
      <c r="AB334" s="63"/>
      <c r="AC334" s="63"/>
    </row>
    <row r="335" spans="1:68" ht="27" hidden="1" customHeight="1" x14ac:dyDescent="0.25">
      <c r="A335" s="60" t="s">
        <v>534</v>
      </c>
      <c r="B335" s="60" t="s">
        <v>535</v>
      </c>
      <c r="C335" s="34">
        <v>4301060387</v>
      </c>
      <c r="D335" s="619">
        <v>4607091380880</v>
      </c>
      <c r="E335" s="620"/>
      <c r="F335" s="59">
        <v>1.4</v>
      </c>
      <c r="G335" s="35">
        <v>6</v>
      </c>
      <c r="H335" s="59">
        <v>8.4</v>
      </c>
      <c r="I335" s="59">
        <v>8.9190000000000005</v>
      </c>
      <c r="J335" s="35">
        <v>64</v>
      </c>
      <c r="K335" s="35" t="s">
        <v>99</v>
      </c>
      <c r="L335" s="35"/>
      <c r="M335" s="36" t="s">
        <v>106</v>
      </c>
      <c r="N335" s="36"/>
      <c r="O335" s="35">
        <v>30</v>
      </c>
      <c r="P335" s="8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7"/>
      <c r="V335" s="37"/>
      <c r="W335" s="38" t="s">
        <v>69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IFERROR(IF(Y335=0,"",ROUNDUP(Y335/H335,0)*0.01898),"")</f>
        <v/>
      </c>
      <c r="AA335" s="65"/>
      <c r="AB335" s="66"/>
      <c r="AC335" s="399" t="s">
        <v>536</v>
      </c>
      <c r="AG335" s="75"/>
      <c r="AJ335" s="79"/>
      <c r="AK335" s="79">
        <v>0</v>
      </c>
      <c r="BB335" s="400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537</v>
      </c>
      <c r="B336" s="60" t="s">
        <v>538</v>
      </c>
      <c r="C336" s="34">
        <v>4301060406</v>
      </c>
      <c r="D336" s="619">
        <v>4607091384482</v>
      </c>
      <c r="E336" s="620"/>
      <c r="F336" s="59">
        <v>1.3</v>
      </c>
      <c r="G336" s="35">
        <v>6</v>
      </c>
      <c r="H336" s="59">
        <v>7.8</v>
      </c>
      <c r="I336" s="59">
        <v>8.3190000000000008</v>
      </c>
      <c r="J336" s="35">
        <v>64</v>
      </c>
      <c r="K336" s="35" t="s">
        <v>99</v>
      </c>
      <c r="L336" s="35"/>
      <c r="M336" s="36" t="s">
        <v>106</v>
      </c>
      <c r="N336" s="36"/>
      <c r="O336" s="35">
        <v>30</v>
      </c>
      <c r="P336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7"/>
      <c r="V336" s="37"/>
      <c r="W336" s="38" t="s">
        <v>69</v>
      </c>
      <c r="X336" s="56">
        <v>600</v>
      </c>
      <c r="Y336" s="53">
        <f>IFERROR(IF(X336="",0,CEILING((X336/$H336),1)*$H336),"")</f>
        <v>600.6</v>
      </c>
      <c r="Z336" s="39">
        <f>IFERROR(IF(Y336=0,"",ROUNDUP(Y336/H336,0)*0.01898),"")</f>
        <v>1.46146</v>
      </c>
      <c r="AA336" s="65"/>
      <c r="AB336" s="66"/>
      <c r="AC336" s="401" t="s">
        <v>539</v>
      </c>
      <c r="AG336" s="75"/>
      <c r="AJ336" s="79"/>
      <c r="AK336" s="79">
        <v>0</v>
      </c>
      <c r="BB336" s="402" t="s">
        <v>1</v>
      </c>
      <c r="BM336" s="75">
        <f>IFERROR(X336*I336/H336,"0")</f>
        <v>639.92307692307702</v>
      </c>
      <c r="BN336" s="75">
        <f>IFERROR(Y336*I336/H336,"0")</f>
        <v>640.5630000000001</v>
      </c>
      <c r="BO336" s="75">
        <f>IFERROR(1/J336*(X336/H336),"0")</f>
        <v>1.2019230769230769</v>
      </c>
      <c r="BP336" s="75">
        <f>IFERROR(1/J336*(Y336/H336),"0")</f>
        <v>1.203125</v>
      </c>
    </row>
    <row r="337" spans="1:68" ht="16.5" customHeight="1" x14ac:dyDescent="0.25">
      <c r="A337" s="60" t="s">
        <v>540</v>
      </c>
      <c r="B337" s="60" t="s">
        <v>541</v>
      </c>
      <c r="C337" s="34">
        <v>4301060484</v>
      </c>
      <c r="D337" s="619">
        <v>4607091380897</v>
      </c>
      <c r="E337" s="620"/>
      <c r="F337" s="59">
        <v>1.4</v>
      </c>
      <c r="G337" s="35">
        <v>6</v>
      </c>
      <c r="H337" s="59">
        <v>8.4</v>
      </c>
      <c r="I337" s="59">
        <v>8.9190000000000005</v>
      </c>
      <c r="J337" s="35">
        <v>64</v>
      </c>
      <c r="K337" s="35" t="s">
        <v>99</v>
      </c>
      <c r="L337" s="35"/>
      <c r="M337" s="36" t="s">
        <v>130</v>
      </c>
      <c r="N337" s="36"/>
      <c r="O337" s="35">
        <v>30</v>
      </c>
      <c r="P337" s="7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7"/>
      <c r="V337" s="37"/>
      <c r="W337" s="38" t="s">
        <v>69</v>
      </c>
      <c r="X337" s="56">
        <v>20</v>
      </c>
      <c r="Y337" s="53">
        <f>IFERROR(IF(X337="",0,CEILING((X337/$H337),1)*$H337),"")</f>
        <v>25.200000000000003</v>
      </c>
      <c r="Z337" s="39">
        <f>IFERROR(IF(Y337=0,"",ROUNDUP(Y337/H337,0)*0.01898),"")</f>
        <v>5.6940000000000004E-2</v>
      </c>
      <c r="AA337" s="65"/>
      <c r="AB337" s="66"/>
      <c r="AC337" s="403" t="s">
        <v>542</v>
      </c>
      <c r="AG337" s="75"/>
      <c r="AJ337" s="79"/>
      <c r="AK337" s="79">
        <v>0</v>
      </c>
      <c r="BB337" s="404" t="s">
        <v>1</v>
      </c>
      <c r="BM337" s="75">
        <f>IFERROR(X337*I337/H337,"0")</f>
        <v>21.235714285714284</v>
      </c>
      <c r="BN337" s="75">
        <f>IFERROR(Y337*I337/H337,"0")</f>
        <v>26.757000000000001</v>
      </c>
      <c r="BO337" s="75">
        <f>IFERROR(1/J337*(X337/H337),"0")</f>
        <v>3.7202380952380952E-2</v>
      </c>
      <c r="BP337" s="75">
        <f>IFERROR(1/J337*(Y337/H337),"0")</f>
        <v>4.6875E-2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1" t="s">
        <v>86</v>
      </c>
      <c r="Q338" s="632"/>
      <c r="R338" s="632"/>
      <c r="S338" s="632"/>
      <c r="T338" s="632"/>
      <c r="U338" s="632"/>
      <c r="V338" s="633"/>
      <c r="W338" s="40" t="s">
        <v>87</v>
      </c>
      <c r="X338" s="41">
        <f>IFERROR(X335/H335,"0")+IFERROR(X336/H336,"0")+IFERROR(X337/H337,"0")</f>
        <v>79.304029304029299</v>
      </c>
      <c r="Y338" s="41">
        <f>IFERROR(Y335/H335,"0")+IFERROR(Y336/H336,"0")+IFERROR(Y337/H337,"0")</f>
        <v>80</v>
      </c>
      <c r="Z338" s="41">
        <f>IFERROR(IF(Z335="",0,Z335),"0")+IFERROR(IF(Z336="",0,Z336),"0")+IFERROR(IF(Z337="",0,Z337),"0")</f>
        <v>1.5184</v>
      </c>
      <c r="AA338" s="64"/>
      <c r="AB338" s="64"/>
      <c r="AC338" s="64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1" t="s">
        <v>86</v>
      </c>
      <c r="Q339" s="632"/>
      <c r="R339" s="632"/>
      <c r="S339" s="632"/>
      <c r="T339" s="632"/>
      <c r="U339" s="632"/>
      <c r="V339" s="633"/>
      <c r="W339" s="40" t="s">
        <v>69</v>
      </c>
      <c r="X339" s="41">
        <f>IFERROR(SUM(X335:X337),"0")</f>
        <v>620</v>
      </c>
      <c r="Y339" s="41">
        <f>IFERROR(SUM(Y335:Y337),"0")</f>
        <v>625.80000000000007</v>
      </c>
      <c r="Z339" s="40"/>
      <c r="AA339" s="64"/>
      <c r="AB339" s="64"/>
      <c r="AC339" s="64"/>
    </row>
    <row r="340" spans="1:68" ht="14.25" hidden="1" customHeight="1" x14ac:dyDescent="0.25">
      <c r="A340" s="635" t="s">
        <v>88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3"/>
      <c r="AB340" s="63"/>
      <c r="AC340" s="63"/>
    </row>
    <row r="341" spans="1:68" ht="27" hidden="1" customHeight="1" x14ac:dyDescent="0.25">
      <c r="A341" s="60" t="s">
        <v>543</v>
      </c>
      <c r="B341" s="60" t="s">
        <v>544</v>
      </c>
      <c r="C341" s="34">
        <v>4301032055</v>
      </c>
      <c r="D341" s="619">
        <v>4680115886476</v>
      </c>
      <c r="E341" s="620"/>
      <c r="F341" s="59">
        <v>0.38</v>
      </c>
      <c r="G341" s="35">
        <v>8</v>
      </c>
      <c r="H341" s="59">
        <v>3.04</v>
      </c>
      <c r="I341" s="59">
        <v>3.32</v>
      </c>
      <c r="J341" s="35">
        <v>156</v>
      </c>
      <c r="K341" s="35" t="s">
        <v>104</v>
      </c>
      <c r="L341" s="35"/>
      <c r="M341" s="36" t="s">
        <v>91</v>
      </c>
      <c r="N341" s="36"/>
      <c r="O341" s="35">
        <v>180</v>
      </c>
      <c r="P341" s="906" t="s">
        <v>545</v>
      </c>
      <c r="Q341" s="622"/>
      <c r="R341" s="622"/>
      <c r="S341" s="622"/>
      <c r="T341" s="623"/>
      <c r="U341" s="37"/>
      <c r="V341" s="37"/>
      <c r="W341" s="38" t="s">
        <v>69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/>
      <c r="AB341" s="66"/>
      <c r="AC341" s="405" t="s">
        <v>546</v>
      </c>
      <c r="AG341" s="75"/>
      <c r="AJ341" s="79"/>
      <c r="AK341" s="79">
        <v>0</v>
      </c>
      <c r="BB341" s="406" t="s">
        <v>1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t="27" hidden="1" customHeight="1" x14ac:dyDescent="0.25">
      <c r="A342" s="60" t="s">
        <v>547</v>
      </c>
      <c r="B342" s="60" t="s">
        <v>548</v>
      </c>
      <c r="C342" s="34">
        <v>4301030232</v>
      </c>
      <c r="D342" s="619">
        <v>4607091388374</v>
      </c>
      <c r="E342" s="620"/>
      <c r="F342" s="59">
        <v>0.38</v>
      </c>
      <c r="G342" s="35">
        <v>8</v>
      </c>
      <c r="H342" s="59">
        <v>3.04</v>
      </c>
      <c r="I342" s="59">
        <v>3.29</v>
      </c>
      <c r="J342" s="35">
        <v>132</v>
      </c>
      <c r="K342" s="35" t="s">
        <v>104</v>
      </c>
      <c r="L342" s="35"/>
      <c r="M342" s="36" t="s">
        <v>91</v>
      </c>
      <c r="N342" s="36"/>
      <c r="O342" s="35">
        <v>180</v>
      </c>
      <c r="P342" s="940" t="s">
        <v>549</v>
      </c>
      <c r="Q342" s="622"/>
      <c r="R342" s="622"/>
      <c r="S342" s="622"/>
      <c r="T342" s="623"/>
      <c r="U342" s="37"/>
      <c r="V342" s="37"/>
      <c r="W342" s="38" t="s">
        <v>69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IFERROR(IF(Y342=0,"",ROUNDUP(Y342/H342,0)*0.00902),"")</f>
        <v/>
      </c>
      <c r="AA342" s="65"/>
      <c r="AB342" s="66"/>
      <c r="AC342" s="407" t="s">
        <v>550</v>
      </c>
      <c r="AG342" s="75"/>
      <c r="AJ342" s="79"/>
      <c r="AK342" s="79">
        <v>0</v>
      </c>
      <c r="BB342" s="408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hidden="1" customHeight="1" x14ac:dyDescent="0.25">
      <c r="A343" s="60" t="s">
        <v>551</v>
      </c>
      <c r="B343" s="60" t="s">
        <v>552</v>
      </c>
      <c r="C343" s="34">
        <v>4301032015</v>
      </c>
      <c r="D343" s="619">
        <v>4607091383102</v>
      </c>
      <c r="E343" s="620"/>
      <c r="F343" s="59">
        <v>0.17</v>
      </c>
      <c r="G343" s="35">
        <v>15</v>
      </c>
      <c r="H343" s="59">
        <v>2.5499999999999998</v>
      </c>
      <c r="I343" s="59">
        <v>2.9550000000000001</v>
      </c>
      <c r="J343" s="35">
        <v>182</v>
      </c>
      <c r="K343" s="35" t="s">
        <v>67</v>
      </c>
      <c r="L343" s="35"/>
      <c r="M343" s="36" t="s">
        <v>91</v>
      </c>
      <c r="N343" s="36"/>
      <c r="O343" s="35">
        <v>180</v>
      </c>
      <c r="P343" s="8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7"/>
      <c r="V343" s="37"/>
      <c r="W343" s="38" t="s">
        <v>69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09" t="s">
        <v>553</v>
      </c>
      <c r="AG343" s="75"/>
      <c r="AJ343" s="79"/>
      <c r="AK343" s="79">
        <v>0</v>
      </c>
      <c r="BB343" s="410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hidden="1" customHeight="1" x14ac:dyDescent="0.25">
      <c r="A344" s="60" t="s">
        <v>554</v>
      </c>
      <c r="B344" s="60" t="s">
        <v>555</v>
      </c>
      <c r="C344" s="34">
        <v>4301030233</v>
      </c>
      <c r="D344" s="619">
        <v>4607091388404</v>
      </c>
      <c r="E344" s="620"/>
      <c r="F344" s="59">
        <v>0.17</v>
      </c>
      <c r="G344" s="35">
        <v>15</v>
      </c>
      <c r="H344" s="59">
        <v>2.5499999999999998</v>
      </c>
      <c r="I344" s="59">
        <v>2.88</v>
      </c>
      <c r="J344" s="35">
        <v>182</v>
      </c>
      <c r="K344" s="35" t="s">
        <v>67</v>
      </c>
      <c r="L344" s="35"/>
      <c r="M344" s="36" t="s">
        <v>91</v>
      </c>
      <c r="N344" s="36"/>
      <c r="O344" s="35">
        <v>180</v>
      </c>
      <c r="P344" s="9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7"/>
      <c r="V344" s="37"/>
      <c r="W344" s="38" t="s">
        <v>69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1" t="s">
        <v>550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idden="1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1" t="s">
        <v>86</v>
      </c>
      <c r="Q345" s="632"/>
      <c r="R345" s="632"/>
      <c r="S345" s="632"/>
      <c r="T345" s="632"/>
      <c r="U345" s="632"/>
      <c r="V345" s="633"/>
      <c r="W345" s="40" t="s">
        <v>87</v>
      </c>
      <c r="X345" s="41">
        <f>IFERROR(X341/H341,"0")+IFERROR(X342/H342,"0")+IFERROR(X343/H343,"0")+IFERROR(X344/H344,"0")</f>
        <v>0</v>
      </c>
      <c r="Y345" s="41">
        <f>IFERROR(Y341/H341,"0")+IFERROR(Y342/H342,"0")+IFERROR(Y343/H343,"0")+IFERROR(Y344/H344,"0")</f>
        <v>0</v>
      </c>
      <c r="Z345" s="41">
        <f>IFERROR(IF(Z341="",0,Z341),"0")+IFERROR(IF(Z342="",0,Z342),"0")+IFERROR(IF(Z343="",0,Z343),"0")+IFERROR(IF(Z344="",0,Z344),"0")</f>
        <v>0</v>
      </c>
      <c r="AA345" s="64"/>
      <c r="AB345" s="64"/>
      <c r="AC345" s="64"/>
    </row>
    <row r="346" spans="1:68" hidden="1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1" t="s">
        <v>86</v>
      </c>
      <c r="Q346" s="632"/>
      <c r="R346" s="632"/>
      <c r="S346" s="632"/>
      <c r="T346" s="632"/>
      <c r="U346" s="632"/>
      <c r="V346" s="633"/>
      <c r="W346" s="40" t="s">
        <v>69</v>
      </c>
      <c r="X346" s="41">
        <f>IFERROR(SUM(X341:X344),"0")</f>
        <v>0</v>
      </c>
      <c r="Y346" s="41">
        <f>IFERROR(SUM(Y341:Y344),"0")</f>
        <v>0</v>
      </c>
      <c r="Z346" s="40"/>
      <c r="AA346" s="64"/>
      <c r="AB346" s="64"/>
      <c r="AC346" s="64"/>
    </row>
    <row r="347" spans="1:68" ht="14.25" hidden="1" customHeight="1" x14ac:dyDescent="0.25">
      <c r="A347" s="635" t="s">
        <v>556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3"/>
      <c r="AB347" s="63"/>
      <c r="AC347" s="63"/>
    </row>
    <row r="348" spans="1:68" ht="16.5" hidden="1" customHeight="1" x14ac:dyDescent="0.25">
      <c r="A348" s="60" t="s">
        <v>557</v>
      </c>
      <c r="B348" s="60" t="s">
        <v>558</v>
      </c>
      <c r="C348" s="34">
        <v>4301180007</v>
      </c>
      <c r="D348" s="619">
        <v>4680115881808</v>
      </c>
      <c r="E348" s="620"/>
      <c r="F348" s="59">
        <v>0.1</v>
      </c>
      <c r="G348" s="35">
        <v>20</v>
      </c>
      <c r="H348" s="59">
        <v>2</v>
      </c>
      <c r="I348" s="59">
        <v>2.2400000000000002</v>
      </c>
      <c r="J348" s="35">
        <v>238</v>
      </c>
      <c r="K348" s="35" t="s">
        <v>67</v>
      </c>
      <c r="L348" s="35"/>
      <c r="M348" s="36" t="s">
        <v>559</v>
      </c>
      <c r="N348" s="36"/>
      <c r="O348" s="35">
        <v>730</v>
      </c>
      <c r="P348" s="8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7"/>
      <c r="V348" s="37"/>
      <c r="W348" s="38" t="s">
        <v>69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IFERROR(IF(Y348=0,"",ROUNDUP(Y348/H348,0)*0.00474),"")</f>
        <v/>
      </c>
      <c r="AA348" s="65"/>
      <c r="AB348" s="66"/>
      <c r="AC348" s="413" t="s">
        <v>560</v>
      </c>
      <c r="AG348" s="75"/>
      <c r="AJ348" s="79"/>
      <c r="AK348" s="79">
        <v>0</v>
      </c>
      <c r="BB348" s="414" t="s">
        <v>1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hidden="1" customHeight="1" x14ac:dyDescent="0.25">
      <c r="A349" s="60" t="s">
        <v>561</v>
      </c>
      <c r="B349" s="60" t="s">
        <v>562</v>
      </c>
      <c r="C349" s="34">
        <v>4301180006</v>
      </c>
      <c r="D349" s="619">
        <v>4680115881822</v>
      </c>
      <c r="E349" s="620"/>
      <c r="F349" s="59">
        <v>0.1</v>
      </c>
      <c r="G349" s="35">
        <v>20</v>
      </c>
      <c r="H349" s="59">
        <v>2</v>
      </c>
      <c r="I349" s="59">
        <v>2.2400000000000002</v>
      </c>
      <c r="J349" s="35">
        <v>238</v>
      </c>
      <c r="K349" s="35" t="s">
        <v>67</v>
      </c>
      <c r="L349" s="35"/>
      <c r="M349" s="36" t="s">
        <v>559</v>
      </c>
      <c r="N349" s="36"/>
      <c r="O349" s="35">
        <v>730</v>
      </c>
      <c r="P349" s="9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7"/>
      <c r="V349" s="37"/>
      <c r="W349" s="38" t="s">
        <v>69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IFERROR(IF(Y349=0,"",ROUNDUP(Y349/H349,0)*0.00474),"")</f>
        <v/>
      </c>
      <c r="AA349" s="65"/>
      <c r="AB349" s="66"/>
      <c r="AC349" s="415" t="s">
        <v>560</v>
      </c>
      <c r="AG349" s="75"/>
      <c r="AJ349" s="79"/>
      <c r="AK349" s="79">
        <v>0</v>
      </c>
      <c r="BB349" s="416" t="s">
        <v>1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27" customHeight="1" x14ac:dyDescent="0.25">
      <c r="A350" s="60" t="s">
        <v>563</v>
      </c>
      <c r="B350" s="60" t="s">
        <v>564</v>
      </c>
      <c r="C350" s="34">
        <v>4301180001</v>
      </c>
      <c r="D350" s="619">
        <v>4680115880016</v>
      </c>
      <c r="E350" s="620"/>
      <c r="F350" s="59">
        <v>0.1</v>
      </c>
      <c r="G350" s="35">
        <v>20</v>
      </c>
      <c r="H350" s="59">
        <v>2</v>
      </c>
      <c r="I350" s="59">
        <v>2.2400000000000002</v>
      </c>
      <c r="J350" s="35">
        <v>238</v>
      </c>
      <c r="K350" s="35" t="s">
        <v>67</v>
      </c>
      <c r="L350" s="35"/>
      <c r="M350" s="36" t="s">
        <v>559</v>
      </c>
      <c r="N350" s="36"/>
      <c r="O350" s="35">
        <v>730</v>
      </c>
      <c r="P350" s="7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7"/>
      <c r="V350" s="37"/>
      <c r="W350" s="38" t="s">
        <v>69</v>
      </c>
      <c r="X350" s="56">
        <v>50</v>
      </c>
      <c r="Y350" s="53">
        <f>IFERROR(IF(X350="",0,CEILING((X350/$H350),1)*$H350),"")</f>
        <v>50</v>
      </c>
      <c r="Z350" s="39">
        <f>IFERROR(IF(Y350=0,"",ROUNDUP(Y350/H350,0)*0.00474),"")</f>
        <v>0.11850000000000001</v>
      </c>
      <c r="AA350" s="65"/>
      <c r="AB350" s="66"/>
      <c r="AC350" s="417" t="s">
        <v>560</v>
      </c>
      <c r="AG350" s="75"/>
      <c r="AJ350" s="79"/>
      <c r="AK350" s="79">
        <v>0</v>
      </c>
      <c r="BB350" s="418" t="s">
        <v>1</v>
      </c>
      <c r="BM350" s="75">
        <f>IFERROR(X350*I350/H350,"0")</f>
        <v>56.000000000000007</v>
      </c>
      <c r="BN350" s="75">
        <f>IFERROR(Y350*I350/H350,"0")</f>
        <v>56.000000000000007</v>
      </c>
      <c r="BO350" s="75">
        <f>IFERROR(1/J350*(X350/H350),"0")</f>
        <v>0.10504201680672269</v>
      </c>
      <c r="BP350" s="75">
        <f>IFERROR(1/J350*(Y350/H350),"0")</f>
        <v>0.10504201680672269</v>
      </c>
    </row>
    <row r="351" spans="1:68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1" t="s">
        <v>86</v>
      </c>
      <c r="Q351" s="632"/>
      <c r="R351" s="632"/>
      <c r="S351" s="632"/>
      <c r="T351" s="632"/>
      <c r="U351" s="632"/>
      <c r="V351" s="633"/>
      <c r="W351" s="40" t="s">
        <v>87</v>
      </c>
      <c r="X351" s="41">
        <f>IFERROR(X348/H348,"0")+IFERROR(X349/H349,"0")+IFERROR(X350/H350,"0")</f>
        <v>25</v>
      </c>
      <c r="Y351" s="41">
        <f>IFERROR(Y348/H348,"0")+IFERROR(Y349/H349,"0")+IFERROR(Y350/H350,"0")</f>
        <v>25</v>
      </c>
      <c r="Z351" s="41">
        <f>IFERROR(IF(Z348="",0,Z348),"0")+IFERROR(IF(Z349="",0,Z349),"0")+IFERROR(IF(Z350="",0,Z350),"0")</f>
        <v>0.11850000000000001</v>
      </c>
      <c r="AA351" s="64"/>
      <c r="AB351" s="64"/>
      <c r="AC351" s="64"/>
    </row>
    <row r="352" spans="1:68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1" t="s">
        <v>86</v>
      </c>
      <c r="Q352" s="632"/>
      <c r="R352" s="632"/>
      <c r="S352" s="632"/>
      <c r="T352" s="632"/>
      <c r="U352" s="632"/>
      <c r="V352" s="633"/>
      <c r="W352" s="40" t="s">
        <v>69</v>
      </c>
      <c r="X352" s="41">
        <f>IFERROR(SUM(X348:X350),"0")</f>
        <v>50</v>
      </c>
      <c r="Y352" s="41">
        <f>IFERROR(SUM(Y348:Y350),"0")</f>
        <v>50</v>
      </c>
      <c r="Z352" s="40"/>
      <c r="AA352" s="64"/>
      <c r="AB352" s="64"/>
      <c r="AC352" s="64"/>
    </row>
    <row r="353" spans="1:68" ht="16.5" hidden="1" customHeight="1" x14ac:dyDescent="0.25">
      <c r="A353" s="639" t="s">
        <v>565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2"/>
      <c r="AB353" s="62"/>
      <c r="AC353" s="62"/>
    </row>
    <row r="354" spans="1:68" ht="14.25" hidden="1" customHeight="1" x14ac:dyDescent="0.25">
      <c r="A354" s="635" t="s">
        <v>146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3"/>
      <c r="AB354" s="63"/>
      <c r="AC354" s="63"/>
    </row>
    <row r="355" spans="1:68" ht="27" customHeight="1" x14ac:dyDescent="0.25">
      <c r="A355" s="60" t="s">
        <v>566</v>
      </c>
      <c r="B355" s="60" t="s">
        <v>567</v>
      </c>
      <c r="C355" s="34">
        <v>4301031066</v>
      </c>
      <c r="D355" s="619">
        <v>4607091383836</v>
      </c>
      <c r="E355" s="620"/>
      <c r="F355" s="59">
        <v>0.3</v>
      </c>
      <c r="G355" s="35">
        <v>6</v>
      </c>
      <c r="H355" s="59">
        <v>1.8</v>
      </c>
      <c r="I355" s="59">
        <v>2.028</v>
      </c>
      <c r="J355" s="35">
        <v>182</v>
      </c>
      <c r="K355" s="35" t="s">
        <v>67</v>
      </c>
      <c r="L355" s="35"/>
      <c r="M355" s="36" t="s">
        <v>68</v>
      </c>
      <c r="N355" s="36"/>
      <c r="O355" s="35">
        <v>40</v>
      </c>
      <c r="P355" s="9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7"/>
      <c r="V355" s="37"/>
      <c r="W355" s="38" t="s">
        <v>69</v>
      </c>
      <c r="X355" s="56">
        <v>15</v>
      </c>
      <c r="Y355" s="53">
        <f>IFERROR(IF(X355="",0,CEILING((X355/$H355),1)*$H355),"")</f>
        <v>16.2</v>
      </c>
      <c r="Z355" s="39">
        <f>IFERROR(IF(Y355=0,"",ROUNDUP(Y355/H355,0)*0.00651),"")</f>
        <v>5.8590000000000003E-2</v>
      </c>
      <c r="AA355" s="65"/>
      <c r="AB355" s="66"/>
      <c r="AC355" s="419" t="s">
        <v>568</v>
      </c>
      <c r="AG355" s="75"/>
      <c r="AJ355" s="79"/>
      <c r="AK355" s="79">
        <v>0</v>
      </c>
      <c r="BB355" s="420" t="s">
        <v>1</v>
      </c>
      <c r="BM355" s="75">
        <f>IFERROR(X355*I355/H355,"0")</f>
        <v>16.900000000000002</v>
      </c>
      <c r="BN355" s="75">
        <f>IFERROR(Y355*I355/H355,"0")</f>
        <v>18.251999999999999</v>
      </c>
      <c r="BO355" s="75">
        <f>IFERROR(1/J355*(X355/H355),"0")</f>
        <v>4.5787545787545791E-2</v>
      </c>
      <c r="BP355" s="75">
        <f>IFERROR(1/J355*(Y355/H355),"0")</f>
        <v>4.9450549450549455E-2</v>
      </c>
    </row>
    <row r="356" spans="1:68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1" t="s">
        <v>86</v>
      </c>
      <c r="Q356" s="632"/>
      <c r="R356" s="632"/>
      <c r="S356" s="632"/>
      <c r="T356" s="632"/>
      <c r="U356" s="632"/>
      <c r="V356" s="633"/>
      <c r="W356" s="40" t="s">
        <v>87</v>
      </c>
      <c r="X356" s="41">
        <f>IFERROR(X355/H355,"0")</f>
        <v>8.3333333333333339</v>
      </c>
      <c r="Y356" s="41">
        <f>IFERROR(Y355/H355,"0")</f>
        <v>9</v>
      </c>
      <c r="Z356" s="41">
        <f>IFERROR(IF(Z355="",0,Z355),"0")</f>
        <v>5.8590000000000003E-2</v>
      </c>
      <c r="AA356" s="64"/>
      <c r="AB356" s="64"/>
      <c r="AC356" s="64"/>
    </row>
    <row r="357" spans="1:68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1" t="s">
        <v>86</v>
      </c>
      <c r="Q357" s="632"/>
      <c r="R357" s="632"/>
      <c r="S357" s="632"/>
      <c r="T357" s="632"/>
      <c r="U357" s="632"/>
      <c r="V357" s="633"/>
      <c r="W357" s="40" t="s">
        <v>69</v>
      </c>
      <c r="X357" s="41">
        <f>IFERROR(SUM(X355:X355),"0")</f>
        <v>15</v>
      </c>
      <c r="Y357" s="41">
        <f>IFERROR(SUM(Y355:Y355),"0")</f>
        <v>16.2</v>
      </c>
      <c r="Z357" s="40"/>
      <c r="AA357" s="64"/>
      <c r="AB357" s="64"/>
      <c r="AC357" s="64"/>
    </row>
    <row r="358" spans="1:68" ht="14.25" hidden="1" customHeight="1" x14ac:dyDescent="0.25">
      <c r="A358" s="635" t="s">
        <v>64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3"/>
      <c r="AB358" s="63"/>
      <c r="AC358" s="63"/>
    </row>
    <row r="359" spans="1:68" ht="27" hidden="1" customHeight="1" x14ac:dyDescent="0.25">
      <c r="A359" s="60" t="s">
        <v>569</v>
      </c>
      <c r="B359" s="60" t="s">
        <v>570</v>
      </c>
      <c r="C359" s="34">
        <v>4301051489</v>
      </c>
      <c r="D359" s="619">
        <v>4607091387919</v>
      </c>
      <c r="E359" s="620"/>
      <c r="F359" s="59">
        <v>1.35</v>
      </c>
      <c r="G359" s="35">
        <v>6</v>
      </c>
      <c r="H359" s="59">
        <v>8.1</v>
      </c>
      <c r="I359" s="59">
        <v>8.6189999999999998</v>
      </c>
      <c r="J359" s="35">
        <v>64</v>
      </c>
      <c r="K359" s="35" t="s">
        <v>99</v>
      </c>
      <c r="L359" s="35"/>
      <c r="M359" s="36" t="s">
        <v>130</v>
      </c>
      <c r="N359" s="36"/>
      <c r="O359" s="35">
        <v>45</v>
      </c>
      <c r="P359" s="8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7"/>
      <c r="V359" s="37"/>
      <c r="W359" s="38" t="s">
        <v>69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/>
      <c r="AB359" s="66"/>
      <c r="AC359" s="421" t="s">
        <v>571</v>
      </c>
      <c r="AG359" s="75"/>
      <c r="AJ359" s="79"/>
      <c r="AK359" s="79">
        <v>0</v>
      </c>
      <c r="BB359" s="422" t="s">
        <v>1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572</v>
      </c>
      <c r="B360" s="60" t="s">
        <v>573</v>
      </c>
      <c r="C360" s="34">
        <v>4301051461</v>
      </c>
      <c r="D360" s="619">
        <v>4680115883604</v>
      </c>
      <c r="E360" s="620"/>
      <c r="F360" s="59">
        <v>0.35</v>
      </c>
      <c r="G360" s="35">
        <v>6</v>
      </c>
      <c r="H360" s="59">
        <v>2.1</v>
      </c>
      <c r="I360" s="59">
        <v>2.3519999999999999</v>
      </c>
      <c r="J360" s="35">
        <v>182</v>
      </c>
      <c r="K360" s="35" t="s">
        <v>67</v>
      </c>
      <c r="L360" s="35"/>
      <c r="M360" s="36" t="s">
        <v>106</v>
      </c>
      <c r="N360" s="36"/>
      <c r="O360" s="35">
        <v>45</v>
      </c>
      <c r="P360" s="97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7"/>
      <c r="V360" s="37"/>
      <c r="W360" s="38" t="s">
        <v>69</v>
      </c>
      <c r="X360" s="56">
        <v>525</v>
      </c>
      <c r="Y360" s="53">
        <f>IFERROR(IF(X360="",0,CEILING((X360/$H360),1)*$H360),"")</f>
        <v>525</v>
      </c>
      <c r="Z360" s="39">
        <f>IFERROR(IF(Y360=0,"",ROUNDUP(Y360/H360,0)*0.00651),"")</f>
        <v>1.6274999999999999</v>
      </c>
      <c r="AA360" s="65"/>
      <c r="AB360" s="66"/>
      <c r="AC360" s="423" t="s">
        <v>574</v>
      </c>
      <c r="AG360" s="75"/>
      <c r="AJ360" s="79"/>
      <c r="AK360" s="79">
        <v>0</v>
      </c>
      <c r="BB360" s="424" t="s">
        <v>1</v>
      </c>
      <c r="BM360" s="75">
        <f>IFERROR(X360*I360/H360,"0")</f>
        <v>588</v>
      </c>
      <c r="BN360" s="75">
        <f>IFERROR(Y360*I360/H360,"0")</f>
        <v>588</v>
      </c>
      <c r="BO360" s="75">
        <f>IFERROR(1/J360*(X360/H360),"0")</f>
        <v>1.3736263736263736</v>
      </c>
      <c r="BP360" s="75">
        <f>IFERROR(1/J360*(Y360/H360),"0")</f>
        <v>1.3736263736263736</v>
      </c>
    </row>
    <row r="361" spans="1:68" ht="27" customHeight="1" x14ac:dyDescent="0.25">
      <c r="A361" s="60" t="s">
        <v>575</v>
      </c>
      <c r="B361" s="60" t="s">
        <v>576</v>
      </c>
      <c r="C361" s="34">
        <v>4301051864</v>
      </c>
      <c r="D361" s="619">
        <v>4680115883567</v>
      </c>
      <c r="E361" s="620"/>
      <c r="F361" s="59">
        <v>0.35</v>
      </c>
      <c r="G361" s="35">
        <v>6</v>
      </c>
      <c r="H361" s="59">
        <v>2.1</v>
      </c>
      <c r="I361" s="59">
        <v>2.34</v>
      </c>
      <c r="J361" s="35">
        <v>182</v>
      </c>
      <c r="K361" s="35" t="s">
        <v>67</v>
      </c>
      <c r="L361" s="35"/>
      <c r="M361" s="36" t="s">
        <v>130</v>
      </c>
      <c r="N361" s="36"/>
      <c r="O361" s="35">
        <v>40</v>
      </c>
      <c r="P361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7"/>
      <c r="V361" s="37"/>
      <c r="W361" s="38" t="s">
        <v>69</v>
      </c>
      <c r="X361" s="56">
        <v>245</v>
      </c>
      <c r="Y361" s="53">
        <f>IFERROR(IF(X361="",0,CEILING((X361/$H361),1)*$H361),"")</f>
        <v>245.70000000000002</v>
      </c>
      <c r="Z361" s="39">
        <f>IFERROR(IF(Y361=0,"",ROUNDUP(Y361/H361,0)*0.00651),"")</f>
        <v>0.76167000000000007</v>
      </c>
      <c r="AA361" s="65"/>
      <c r="AB361" s="66"/>
      <c r="AC361" s="425" t="s">
        <v>577</v>
      </c>
      <c r="AG361" s="75"/>
      <c r="AJ361" s="79"/>
      <c r="AK361" s="79">
        <v>0</v>
      </c>
      <c r="BB361" s="426" t="s">
        <v>1</v>
      </c>
      <c r="BM361" s="75">
        <f>IFERROR(X361*I361/H361,"0")</f>
        <v>272.99999999999994</v>
      </c>
      <c r="BN361" s="75">
        <f>IFERROR(Y361*I361/H361,"0")</f>
        <v>273.77999999999997</v>
      </c>
      <c r="BO361" s="75">
        <f>IFERROR(1/J361*(X361/H361),"0")</f>
        <v>0.64102564102564097</v>
      </c>
      <c r="BP361" s="75">
        <f>IFERROR(1/J361*(Y361/H361),"0")</f>
        <v>0.6428571428571429</v>
      </c>
    </row>
    <row r="362" spans="1:68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1" t="s">
        <v>86</v>
      </c>
      <c r="Q362" s="632"/>
      <c r="R362" s="632"/>
      <c r="S362" s="632"/>
      <c r="T362" s="632"/>
      <c r="U362" s="632"/>
      <c r="V362" s="633"/>
      <c r="W362" s="40" t="s">
        <v>87</v>
      </c>
      <c r="X362" s="41">
        <f>IFERROR(X359/H359,"0")+IFERROR(X360/H360,"0")+IFERROR(X361/H361,"0")</f>
        <v>366.66666666666663</v>
      </c>
      <c r="Y362" s="41">
        <f>IFERROR(Y359/H359,"0")+IFERROR(Y360/H360,"0")+IFERROR(Y361/H361,"0")</f>
        <v>367</v>
      </c>
      <c r="Z362" s="41">
        <f>IFERROR(IF(Z359="",0,Z359),"0")+IFERROR(IF(Z360="",0,Z360),"0")+IFERROR(IF(Z361="",0,Z361),"0")</f>
        <v>2.38917</v>
      </c>
      <c r="AA362" s="64"/>
      <c r="AB362" s="64"/>
      <c r="AC362" s="64"/>
    </row>
    <row r="363" spans="1:68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1" t="s">
        <v>86</v>
      </c>
      <c r="Q363" s="632"/>
      <c r="R363" s="632"/>
      <c r="S363" s="632"/>
      <c r="T363" s="632"/>
      <c r="U363" s="632"/>
      <c r="V363" s="633"/>
      <c r="W363" s="40" t="s">
        <v>69</v>
      </c>
      <c r="X363" s="41">
        <f>IFERROR(SUM(X359:X361),"0")</f>
        <v>770</v>
      </c>
      <c r="Y363" s="41">
        <f>IFERROR(SUM(Y359:Y361),"0")</f>
        <v>770.7</v>
      </c>
      <c r="Z363" s="40"/>
      <c r="AA363" s="64"/>
      <c r="AB363" s="64"/>
      <c r="AC363" s="64"/>
    </row>
    <row r="364" spans="1:68" ht="27.75" hidden="1" customHeight="1" x14ac:dyDescent="0.2">
      <c r="A364" s="637" t="s">
        <v>578</v>
      </c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8"/>
      <c r="P364" s="638"/>
      <c r="Q364" s="638"/>
      <c r="R364" s="638"/>
      <c r="S364" s="638"/>
      <c r="T364" s="638"/>
      <c r="U364" s="638"/>
      <c r="V364" s="638"/>
      <c r="W364" s="638"/>
      <c r="X364" s="638"/>
      <c r="Y364" s="638"/>
      <c r="Z364" s="638"/>
      <c r="AA364" s="52"/>
      <c r="AB364" s="52"/>
      <c r="AC364" s="52"/>
    </row>
    <row r="365" spans="1:68" ht="16.5" hidden="1" customHeight="1" x14ac:dyDescent="0.25">
      <c r="A365" s="639" t="s">
        <v>579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2"/>
      <c r="AB365" s="62"/>
      <c r="AC365" s="62"/>
    </row>
    <row r="366" spans="1:68" ht="14.25" hidden="1" customHeight="1" x14ac:dyDescent="0.25">
      <c r="A366" s="635" t="s">
        <v>96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3"/>
      <c r="AB366" s="63"/>
      <c r="AC366" s="63"/>
    </row>
    <row r="367" spans="1:68" ht="37.5" customHeight="1" x14ac:dyDescent="0.25">
      <c r="A367" s="60" t="s">
        <v>580</v>
      </c>
      <c r="B367" s="60" t="s">
        <v>581</v>
      </c>
      <c r="C367" s="34">
        <v>4301011869</v>
      </c>
      <c r="D367" s="619">
        <v>4680115884847</v>
      </c>
      <c r="E367" s="620"/>
      <c r="F367" s="59">
        <v>2.5</v>
      </c>
      <c r="G367" s="35">
        <v>6</v>
      </c>
      <c r="H367" s="59">
        <v>15</v>
      </c>
      <c r="I367" s="59">
        <v>15.48</v>
      </c>
      <c r="J367" s="35">
        <v>48</v>
      </c>
      <c r="K367" s="35" t="s">
        <v>99</v>
      </c>
      <c r="L367" s="35" t="s">
        <v>105</v>
      </c>
      <c r="M367" s="36" t="s">
        <v>68</v>
      </c>
      <c r="N367" s="36"/>
      <c r="O367" s="35">
        <v>60</v>
      </c>
      <c r="P367" s="93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7"/>
      <c r="V367" s="37"/>
      <c r="W367" s="38" t="s">
        <v>69</v>
      </c>
      <c r="X367" s="56">
        <v>1000</v>
      </c>
      <c r="Y367" s="53">
        <f t="shared" ref="Y367:Y373" si="57">IFERROR(IF(X367="",0,CEILING((X367/$H367),1)*$H367),"")</f>
        <v>1005</v>
      </c>
      <c r="Z367" s="39">
        <f>IFERROR(IF(Y367=0,"",ROUNDUP(Y367/H367,0)*0.02175),"")</f>
        <v>1.4572499999999999</v>
      </c>
      <c r="AA367" s="65"/>
      <c r="AB367" s="66"/>
      <c r="AC367" s="427" t="s">
        <v>582</v>
      </c>
      <c r="AG367" s="75"/>
      <c r="AJ367" s="79" t="s">
        <v>107</v>
      </c>
      <c r="AK367" s="79">
        <v>720</v>
      </c>
      <c r="BB367" s="428" t="s">
        <v>1</v>
      </c>
      <c r="BM367" s="75">
        <f t="shared" ref="BM367:BM373" si="58">IFERROR(X367*I367/H367,"0")</f>
        <v>1032</v>
      </c>
      <c r="BN367" s="75">
        <f t="shared" ref="BN367:BN373" si="59">IFERROR(Y367*I367/H367,"0")</f>
        <v>1037.1600000000001</v>
      </c>
      <c r="BO367" s="75">
        <f t="shared" ref="BO367:BO373" si="60">IFERROR(1/J367*(X367/H367),"0")</f>
        <v>1.3888888888888888</v>
      </c>
      <c r="BP367" s="75">
        <f t="shared" ref="BP367:BP373" si="61">IFERROR(1/J367*(Y367/H367),"0")</f>
        <v>1.3958333333333333</v>
      </c>
    </row>
    <row r="368" spans="1:68" ht="27" customHeight="1" x14ac:dyDescent="0.25">
      <c r="A368" s="60" t="s">
        <v>583</v>
      </c>
      <c r="B368" s="60" t="s">
        <v>584</v>
      </c>
      <c r="C368" s="34">
        <v>4301011870</v>
      </c>
      <c r="D368" s="619">
        <v>4680115884854</v>
      </c>
      <c r="E368" s="620"/>
      <c r="F368" s="59">
        <v>2.5</v>
      </c>
      <c r="G368" s="35">
        <v>6</v>
      </c>
      <c r="H368" s="59">
        <v>15</v>
      </c>
      <c r="I368" s="59">
        <v>15.48</v>
      </c>
      <c r="J368" s="35">
        <v>48</v>
      </c>
      <c r="K368" s="35" t="s">
        <v>99</v>
      </c>
      <c r="L368" s="35" t="s">
        <v>105</v>
      </c>
      <c r="M368" s="36" t="s">
        <v>68</v>
      </c>
      <c r="N368" s="36"/>
      <c r="O368" s="35">
        <v>60</v>
      </c>
      <c r="P368" s="9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7"/>
      <c r="V368" s="37"/>
      <c r="W368" s="38" t="s">
        <v>69</v>
      </c>
      <c r="X368" s="56">
        <v>1000</v>
      </c>
      <c r="Y368" s="53">
        <f t="shared" si="57"/>
        <v>1005</v>
      </c>
      <c r="Z368" s="39">
        <f>IFERROR(IF(Y368=0,"",ROUNDUP(Y368/H368,0)*0.02175),"")</f>
        <v>1.4572499999999999</v>
      </c>
      <c r="AA368" s="65"/>
      <c r="AB368" s="66"/>
      <c r="AC368" s="429" t="s">
        <v>585</v>
      </c>
      <c r="AG368" s="75"/>
      <c r="AJ368" s="79" t="s">
        <v>107</v>
      </c>
      <c r="AK368" s="79">
        <v>720</v>
      </c>
      <c r="BB368" s="430" t="s">
        <v>1</v>
      </c>
      <c r="BM368" s="75">
        <f t="shared" si="58"/>
        <v>1032</v>
      </c>
      <c r="BN368" s="75">
        <f t="shared" si="59"/>
        <v>1037.1600000000001</v>
      </c>
      <c r="BO368" s="75">
        <f t="shared" si="60"/>
        <v>1.3888888888888888</v>
      </c>
      <c r="BP368" s="75">
        <f t="shared" si="61"/>
        <v>1.3958333333333333</v>
      </c>
    </row>
    <row r="369" spans="1:68" ht="27" customHeight="1" x14ac:dyDescent="0.25">
      <c r="A369" s="60" t="s">
        <v>586</v>
      </c>
      <c r="B369" s="60" t="s">
        <v>587</v>
      </c>
      <c r="C369" s="34">
        <v>4301011832</v>
      </c>
      <c r="D369" s="619">
        <v>4607091383997</v>
      </c>
      <c r="E369" s="620"/>
      <c r="F369" s="59">
        <v>2.5</v>
      </c>
      <c r="G369" s="35">
        <v>6</v>
      </c>
      <c r="H369" s="59">
        <v>15</v>
      </c>
      <c r="I369" s="59">
        <v>15.48</v>
      </c>
      <c r="J369" s="35">
        <v>48</v>
      </c>
      <c r="K369" s="35" t="s">
        <v>99</v>
      </c>
      <c r="L369" s="35"/>
      <c r="M369" s="36" t="s">
        <v>130</v>
      </c>
      <c r="N369" s="36"/>
      <c r="O369" s="35">
        <v>60</v>
      </c>
      <c r="P369" s="9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22"/>
      <c r="R369" s="622"/>
      <c r="S369" s="622"/>
      <c r="T369" s="623"/>
      <c r="U369" s="37"/>
      <c r="V369" s="37"/>
      <c r="W369" s="38" t="s">
        <v>69</v>
      </c>
      <c r="X369" s="56">
        <v>100</v>
      </c>
      <c r="Y369" s="53">
        <f t="shared" si="57"/>
        <v>105</v>
      </c>
      <c r="Z369" s="39">
        <f>IFERROR(IF(Y369=0,"",ROUNDUP(Y369/H369,0)*0.02175),"")</f>
        <v>0.15225</v>
      </c>
      <c r="AA369" s="65"/>
      <c r="AB369" s="66"/>
      <c r="AC369" s="431" t="s">
        <v>588</v>
      </c>
      <c r="AG369" s="75"/>
      <c r="AJ369" s="79"/>
      <c r="AK369" s="79">
        <v>0</v>
      </c>
      <c r="BB369" s="432" t="s">
        <v>1</v>
      </c>
      <c r="BM369" s="75">
        <f t="shared" si="58"/>
        <v>103.2</v>
      </c>
      <c r="BN369" s="75">
        <f t="shared" si="59"/>
        <v>108.36</v>
      </c>
      <c r="BO369" s="75">
        <f t="shared" si="60"/>
        <v>0.1388888888888889</v>
      </c>
      <c r="BP369" s="75">
        <f t="shared" si="61"/>
        <v>0.14583333333333331</v>
      </c>
    </row>
    <row r="370" spans="1:68" ht="37.5" customHeight="1" x14ac:dyDescent="0.25">
      <c r="A370" s="60" t="s">
        <v>589</v>
      </c>
      <c r="B370" s="60" t="s">
        <v>590</v>
      </c>
      <c r="C370" s="34">
        <v>4301011867</v>
      </c>
      <c r="D370" s="619">
        <v>4680115884830</v>
      </c>
      <c r="E370" s="620"/>
      <c r="F370" s="59">
        <v>2.5</v>
      </c>
      <c r="G370" s="35">
        <v>6</v>
      </c>
      <c r="H370" s="59">
        <v>15</v>
      </c>
      <c r="I370" s="59">
        <v>15.48</v>
      </c>
      <c r="J370" s="35">
        <v>48</v>
      </c>
      <c r="K370" s="35" t="s">
        <v>99</v>
      </c>
      <c r="L370" s="35" t="s">
        <v>105</v>
      </c>
      <c r="M370" s="36" t="s">
        <v>68</v>
      </c>
      <c r="N370" s="36"/>
      <c r="O370" s="35">
        <v>60</v>
      </c>
      <c r="P370" s="96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0" s="622"/>
      <c r="R370" s="622"/>
      <c r="S370" s="622"/>
      <c r="T370" s="623"/>
      <c r="U370" s="37"/>
      <c r="V370" s="37"/>
      <c r="W370" s="38" t="s">
        <v>69</v>
      </c>
      <c r="X370" s="56">
        <v>2900</v>
      </c>
      <c r="Y370" s="53">
        <f t="shared" si="57"/>
        <v>2910</v>
      </c>
      <c r="Z370" s="39">
        <f>IFERROR(IF(Y370=0,"",ROUNDUP(Y370/H370,0)*0.02175),"")</f>
        <v>4.2195</v>
      </c>
      <c r="AA370" s="65"/>
      <c r="AB370" s="66"/>
      <c r="AC370" s="433" t="s">
        <v>591</v>
      </c>
      <c r="AG370" s="75"/>
      <c r="AJ370" s="79" t="s">
        <v>107</v>
      </c>
      <c r="AK370" s="79">
        <v>720</v>
      </c>
      <c r="BB370" s="434" t="s">
        <v>1</v>
      </c>
      <c r="BM370" s="75">
        <f t="shared" si="58"/>
        <v>2992.8</v>
      </c>
      <c r="BN370" s="75">
        <f t="shared" si="59"/>
        <v>3003.1200000000003</v>
      </c>
      <c r="BO370" s="75">
        <f t="shared" si="60"/>
        <v>4.0277777777777777</v>
      </c>
      <c r="BP370" s="75">
        <f t="shared" si="61"/>
        <v>4.0416666666666661</v>
      </c>
    </row>
    <row r="371" spans="1:68" ht="27" hidden="1" customHeight="1" x14ac:dyDescent="0.25">
      <c r="A371" s="60" t="s">
        <v>592</v>
      </c>
      <c r="B371" s="60" t="s">
        <v>593</v>
      </c>
      <c r="C371" s="34">
        <v>4301011433</v>
      </c>
      <c r="D371" s="619">
        <v>4680115882638</v>
      </c>
      <c r="E371" s="620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104</v>
      </c>
      <c r="L371" s="35"/>
      <c r="M371" s="36" t="s">
        <v>100</v>
      </c>
      <c r="N371" s="36"/>
      <c r="O371" s="35">
        <v>90</v>
      </c>
      <c r="P371" s="7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7"/>
      <c r="V371" s="37"/>
      <c r="W371" s="38" t="s">
        <v>69</v>
      </c>
      <c r="X371" s="56">
        <v>0</v>
      </c>
      <c r="Y371" s="53">
        <f t="shared" si="57"/>
        <v>0</v>
      </c>
      <c r="Z371" s="39" t="str">
        <f>IFERROR(IF(Y371=0,"",ROUNDUP(Y371/H371,0)*0.00902),"")</f>
        <v/>
      </c>
      <c r="AA371" s="65"/>
      <c r="AB371" s="66"/>
      <c r="AC371" s="435" t="s">
        <v>594</v>
      </c>
      <c r="AG371" s="75"/>
      <c r="AJ371" s="79"/>
      <c r="AK371" s="79">
        <v>0</v>
      </c>
      <c r="BB371" s="436" t="s">
        <v>1</v>
      </c>
      <c r="BM371" s="75">
        <f t="shared" si="58"/>
        <v>0</v>
      </c>
      <c r="BN371" s="75">
        <f t="shared" si="59"/>
        <v>0</v>
      </c>
      <c r="BO371" s="75">
        <f t="shared" si="60"/>
        <v>0</v>
      </c>
      <c r="BP371" s="75">
        <f t="shared" si="61"/>
        <v>0</v>
      </c>
    </row>
    <row r="372" spans="1:68" ht="27" hidden="1" customHeight="1" x14ac:dyDescent="0.25">
      <c r="A372" s="60" t="s">
        <v>595</v>
      </c>
      <c r="B372" s="60" t="s">
        <v>596</v>
      </c>
      <c r="C372" s="34">
        <v>4301011952</v>
      </c>
      <c r="D372" s="619">
        <v>4680115884922</v>
      </c>
      <c r="E372" s="620"/>
      <c r="F372" s="59">
        <v>0.5</v>
      </c>
      <c r="G372" s="35">
        <v>10</v>
      </c>
      <c r="H372" s="59">
        <v>5</v>
      </c>
      <c r="I372" s="59">
        <v>5.21</v>
      </c>
      <c r="J372" s="35">
        <v>132</v>
      </c>
      <c r="K372" s="35" t="s">
        <v>104</v>
      </c>
      <c r="L372" s="35"/>
      <c r="M372" s="36" t="s">
        <v>68</v>
      </c>
      <c r="N372" s="36"/>
      <c r="O372" s="35">
        <v>60</v>
      </c>
      <c r="P372" s="79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7"/>
      <c r="V372" s="37"/>
      <c r="W372" s="38" t="s">
        <v>69</v>
      </c>
      <c r="X372" s="56">
        <v>0</v>
      </c>
      <c r="Y372" s="53">
        <f t="shared" si="57"/>
        <v>0</v>
      </c>
      <c r="Z372" s="39" t="str">
        <f>IFERROR(IF(Y372=0,"",ROUNDUP(Y372/H372,0)*0.00902),"")</f>
        <v/>
      </c>
      <c r="AA372" s="65"/>
      <c r="AB372" s="66"/>
      <c r="AC372" s="437" t="s">
        <v>585</v>
      </c>
      <c r="AG372" s="75"/>
      <c r="AJ372" s="79"/>
      <c r="AK372" s="79">
        <v>0</v>
      </c>
      <c r="BB372" s="438" t="s">
        <v>1</v>
      </c>
      <c r="BM372" s="75">
        <f t="shared" si="58"/>
        <v>0</v>
      </c>
      <c r="BN372" s="75">
        <f t="shared" si="59"/>
        <v>0</v>
      </c>
      <c r="BO372" s="75">
        <f t="shared" si="60"/>
        <v>0</v>
      </c>
      <c r="BP372" s="75">
        <f t="shared" si="61"/>
        <v>0</v>
      </c>
    </row>
    <row r="373" spans="1:68" ht="37.5" hidden="1" customHeight="1" x14ac:dyDescent="0.25">
      <c r="A373" s="60" t="s">
        <v>597</v>
      </c>
      <c r="B373" s="60" t="s">
        <v>598</v>
      </c>
      <c r="C373" s="34">
        <v>4301011868</v>
      </c>
      <c r="D373" s="619">
        <v>4680115884861</v>
      </c>
      <c r="E373" s="620"/>
      <c r="F373" s="59">
        <v>0.5</v>
      </c>
      <c r="G373" s="35">
        <v>10</v>
      </c>
      <c r="H373" s="59">
        <v>5</v>
      </c>
      <c r="I373" s="59">
        <v>5.21</v>
      </c>
      <c r="J373" s="35">
        <v>132</v>
      </c>
      <c r="K373" s="35" t="s">
        <v>104</v>
      </c>
      <c r="L373" s="35"/>
      <c r="M373" s="36" t="s">
        <v>68</v>
      </c>
      <c r="N373" s="36"/>
      <c r="O373" s="35">
        <v>60</v>
      </c>
      <c r="P373" s="9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7"/>
      <c r="V373" s="37"/>
      <c r="W373" s="38" t="s">
        <v>69</v>
      </c>
      <c r="X373" s="56">
        <v>0</v>
      </c>
      <c r="Y373" s="53">
        <f t="shared" si="57"/>
        <v>0</v>
      </c>
      <c r="Z373" s="39" t="str">
        <f>IFERROR(IF(Y373=0,"",ROUNDUP(Y373/H373,0)*0.00902),"")</f>
        <v/>
      </c>
      <c r="AA373" s="65"/>
      <c r="AB373" s="66"/>
      <c r="AC373" s="439" t="s">
        <v>591</v>
      </c>
      <c r="AG373" s="75"/>
      <c r="AJ373" s="79"/>
      <c r="AK373" s="79">
        <v>0</v>
      </c>
      <c r="BB373" s="440" t="s">
        <v>1</v>
      </c>
      <c r="BM373" s="75">
        <f t="shared" si="58"/>
        <v>0</v>
      </c>
      <c r="BN373" s="75">
        <f t="shared" si="59"/>
        <v>0</v>
      </c>
      <c r="BO373" s="75">
        <f t="shared" si="60"/>
        <v>0</v>
      </c>
      <c r="BP373" s="75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1" t="s">
        <v>86</v>
      </c>
      <c r="Q374" s="632"/>
      <c r="R374" s="632"/>
      <c r="S374" s="632"/>
      <c r="T374" s="632"/>
      <c r="U374" s="632"/>
      <c r="V374" s="633"/>
      <c r="W374" s="40" t="s">
        <v>87</v>
      </c>
      <c r="X374" s="41">
        <f>IFERROR(X367/H367,"0")+IFERROR(X368/H368,"0")+IFERROR(X369/H369,"0")+IFERROR(X370/H370,"0")+IFERROR(X371/H371,"0")+IFERROR(X372/H372,"0")+IFERROR(X373/H373,"0")</f>
        <v>333.33333333333337</v>
      </c>
      <c r="Y374" s="41">
        <f>IFERROR(Y367/H367,"0")+IFERROR(Y368/H368,"0")+IFERROR(Y369/H369,"0")+IFERROR(Y370/H370,"0")+IFERROR(Y371/H371,"0")+IFERROR(Y372/H372,"0")+IFERROR(Y373/H373,"0")</f>
        <v>335</v>
      </c>
      <c r="Z374" s="41">
        <f>IFERROR(IF(Z367="",0,Z367),"0")+IFERROR(IF(Z368="",0,Z368),"0")+IFERROR(IF(Z369="",0,Z369),"0")+IFERROR(IF(Z370="",0,Z370),"0")+IFERROR(IF(Z371="",0,Z371),"0")+IFERROR(IF(Z372="",0,Z372),"0")+IFERROR(IF(Z373="",0,Z373),"0")</f>
        <v>7.2862499999999999</v>
      </c>
      <c r="AA374" s="64"/>
      <c r="AB374" s="64"/>
      <c r="AC374" s="64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1" t="s">
        <v>86</v>
      </c>
      <c r="Q375" s="632"/>
      <c r="R375" s="632"/>
      <c r="S375" s="632"/>
      <c r="T375" s="632"/>
      <c r="U375" s="632"/>
      <c r="V375" s="633"/>
      <c r="W375" s="40" t="s">
        <v>69</v>
      </c>
      <c r="X375" s="41">
        <f>IFERROR(SUM(X367:X373),"0")</f>
        <v>5000</v>
      </c>
      <c r="Y375" s="41">
        <f>IFERROR(SUM(Y367:Y373),"0")</f>
        <v>5025</v>
      </c>
      <c r="Z375" s="40"/>
      <c r="AA375" s="64"/>
      <c r="AB375" s="64"/>
      <c r="AC375" s="64"/>
    </row>
    <row r="376" spans="1:68" ht="14.25" hidden="1" customHeight="1" x14ac:dyDescent="0.25">
      <c r="A376" s="635" t="s">
        <v>135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3"/>
      <c r="AB376" s="63"/>
      <c r="AC376" s="63"/>
    </row>
    <row r="377" spans="1:68" ht="27" customHeight="1" x14ac:dyDescent="0.25">
      <c r="A377" s="60" t="s">
        <v>599</v>
      </c>
      <c r="B377" s="60" t="s">
        <v>600</v>
      </c>
      <c r="C377" s="34">
        <v>4301020178</v>
      </c>
      <c r="D377" s="619">
        <v>4607091383980</v>
      </c>
      <c r="E377" s="620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99</v>
      </c>
      <c r="L377" s="35" t="s">
        <v>105</v>
      </c>
      <c r="M377" s="36" t="s">
        <v>100</v>
      </c>
      <c r="N377" s="36"/>
      <c r="O377" s="35">
        <v>50</v>
      </c>
      <c r="P377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7"/>
      <c r="V377" s="37"/>
      <c r="W377" s="38" t="s">
        <v>69</v>
      </c>
      <c r="X377" s="56">
        <v>1700</v>
      </c>
      <c r="Y377" s="53">
        <f>IFERROR(IF(X377="",0,CEILING((X377/$H377),1)*$H377),"")</f>
        <v>1710</v>
      </c>
      <c r="Z377" s="39">
        <f>IFERROR(IF(Y377=0,"",ROUNDUP(Y377/H377,0)*0.02175),"")</f>
        <v>2.4794999999999998</v>
      </c>
      <c r="AA377" s="65"/>
      <c r="AB377" s="66"/>
      <c r="AC377" s="441" t="s">
        <v>601</v>
      </c>
      <c r="AG377" s="75"/>
      <c r="AJ377" s="79" t="s">
        <v>107</v>
      </c>
      <c r="AK377" s="79">
        <v>720</v>
      </c>
      <c r="BB377" s="442" t="s">
        <v>1</v>
      </c>
      <c r="BM377" s="75">
        <f>IFERROR(X377*I377/H377,"0")</f>
        <v>1754.4</v>
      </c>
      <c r="BN377" s="75">
        <f>IFERROR(Y377*I377/H377,"0")</f>
        <v>1764.72</v>
      </c>
      <c r="BO377" s="75">
        <f>IFERROR(1/J377*(X377/H377),"0")</f>
        <v>2.3611111111111107</v>
      </c>
      <c r="BP377" s="75">
        <f>IFERROR(1/J377*(Y377/H377),"0")</f>
        <v>2.375</v>
      </c>
    </row>
    <row r="378" spans="1:68" ht="16.5" customHeight="1" x14ac:dyDescent="0.25">
      <c r="A378" s="60" t="s">
        <v>602</v>
      </c>
      <c r="B378" s="60" t="s">
        <v>603</v>
      </c>
      <c r="C378" s="34">
        <v>4301020179</v>
      </c>
      <c r="D378" s="619">
        <v>4607091384178</v>
      </c>
      <c r="E378" s="620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104</v>
      </c>
      <c r="L378" s="35"/>
      <c r="M378" s="36" t="s">
        <v>100</v>
      </c>
      <c r="N378" s="36"/>
      <c r="O378" s="35">
        <v>50</v>
      </c>
      <c r="P378" s="7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7"/>
      <c r="V378" s="37"/>
      <c r="W378" s="38" t="s">
        <v>69</v>
      </c>
      <c r="X378" s="56">
        <v>8</v>
      </c>
      <c r="Y378" s="53">
        <f>IFERROR(IF(X378="",0,CEILING((X378/$H378),1)*$H378),"")</f>
        <v>8</v>
      </c>
      <c r="Z378" s="39">
        <f>IFERROR(IF(Y378=0,"",ROUNDUP(Y378/H378,0)*0.00902),"")</f>
        <v>1.804E-2</v>
      </c>
      <c r="AA378" s="65"/>
      <c r="AB378" s="66"/>
      <c r="AC378" s="443" t="s">
        <v>601</v>
      </c>
      <c r="AG378" s="75"/>
      <c r="AJ378" s="79"/>
      <c r="AK378" s="79">
        <v>0</v>
      </c>
      <c r="BB378" s="444" t="s">
        <v>1</v>
      </c>
      <c r="BM378" s="75">
        <f>IFERROR(X378*I378/H378,"0")</f>
        <v>8.42</v>
      </c>
      <c r="BN378" s="75">
        <f>IFERROR(Y378*I378/H378,"0")</f>
        <v>8.42</v>
      </c>
      <c r="BO378" s="75">
        <f>IFERROR(1/J378*(X378/H378),"0")</f>
        <v>1.5151515151515152E-2</v>
      </c>
      <c r="BP378" s="75">
        <f>IFERROR(1/J378*(Y378/H378),"0")</f>
        <v>1.5151515151515152E-2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1" t="s">
        <v>86</v>
      </c>
      <c r="Q379" s="632"/>
      <c r="R379" s="632"/>
      <c r="S379" s="632"/>
      <c r="T379" s="632"/>
      <c r="U379" s="632"/>
      <c r="V379" s="633"/>
      <c r="W379" s="40" t="s">
        <v>87</v>
      </c>
      <c r="X379" s="41">
        <f>IFERROR(X377/H377,"0")+IFERROR(X378/H378,"0")</f>
        <v>115.33333333333333</v>
      </c>
      <c r="Y379" s="41">
        <f>IFERROR(Y377/H377,"0")+IFERROR(Y378/H378,"0")</f>
        <v>116</v>
      </c>
      <c r="Z379" s="41">
        <f>IFERROR(IF(Z377="",0,Z377),"0")+IFERROR(IF(Z378="",0,Z378),"0")</f>
        <v>2.4975399999999999</v>
      </c>
      <c r="AA379" s="64"/>
      <c r="AB379" s="64"/>
      <c r="AC379" s="64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1" t="s">
        <v>86</v>
      </c>
      <c r="Q380" s="632"/>
      <c r="R380" s="632"/>
      <c r="S380" s="632"/>
      <c r="T380" s="632"/>
      <c r="U380" s="632"/>
      <c r="V380" s="633"/>
      <c r="W380" s="40" t="s">
        <v>69</v>
      </c>
      <c r="X380" s="41">
        <f>IFERROR(SUM(X377:X378),"0")</f>
        <v>1708</v>
      </c>
      <c r="Y380" s="41">
        <f>IFERROR(SUM(Y377:Y378),"0")</f>
        <v>1718</v>
      </c>
      <c r="Z380" s="40"/>
      <c r="AA380" s="64"/>
      <c r="AB380" s="64"/>
      <c r="AC380" s="64"/>
    </row>
    <row r="381" spans="1:68" ht="14.25" hidden="1" customHeight="1" x14ac:dyDescent="0.25">
      <c r="A381" s="635" t="s">
        <v>64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3"/>
      <c r="AB381" s="63"/>
      <c r="AC381" s="63"/>
    </row>
    <row r="382" spans="1:68" ht="27" hidden="1" customHeight="1" x14ac:dyDescent="0.25">
      <c r="A382" s="60" t="s">
        <v>604</v>
      </c>
      <c r="B382" s="60" t="s">
        <v>605</v>
      </c>
      <c r="C382" s="34">
        <v>4301051903</v>
      </c>
      <c r="D382" s="619">
        <v>4607091383928</v>
      </c>
      <c r="E382" s="620"/>
      <c r="F382" s="59">
        <v>1.5</v>
      </c>
      <c r="G382" s="35">
        <v>6</v>
      </c>
      <c r="H382" s="59">
        <v>9</v>
      </c>
      <c r="I382" s="59">
        <v>9.5250000000000004</v>
      </c>
      <c r="J382" s="35">
        <v>64</v>
      </c>
      <c r="K382" s="35" t="s">
        <v>99</v>
      </c>
      <c r="L382" s="35"/>
      <c r="M382" s="36" t="s">
        <v>106</v>
      </c>
      <c r="N382" s="36"/>
      <c r="O382" s="35">
        <v>40</v>
      </c>
      <c r="P382" s="7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7"/>
      <c r="V382" s="37"/>
      <c r="W382" s="38" t="s">
        <v>69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IFERROR(IF(Y382=0,"",ROUNDUP(Y382/H382,0)*0.01898),"")</f>
        <v/>
      </c>
      <c r="AA382" s="65"/>
      <c r="AB382" s="66"/>
      <c r="AC382" s="445" t="s">
        <v>606</v>
      </c>
      <c r="AG382" s="75"/>
      <c r="AJ382" s="79"/>
      <c r="AK382" s="79">
        <v>0</v>
      </c>
      <c r="BB382" s="446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customHeight="1" x14ac:dyDescent="0.25">
      <c r="A383" s="60" t="s">
        <v>607</v>
      </c>
      <c r="B383" s="60" t="s">
        <v>608</v>
      </c>
      <c r="C383" s="34">
        <v>4301051897</v>
      </c>
      <c r="D383" s="619">
        <v>4607091384260</v>
      </c>
      <c r="E383" s="620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99</v>
      </c>
      <c r="L383" s="35"/>
      <c r="M383" s="36" t="s">
        <v>106</v>
      </c>
      <c r="N383" s="36"/>
      <c r="O383" s="35">
        <v>40</v>
      </c>
      <c r="P383" s="95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7"/>
      <c r="V383" s="37"/>
      <c r="W383" s="38" t="s">
        <v>69</v>
      </c>
      <c r="X383" s="56">
        <v>60</v>
      </c>
      <c r="Y383" s="53">
        <f>IFERROR(IF(X383="",0,CEILING((X383/$H383),1)*$H383),"")</f>
        <v>63</v>
      </c>
      <c r="Z383" s="39">
        <f>IFERROR(IF(Y383=0,"",ROUNDUP(Y383/H383,0)*0.01898),"")</f>
        <v>0.13286000000000001</v>
      </c>
      <c r="AA383" s="65"/>
      <c r="AB383" s="66"/>
      <c r="AC383" s="447" t="s">
        <v>609</v>
      </c>
      <c r="AG383" s="75"/>
      <c r="AJ383" s="79"/>
      <c r="AK383" s="79">
        <v>0</v>
      </c>
      <c r="BB383" s="448" t="s">
        <v>1</v>
      </c>
      <c r="BM383" s="75">
        <f>IFERROR(X383*I383/H383,"0")</f>
        <v>63.46</v>
      </c>
      <c r="BN383" s="75">
        <f>IFERROR(Y383*I383/H383,"0")</f>
        <v>66.632999999999996</v>
      </c>
      <c r="BO383" s="75">
        <f>IFERROR(1/J383*(X383/H383),"0")</f>
        <v>0.10416666666666667</v>
      </c>
      <c r="BP383" s="75">
        <f>IFERROR(1/J383*(Y383/H383),"0")</f>
        <v>0.109375</v>
      </c>
    </row>
    <row r="384" spans="1:68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1" t="s">
        <v>86</v>
      </c>
      <c r="Q384" s="632"/>
      <c r="R384" s="632"/>
      <c r="S384" s="632"/>
      <c r="T384" s="632"/>
      <c r="U384" s="632"/>
      <c r="V384" s="633"/>
      <c r="W384" s="40" t="s">
        <v>87</v>
      </c>
      <c r="X384" s="41">
        <f>IFERROR(X382/H382,"0")+IFERROR(X383/H383,"0")</f>
        <v>6.666666666666667</v>
      </c>
      <c r="Y384" s="41">
        <f>IFERROR(Y382/H382,"0")+IFERROR(Y383/H383,"0")</f>
        <v>7</v>
      </c>
      <c r="Z384" s="41">
        <f>IFERROR(IF(Z382="",0,Z382),"0")+IFERROR(IF(Z383="",0,Z383),"0")</f>
        <v>0.13286000000000001</v>
      </c>
      <c r="AA384" s="64"/>
      <c r="AB384" s="64"/>
      <c r="AC384" s="64"/>
    </row>
    <row r="385" spans="1:68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1" t="s">
        <v>86</v>
      </c>
      <c r="Q385" s="632"/>
      <c r="R385" s="632"/>
      <c r="S385" s="632"/>
      <c r="T385" s="632"/>
      <c r="U385" s="632"/>
      <c r="V385" s="633"/>
      <c r="W385" s="40" t="s">
        <v>69</v>
      </c>
      <c r="X385" s="41">
        <f>IFERROR(SUM(X382:X383),"0")</f>
        <v>60</v>
      </c>
      <c r="Y385" s="41">
        <f>IFERROR(SUM(Y382:Y383),"0")</f>
        <v>63</v>
      </c>
      <c r="Z385" s="40"/>
      <c r="AA385" s="64"/>
      <c r="AB385" s="64"/>
      <c r="AC385" s="64"/>
    </row>
    <row r="386" spans="1:68" ht="14.25" hidden="1" customHeight="1" x14ac:dyDescent="0.25">
      <c r="A386" s="635" t="s">
        <v>172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3"/>
      <c r="AB386" s="63"/>
      <c r="AC386" s="63"/>
    </row>
    <row r="387" spans="1:68" ht="27" customHeight="1" x14ac:dyDescent="0.25">
      <c r="A387" s="60" t="s">
        <v>610</v>
      </c>
      <c r="B387" s="60" t="s">
        <v>611</v>
      </c>
      <c r="C387" s="34">
        <v>4301060439</v>
      </c>
      <c r="D387" s="619">
        <v>4607091384673</v>
      </c>
      <c r="E387" s="620"/>
      <c r="F387" s="59">
        <v>1.5</v>
      </c>
      <c r="G387" s="35">
        <v>6</v>
      </c>
      <c r="H387" s="59">
        <v>9</v>
      </c>
      <c r="I387" s="59">
        <v>9.5190000000000001</v>
      </c>
      <c r="J387" s="35">
        <v>64</v>
      </c>
      <c r="K387" s="35" t="s">
        <v>99</v>
      </c>
      <c r="L387" s="35"/>
      <c r="M387" s="36" t="s">
        <v>106</v>
      </c>
      <c r="N387" s="36"/>
      <c r="O387" s="35">
        <v>30</v>
      </c>
      <c r="P387" s="81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7"/>
      <c r="V387" s="37"/>
      <c r="W387" s="38" t="s">
        <v>69</v>
      </c>
      <c r="X387" s="56">
        <v>60</v>
      </c>
      <c r="Y387" s="53">
        <f>IFERROR(IF(X387="",0,CEILING((X387/$H387),1)*$H387),"")</f>
        <v>63</v>
      </c>
      <c r="Z387" s="39">
        <f>IFERROR(IF(Y387=0,"",ROUNDUP(Y387/H387,0)*0.01898),"")</f>
        <v>0.13286000000000001</v>
      </c>
      <c r="AA387" s="65"/>
      <c r="AB387" s="66"/>
      <c r="AC387" s="449" t="s">
        <v>612</v>
      </c>
      <c r="AG387" s="75"/>
      <c r="AJ387" s="79"/>
      <c r="AK387" s="79">
        <v>0</v>
      </c>
      <c r="BB387" s="450" t="s">
        <v>1</v>
      </c>
      <c r="BM387" s="75">
        <f>IFERROR(X387*I387/H387,"0")</f>
        <v>63.46</v>
      </c>
      <c r="BN387" s="75">
        <f>IFERROR(Y387*I387/H387,"0")</f>
        <v>66.632999999999996</v>
      </c>
      <c r="BO387" s="75">
        <f>IFERROR(1/J387*(X387/H387),"0")</f>
        <v>0.10416666666666667</v>
      </c>
      <c r="BP387" s="75">
        <f>IFERROR(1/J387*(Y387/H387),"0")</f>
        <v>0.109375</v>
      </c>
    </row>
    <row r="388" spans="1:68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1" t="s">
        <v>86</v>
      </c>
      <c r="Q388" s="632"/>
      <c r="R388" s="632"/>
      <c r="S388" s="632"/>
      <c r="T388" s="632"/>
      <c r="U388" s="632"/>
      <c r="V388" s="633"/>
      <c r="W388" s="40" t="s">
        <v>87</v>
      </c>
      <c r="X388" s="41">
        <f>IFERROR(X387/H387,"0")</f>
        <v>6.666666666666667</v>
      </c>
      <c r="Y388" s="41">
        <f>IFERROR(Y387/H387,"0")</f>
        <v>7</v>
      </c>
      <c r="Z388" s="41">
        <f>IFERROR(IF(Z387="",0,Z387),"0")</f>
        <v>0.13286000000000001</v>
      </c>
      <c r="AA388" s="64"/>
      <c r="AB388" s="64"/>
      <c r="AC388" s="64"/>
    </row>
    <row r="389" spans="1:68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1" t="s">
        <v>86</v>
      </c>
      <c r="Q389" s="632"/>
      <c r="R389" s="632"/>
      <c r="S389" s="632"/>
      <c r="T389" s="632"/>
      <c r="U389" s="632"/>
      <c r="V389" s="633"/>
      <c r="W389" s="40" t="s">
        <v>69</v>
      </c>
      <c r="X389" s="41">
        <f>IFERROR(SUM(X387:X387),"0")</f>
        <v>60</v>
      </c>
      <c r="Y389" s="41">
        <f>IFERROR(SUM(Y387:Y387),"0")</f>
        <v>63</v>
      </c>
      <c r="Z389" s="40"/>
      <c r="AA389" s="64"/>
      <c r="AB389" s="64"/>
      <c r="AC389" s="64"/>
    </row>
    <row r="390" spans="1:68" ht="16.5" hidden="1" customHeight="1" x14ac:dyDescent="0.25">
      <c r="A390" s="639" t="s">
        <v>613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2"/>
      <c r="AB390" s="62"/>
      <c r="AC390" s="62"/>
    </row>
    <row r="391" spans="1:68" ht="14.25" hidden="1" customHeight="1" x14ac:dyDescent="0.25">
      <c r="A391" s="635" t="s">
        <v>96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3"/>
      <c r="AB391" s="63"/>
      <c r="AC391" s="63"/>
    </row>
    <row r="392" spans="1:68" ht="27" hidden="1" customHeight="1" x14ac:dyDescent="0.25">
      <c r="A392" s="60" t="s">
        <v>614</v>
      </c>
      <c r="B392" s="60" t="s">
        <v>615</v>
      </c>
      <c r="C392" s="34">
        <v>4301011483</v>
      </c>
      <c r="D392" s="619">
        <v>4680115881907</v>
      </c>
      <c r="E392" s="620"/>
      <c r="F392" s="59">
        <v>1.8</v>
      </c>
      <c r="G392" s="35">
        <v>6</v>
      </c>
      <c r="H392" s="59">
        <v>10.8</v>
      </c>
      <c r="I392" s="59">
        <v>11.234999999999999</v>
      </c>
      <c r="J392" s="35">
        <v>64</v>
      </c>
      <c r="K392" s="35" t="s">
        <v>99</v>
      </c>
      <c r="L392" s="35"/>
      <c r="M392" s="36" t="s">
        <v>68</v>
      </c>
      <c r="N392" s="36"/>
      <c r="O392" s="35">
        <v>60</v>
      </c>
      <c r="P392" s="66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7"/>
      <c r="V392" s="37"/>
      <c r="W392" s="38" t="s">
        <v>69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IFERROR(IF(Y392=0,"",ROUNDUP(Y392/H392,0)*0.01898),"")</f>
        <v/>
      </c>
      <c r="AA392" s="65"/>
      <c r="AB392" s="66"/>
      <c r="AC392" s="451" t="s">
        <v>616</v>
      </c>
      <c r="AG392" s="75"/>
      <c r="AJ392" s="79"/>
      <c r="AK392" s="79">
        <v>0</v>
      </c>
      <c r="BB392" s="452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37.5" hidden="1" customHeight="1" x14ac:dyDescent="0.25">
      <c r="A393" s="60" t="s">
        <v>614</v>
      </c>
      <c r="B393" s="60" t="s">
        <v>617</v>
      </c>
      <c r="C393" s="34">
        <v>4301011873</v>
      </c>
      <c r="D393" s="619">
        <v>4680115881907</v>
      </c>
      <c r="E393" s="620"/>
      <c r="F393" s="59">
        <v>1.8</v>
      </c>
      <c r="G393" s="35">
        <v>6</v>
      </c>
      <c r="H393" s="59">
        <v>10.8</v>
      </c>
      <c r="I393" s="59">
        <v>11.234999999999999</v>
      </c>
      <c r="J393" s="35">
        <v>64</v>
      </c>
      <c r="K393" s="35" t="s">
        <v>99</v>
      </c>
      <c r="L393" s="35"/>
      <c r="M393" s="36" t="s">
        <v>68</v>
      </c>
      <c r="N393" s="36"/>
      <c r="O393" s="35">
        <v>60</v>
      </c>
      <c r="P393" s="82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7"/>
      <c r="V393" s="37"/>
      <c r="W393" s="38" t="s">
        <v>69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IFERROR(IF(Y393=0,"",ROUNDUP(Y393/H393,0)*0.01898),"")</f>
        <v/>
      </c>
      <c r="AA393" s="65"/>
      <c r="AB393" s="66"/>
      <c r="AC393" s="453" t="s">
        <v>618</v>
      </c>
      <c r="AG393" s="75"/>
      <c r="AJ393" s="79"/>
      <c r="AK393" s="79">
        <v>0</v>
      </c>
      <c r="BB393" s="454" t="s">
        <v>1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37.5" hidden="1" customHeight="1" x14ac:dyDescent="0.25">
      <c r="A394" s="60" t="s">
        <v>619</v>
      </c>
      <c r="B394" s="60" t="s">
        <v>620</v>
      </c>
      <c r="C394" s="34">
        <v>4301011874</v>
      </c>
      <c r="D394" s="619">
        <v>4680115884892</v>
      </c>
      <c r="E394" s="620"/>
      <c r="F394" s="59">
        <v>1.8</v>
      </c>
      <c r="G394" s="35">
        <v>6</v>
      </c>
      <c r="H394" s="59">
        <v>10.8</v>
      </c>
      <c r="I394" s="59">
        <v>11.234999999999999</v>
      </c>
      <c r="J394" s="35">
        <v>64</v>
      </c>
      <c r="K394" s="35" t="s">
        <v>99</v>
      </c>
      <c r="L394" s="35"/>
      <c r="M394" s="36" t="s">
        <v>68</v>
      </c>
      <c r="N394" s="36"/>
      <c r="O394" s="35">
        <v>60</v>
      </c>
      <c r="P394" s="69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7"/>
      <c r="V394" s="37"/>
      <c r="W394" s="38" t="s">
        <v>69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IFERROR(IF(Y394=0,"",ROUNDUP(Y394/H394,0)*0.01898),"")</f>
        <v/>
      </c>
      <c r="AA394" s="65"/>
      <c r="AB394" s="66"/>
      <c r="AC394" s="455" t="s">
        <v>621</v>
      </c>
      <c r="AG394" s="75"/>
      <c r="AJ394" s="79"/>
      <c r="AK394" s="79">
        <v>0</v>
      </c>
      <c r="BB394" s="456" t="s">
        <v>1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37.5" customHeight="1" x14ac:dyDescent="0.25">
      <c r="A395" s="60" t="s">
        <v>622</v>
      </c>
      <c r="B395" s="60" t="s">
        <v>623</v>
      </c>
      <c r="C395" s="34">
        <v>4301011875</v>
      </c>
      <c r="D395" s="619">
        <v>4680115884885</v>
      </c>
      <c r="E395" s="620"/>
      <c r="F395" s="59">
        <v>0.8</v>
      </c>
      <c r="G395" s="35">
        <v>15</v>
      </c>
      <c r="H395" s="59">
        <v>12</v>
      </c>
      <c r="I395" s="59">
        <v>12.435</v>
      </c>
      <c r="J395" s="35">
        <v>64</v>
      </c>
      <c r="K395" s="35" t="s">
        <v>99</v>
      </c>
      <c r="L395" s="35"/>
      <c r="M395" s="36" t="s">
        <v>68</v>
      </c>
      <c r="N395" s="36"/>
      <c r="O395" s="35">
        <v>60</v>
      </c>
      <c r="P395" s="8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7"/>
      <c r="V395" s="37"/>
      <c r="W395" s="38" t="s">
        <v>69</v>
      </c>
      <c r="X395" s="56">
        <v>60</v>
      </c>
      <c r="Y395" s="53">
        <f>IFERROR(IF(X395="",0,CEILING((X395/$H395),1)*$H395),"")</f>
        <v>60</v>
      </c>
      <c r="Z395" s="39">
        <f>IFERROR(IF(Y395=0,"",ROUNDUP(Y395/H395,0)*0.01898),"")</f>
        <v>9.4899999999999998E-2</v>
      </c>
      <c r="AA395" s="65"/>
      <c r="AB395" s="66"/>
      <c r="AC395" s="457" t="s">
        <v>621</v>
      </c>
      <c r="AG395" s="75"/>
      <c r="AJ395" s="79"/>
      <c r="AK395" s="79">
        <v>0</v>
      </c>
      <c r="BB395" s="458" t="s">
        <v>1</v>
      </c>
      <c r="BM395" s="75">
        <f>IFERROR(X395*I395/H395,"0")</f>
        <v>62.175000000000004</v>
      </c>
      <c r="BN395" s="75">
        <f>IFERROR(Y395*I395/H395,"0")</f>
        <v>62.175000000000004</v>
      </c>
      <c r="BO395" s="75">
        <f>IFERROR(1/J395*(X395/H395),"0")</f>
        <v>7.8125E-2</v>
      </c>
      <c r="BP395" s="75">
        <f>IFERROR(1/J395*(Y395/H395),"0")</f>
        <v>7.8125E-2</v>
      </c>
    </row>
    <row r="396" spans="1:68" ht="37.5" hidden="1" customHeight="1" x14ac:dyDescent="0.25">
      <c r="A396" s="60" t="s">
        <v>624</v>
      </c>
      <c r="B396" s="60" t="s">
        <v>625</v>
      </c>
      <c r="C396" s="34">
        <v>4301011871</v>
      </c>
      <c r="D396" s="619">
        <v>4680115884908</v>
      </c>
      <c r="E396" s="620"/>
      <c r="F396" s="59">
        <v>0.4</v>
      </c>
      <c r="G396" s="35">
        <v>10</v>
      </c>
      <c r="H396" s="59">
        <v>4</v>
      </c>
      <c r="I396" s="59">
        <v>4.21</v>
      </c>
      <c r="J396" s="35">
        <v>132</v>
      </c>
      <c r="K396" s="35" t="s">
        <v>104</v>
      </c>
      <c r="L396" s="35"/>
      <c r="M396" s="36" t="s">
        <v>68</v>
      </c>
      <c r="N396" s="36"/>
      <c r="O396" s="35">
        <v>60</v>
      </c>
      <c r="P396" s="87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7"/>
      <c r="V396" s="37"/>
      <c r="W396" s="38" t="s">
        <v>69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621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1" t="s">
        <v>86</v>
      </c>
      <c r="Q397" s="632"/>
      <c r="R397" s="632"/>
      <c r="S397" s="632"/>
      <c r="T397" s="632"/>
      <c r="U397" s="632"/>
      <c r="V397" s="633"/>
      <c r="W397" s="40" t="s">
        <v>87</v>
      </c>
      <c r="X397" s="41">
        <f>IFERROR(X392/H392,"0")+IFERROR(X393/H393,"0")+IFERROR(X394/H394,"0")+IFERROR(X395/H395,"0")+IFERROR(X396/H396,"0")</f>
        <v>5</v>
      </c>
      <c r="Y397" s="41">
        <f>IFERROR(Y392/H392,"0")+IFERROR(Y393/H393,"0")+IFERROR(Y394/H394,"0")+IFERROR(Y395/H395,"0")+IFERROR(Y396/H396,"0")</f>
        <v>5</v>
      </c>
      <c r="Z397" s="41">
        <f>IFERROR(IF(Z392="",0,Z392),"0")+IFERROR(IF(Z393="",0,Z393),"0")+IFERROR(IF(Z394="",0,Z394),"0")+IFERROR(IF(Z395="",0,Z395),"0")+IFERROR(IF(Z396="",0,Z396),"0")</f>
        <v>9.4899999999999998E-2</v>
      </c>
      <c r="AA397" s="64"/>
      <c r="AB397" s="64"/>
      <c r="AC397" s="64"/>
    </row>
    <row r="398" spans="1:68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1" t="s">
        <v>86</v>
      </c>
      <c r="Q398" s="632"/>
      <c r="R398" s="632"/>
      <c r="S398" s="632"/>
      <c r="T398" s="632"/>
      <c r="U398" s="632"/>
      <c r="V398" s="633"/>
      <c r="W398" s="40" t="s">
        <v>69</v>
      </c>
      <c r="X398" s="41">
        <f>IFERROR(SUM(X392:X396),"0")</f>
        <v>60</v>
      </c>
      <c r="Y398" s="41">
        <f>IFERROR(SUM(Y392:Y396),"0")</f>
        <v>60</v>
      </c>
      <c r="Z398" s="40"/>
      <c r="AA398" s="64"/>
      <c r="AB398" s="64"/>
      <c r="AC398" s="64"/>
    </row>
    <row r="399" spans="1:68" ht="14.25" hidden="1" customHeight="1" x14ac:dyDescent="0.25">
      <c r="A399" s="635" t="s">
        <v>146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3"/>
      <c r="AB399" s="63"/>
      <c r="AC399" s="63"/>
    </row>
    <row r="400" spans="1:68" ht="27" hidden="1" customHeight="1" x14ac:dyDescent="0.25">
      <c r="A400" s="60" t="s">
        <v>626</v>
      </c>
      <c r="B400" s="60" t="s">
        <v>627</v>
      </c>
      <c r="C400" s="34">
        <v>4301031303</v>
      </c>
      <c r="D400" s="619">
        <v>4607091384802</v>
      </c>
      <c r="E400" s="620"/>
      <c r="F400" s="59">
        <v>0.73</v>
      </c>
      <c r="G400" s="35">
        <v>6</v>
      </c>
      <c r="H400" s="59">
        <v>4.38</v>
      </c>
      <c r="I400" s="59">
        <v>4.6500000000000004</v>
      </c>
      <c r="J400" s="35">
        <v>132</v>
      </c>
      <c r="K400" s="35" t="s">
        <v>104</v>
      </c>
      <c r="L400" s="35"/>
      <c r="M400" s="36" t="s">
        <v>68</v>
      </c>
      <c r="N400" s="36"/>
      <c r="O400" s="35">
        <v>35</v>
      </c>
      <c r="P400" s="7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7"/>
      <c r="V400" s="37"/>
      <c r="W400" s="38" t="s">
        <v>69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IFERROR(IF(Y400=0,"",ROUNDUP(Y400/H400,0)*0.00902),"")</f>
        <v/>
      </c>
      <c r="AA400" s="65"/>
      <c r="AB400" s="66"/>
      <c r="AC400" s="461" t="s">
        <v>628</v>
      </c>
      <c r="AG400" s="75"/>
      <c r="AJ400" s="79"/>
      <c r="AK400" s="79">
        <v>0</v>
      </c>
      <c r="BB400" s="462" t="s">
        <v>1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hidden="1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1" t="s">
        <v>86</v>
      </c>
      <c r="Q401" s="632"/>
      <c r="R401" s="632"/>
      <c r="S401" s="632"/>
      <c r="T401" s="632"/>
      <c r="U401" s="632"/>
      <c r="V401" s="633"/>
      <c r="W401" s="40" t="s">
        <v>87</v>
      </c>
      <c r="X401" s="41">
        <f>IFERROR(X400/H400,"0")</f>
        <v>0</v>
      </c>
      <c r="Y401" s="41">
        <f>IFERROR(Y400/H400,"0")</f>
        <v>0</v>
      </c>
      <c r="Z401" s="41">
        <f>IFERROR(IF(Z400="",0,Z400),"0")</f>
        <v>0</v>
      </c>
      <c r="AA401" s="64"/>
      <c r="AB401" s="64"/>
      <c r="AC401" s="64"/>
    </row>
    <row r="402" spans="1:68" hidden="1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1" t="s">
        <v>86</v>
      </c>
      <c r="Q402" s="632"/>
      <c r="R402" s="632"/>
      <c r="S402" s="632"/>
      <c r="T402" s="632"/>
      <c r="U402" s="632"/>
      <c r="V402" s="633"/>
      <c r="W402" s="40" t="s">
        <v>69</v>
      </c>
      <c r="X402" s="41">
        <f>IFERROR(SUM(X400:X400),"0")</f>
        <v>0</v>
      </c>
      <c r="Y402" s="41">
        <f>IFERROR(SUM(Y400:Y400),"0")</f>
        <v>0</v>
      </c>
      <c r="Z402" s="40"/>
      <c r="AA402" s="64"/>
      <c r="AB402" s="64"/>
      <c r="AC402" s="64"/>
    </row>
    <row r="403" spans="1:68" ht="14.25" hidden="1" customHeight="1" x14ac:dyDescent="0.25">
      <c r="A403" s="635" t="s">
        <v>64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3"/>
      <c r="AB403" s="63"/>
      <c r="AC403" s="63"/>
    </row>
    <row r="404" spans="1:68" ht="27" customHeight="1" x14ac:dyDescent="0.25">
      <c r="A404" s="60" t="s">
        <v>629</v>
      </c>
      <c r="B404" s="60" t="s">
        <v>630</v>
      </c>
      <c r="C404" s="34">
        <v>4301051899</v>
      </c>
      <c r="D404" s="619">
        <v>4607091384246</v>
      </c>
      <c r="E404" s="620"/>
      <c r="F404" s="59">
        <v>1.5</v>
      </c>
      <c r="G404" s="35">
        <v>6</v>
      </c>
      <c r="H404" s="59">
        <v>9</v>
      </c>
      <c r="I404" s="59">
        <v>9.5190000000000001</v>
      </c>
      <c r="J404" s="35">
        <v>64</v>
      </c>
      <c r="K404" s="35" t="s">
        <v>99</v>
      </c>
      <c r="L404" s="35"/>
      <c r="M404" s="36" t="s">
        <v>106</v>
      </c>
      <c r="N404" s="36"/>
      <c r="O404" s="35">
        <v>40</v>
      </c>
      <c r="P404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7"/>
      <c r="V404" s="37"/>
      <c r="W404" s="38" t="s">
        <v>69</v>
      </c>
      <c r="X404" s="56">
        <v>20</v>
      </c>
      <c r="Y404" s="53">
        <f>IFERROR(IF(X404="",0,CEILING((X404/$H404),1)*$H404),"")</f>
        <v>27</v>
      </c>
      <c r="Z404" s="39">
        <f>IFERROR(IF(Y404=0,"",ROUNDUP(Y404/H404,0)*0.01898),"")</f>
        <v>5.6940000000000004E-2</v>
      </c>
      <c r="AA404" s="65"/>
      <c r="AB404" s="66"/>
      <c r="AC404" s="463" t="s">
        <v>631</v>
      </c>
      <c r="AG404" s="75"/>
      <c r="AJ404" s="79"/>
      <c r="AK404" s="79">
        <v>0</v>
      </c>
      <c r="BB404" s="464" t="s">
        <v>1</v>
      </c>
      <c r="BM404" s="75">
        <f>IFERROR(X404*I404/H404,"0")</f>
        <v>21.153333333333332</v>
      </c>
      <c r="BN404" s="75">
        <f>IFERROR(Y404*I404/H404,"0")</f>
        <v>28.556999999999999</v>
      </c>
      <c r="BO404" s="75">
        <f>IFERROR(1/J404*(X404/H404),"0")</f>
        <v>3.4722222222222224E-2</v>
      </c>
      <c r="BP404" s="75">
        <f>IFERROR(1/J404*(Y404/H404),"0")</f>
        <v>4.6875E-2</v>
      </c>
    </row>
    <row r="405" spans="1:68" ht="37.5" hidden="1" customHeight="1" x14ac:dyDescent="0.25">
      <c r="A405" s="60" t="s">
        <v>632</v>
      </c>
      <c r="B405" s="60" t="s">
        <v>633</v>
      </c>
      <c r="C405" s="34">
        <v>4301051901</v>
      </c>
      <c r="D405" s="619">
        <v>4680115881976</v>
      </c>
      <c r="E405" s="620"/>
      <c r="F405" s="59">
        <v>1.5</v>
      </c>
      <c r="G405" s="35">
        <v>6</v>
      </c>
      <c r="H405" s="59">
        <v>9</v>
      </c>
      <c r="I405" s="59">
        <v>9.4350000000000005</v>
      </c>
      <c r="J405" s="35">
        <v>64</v>
      </c>
      <c r="K405" s="35" t="s">
        <v>99</v>
      </c>
      <c r="L405" s="35"/>
      <c r="M405" s="36" t="s">
        <v>106</v>
      </c>
      <c r="N405" s="36"/>
      <c r="O405" s="35">
        <v>40</v>
      </c>
      <c r="P405" s="71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7"/>
      <c r="V405" s="37"/>
      <c r="W405" s="38" t="s">
        <v>69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IFERROR(IF(Y405=0,"",ROUNDUP(Y405/H405,0)*0.01898),"")</f>
        <v/>
      </c>
      <c r="AA405" s="65"/>
      <c r="AB405" s="66"/>
      <c r="AC405" s="465" t="s">
        <v>634</v>
      </c>
      <c r="AG405" s="75"/>
      <c r="AJ405" s="79"/>
      <c r="AK405" s="79">
        <v>0</v>
      </c>
      <c r="BB405" s="466" t="s">
        <v>1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hidden="1" customHeight="1" x14ac:dyDescent="0.25">
      <c r="A406" s="60" t="s">
        <v>635</v>
      </c>
      <c r="B406" s="60" t="s">
        <v>636</v>
      </c>
      <c r="C406" s="34">
        <v>4301051660</v>
      </c>
      <c r="D406" s="619">
        <v>4607091384253</v>
      </c>
      <c r="E406" s="620"/>
      <c r="F406" s="59">
        <v>0.4</v>
      </c>
      <c r="G406" s="35">
        <v>6</v>
      </c>
      <c r="H406" s="59">
        <v>2.4</v>
      </c>
      <c r="I406" s="59">
        <v>2.6640000000000001</v>
      </c>
      <c r="J406" s="35">
        <v>182</v>
      </c>
      <c r="K406" s="35" t="s">
        <v>67</v>
      </c>
      <c r="L406" s="35"/>
      <c r="M406" s="36" t="s">
        <v>106</v>
      </c>
      <c r="N406" s="36"/>
      <c r="O406" s="35">
        <v>40</v>
      </c>
      <c r="P406" s="77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7"/>
      <c r="V406" s="37"/>
      <c r="W406" s="38" t="s">
        <v>69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IFERROR(IF(Y406=0,"",ROUNDUP(Y406/H406,0)*0.00651),"")</f>
        <v/>
      </c>
      <c r="AA406" s="65"/>
      <c r="AB406" s="66"/>
      <c r="AC406" s="467" t="s">
        <v>631</v>
      </c>
      <c r="AG406" s="75"/>
      <c r="AJ406" s="79"/>
      <c r="AK406" s="79">
        <v>0</v>
      </c>
      <c r="BB406" s="468" t="s">
        <v>1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hidden="1" customHeight="1" x14ac:dyDescent="0.25">
      <c r="A407" s="60" t="s">
        <v>637</v>
      </c>
      <c r="B407" s="60" t="s">
        <v>638</v>
      </c>
      <c r="C407" s="34">
        <v>4301051446</v>
      </c>
      <c r="D407" s="619">
        <v>4680115881969</v>
      </c>
      <c r="E407" s="620"/>
      <c r="F407" s="59">
        <v>0.4</v>
      </c>
      <c r="G407" s="35">
        <v>6</v>
      </c>
      <c r="H407" s="59">
        <v>2.4</v>
      </c>
      <c r="I407" s="59">
        <v>2.58</v>
      </c>
      <c r="J407" s="35">
        <v>182</v>
      </c>
      <c r="K407" s="35" t="s">
        <v>67</v>
      </c>
      <c r="L407" s="35"/>
      <c r="M407" s="36" t="s">
        <v>106</v>
      </c>
      <c r="N407" s="36"/>
      <c r="O407" s="35">
        <v>40</v>
      </c>
      <c r="P407" s="6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7"/>
      <c r="V407" s="37"/>
      <c r="W407" s="38" t="s">
        <v>69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/>
      <c r="AB407" s="66"/>
      <c r="AC407" s="469" t="s">
        <v>639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1" t="s">
        <v>86</v>
      </c>
      <c r="Q408" s="632"/>
      <c r="R408" s="632"/>
      <c r="S408" s="632"/>
      <c r="T408" s="632"/>
      <c r="U408" s="632"/>
      <c r="V408" s="633"/>
      <c r="W408" s="40" t="s">
        <v>87</v>
      </c>
      <c r="X408" s="41">
        <f>IFERROR(X404/H404,"0")+IFERROR(X405/H405,"0")+IFERROR(X406/H406,"0")+IFERROR(X407/H407,"0")</f>
        <v>2.2222222222222223</v>
      </c>
      <c r="Y408" s="41">
        <f>IFERROR(Y404/H404,"0")+IFERROR(Y405/H405,"0")+IFERROR(Y406/H406,"0")+IFERROR(Y407/H407,"0")</f>
        <v>3</v>
      </c>
      <c r="Z408" s="41">
        <f>IFERROR(IF(Z404="",0,Z404),"0")+IFERROR(IF(Z405="",0,Z405),"0")+IFERROR(IF(Z406="",0,Z406),"0")+IFERROR(IF(Z407="",0,Z407),"0")</f>
        <v>5.6940000000000004E-2</v>
      </c>
      <c r="AA408" s="64"/>
      <c r="AB408" s="64"/>
      <c r="AC408" s="64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1" t="s">
        <v>86</v>
      </c>
      <c r="Q409" s="632"/>
      <c r="R409" s="632"/>
      <c r="S409" s="632"/>
      <c r="T409" s="632"/>
      <c r="U409" s="632"/>
      <c r="V409" s="633"/>
      <c r="W409" s="40" t="s">
        <v>69</v>
      </c>
      <c r="X409" s="41">
        <f>IFERROR(SUM(X404:X407),"0")</f>
        <v>20</v>
      </c>
      <c r="Y409" s="41">
        <f>IFERROR(SUM(Y404:Y407),"0")</f>
        <v>27</v>
      </c>
      <c r="Z409" s="40"/>
      <c r="AA409" s="64"/>
      <c r="AB409" s="64"/>
      <c r="AC409" s="64"/>
    </row>
    <row r="410" spans="1:68" ht="14.25" hidden="1" customHeight="1" x14ac:dyDescent="0.25">
      <c r="A410" s="635" t="s">
        <v>172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3"/>
      <c r="AB410" s="63"/>
      <c r="AC410" s="63"/>
    </row>
    <row r="411" spans="1:68" ht="27" hidden="1" customHeight="1" x14ac:dyDescent="0.25">
      <c r="A411" s="60" t="s">
        <v>640</v>
      </c>
      <c r="B411" s="60" t="s">
        <v>641</v>
      </c>
      <c r="C411" s="34">
        <v>4301060441</v>
      </c>
      <c r="D411" s="619">
        <v>4607091389357</v>
      </c>
      <c r="E411" s="620"/>
      <c r="F411" s="59">
        <v>1.5</v>
      </c>
      <c r="G411" s="35">
        <v>6</v>
      </c>
      <c r="H411" s="59">
        <v>9</v>
      </c>
      <c r="I411" s="59">
        <v>9.4350000000000005</v>
      </c>
      <c r="J411" s="35">
        <v>64</v>
      </c>
      <c r="K411" s="35" t="s">
        <v>99</v>
      </c>
      <c r="L411" s="35"/>
      <c r="M411" s="36" t="s">
        <v>106</v>
      </c>
      <c r="N411" s="36"/>
      <c r="O411" s="35">
        <v>40</v>
      </c>
      <c r="P411" s="77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7"/>
      <c r="V411" s="37"/>
      <c r="W411" s="38" t="s">
        <v>69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IFERROR(IF(Y411=0,"",ROUNDUP(Y411/H411,0)*0.01898),"")</f>
        <v/>
      </c>
      <c r="AA411" s="65"/>
      <c r="AB411" s="66"/>
      <c r="AC411" s="471" t="s">
        <v>642</v>
      </c>
      <c r="AG411" s="75"/>
      <c r="AJ411" s="79"/>
      <c r="AK411" s="79">
        <v>0</v>
      </c>
      <c r="BB411" s="472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hidden="1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1" t="s">
        <v>86</v>
      </c>
      <c r="Q412" s="632"/>
      <c r="R412" s="632"/>
      <c r="S412" s="632"/>
      <c r="T412" s="632"/>
      <c r="U412" s="632"/>
      <c r="V412" s="633"/>
      <c r="W412" s="40" t="s">
        <v>87</v>
      </c>
      <c r="X412" s="41">
        <f>IFERROR(X411/H411,"0")</f>
        <v>0</v>
      </c>
      <c r="Y412" s="41">
        <f>IFERROR(Y411/H411,"0")</f>
        <v>0</v>
      </c>
      <c r="Z412" s="41">
        <f>IFERROR(IF(Z411="",0,Z411),"0")</f>
        <v>0</v>
      </c>
      <c r="AA412" s="64"/>
      <c r="AB412" s="64"/>
      <c r="AC412" s="64"/>
    </row>
    <row r="413" spans="1:68" hidden="1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1" t="s">
        <v>86</v>
      </c>
      <c r="Q413" s="632"/>
      <c r="R413" s="632"/>
      <c r="S413" s="632"/>
      <c r="T413" s="632"/>
      <c r="U413" s="632"/>
      <c r="V413" s="633"/>
      <c r="W413" s="40" t="s">
        <v>69</v>
      </c>
      <c r="X413" s="41">
        <f>IFERROR(SUM(X411:X411),"0")</f>
        <v>0</v>
      </c>
      <c r="Y413" s="41">
        <f>IFERROR(SUM(Y411:Y411),"0")</f>
        <v>0</v>
      </c>
      <c r="Z413" s="40"/>
      <c r="AA413" s="64"/>
      <c r="AB413" s="64"/>
      <c r="AC413" s="64"/>
    </row>
    <row r="414" spans="1:68" ht="27.75" hidden="1" customHeight="1" x14ac:dyDescent="0.2">
      <c r="A414" s="637" t="s">
        <v>643</v>
      </c>
      <c r="B414" s="638"/>
      <c r="C414" s="638"/>
      <c r="D414" s="638"/>
      <c r="E414" s="638"/>
      <c r="F414" s="638"/>
      <c r="G414" s="638"/>
      <c r="H414" s="638"/>
      <c r="I414" s="638"/>
      <c r="J414" s="638"/>
      <c r="K414" s="638"/>
      <c r="L414" s="638"/>
      <c r="M414" s="638"/>
      <c r="N414" s="638"/>
      <c r="O414" s="638"/>
      <c r="P414" s="638"/>
      <c r="Q414" s="638"/>
      <c r="R414" s="638"/>
      <c r="S414" s="638"/>
      <c r="T414" s="638"/>
      <c r="U414" s="638"/>
      <c r="V414" s="638"/>
      <c r="W414" s="638"/>
      <c r="X414" s="638"/>
      <c r="Y414" s="638"/>
      <c r="Z414" s="638"/>
      <c r="AA414" s="52"/>
      <c r="AB414" s="52"/>
      <c r="AC414" s="52"/>
    </row>
    <row r="415" spans="1:68" ht="16.5" hidden="1" customHeight="1" x14ac:dyDescent="0.25">
      <c r="A415" s="639" t="s">
        <v>644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2"/>
      <c r="AB415" s="62"/>
      <c r="AC415" s="62"/>
    </row>
    <row r="416" spans="1:68" ht="14.25" hidden="1" customHeight="1" x14ac:dyDescent="0.25">
      <c r="A416" s="635" t="s">
        <v>146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3"/>
      <c r="AB416" s="63"/>
      <c r="AC416" s="63"/>
    </row>
    <row r="417" spans="1:68" ht="27" hidden="1" customHeight="1" x14ac:dyDescent="0.25">
      <c r="A417" s="60" t="s">
        <v>645</v>
      </c>
      <c r="B417" s="60" t="s">
        <v>646</v>
      </c>
      <c r="C417" s="34">
        <v>4301031405</v>
      </c>
      <c r="D417" s="619">
        <v>4680115886100</v>
      </c>
      <c r="E417" s="620"/>
      <c r="F417" s="59">
        <v>0.9</v>
      </c>
      <c r="G417" s="35">
        <v>6</v>
      </c>
      <c r="H417" s="59">
        <v>5.4</v>
      </c>
      <c r="I417" s="59">
        <v>5.61</v>
      </c>
      <c r="J417" s="35">
        <v>132</v>
      </c>
      <c r="K417" s="35" t="s">
        <v>104</v>
      </c>
      <c r="L417" s="35"/>
      <c r="M417" s="36" t="s">
        <v>68</v>
      </c>
      <c r="N417" s="36"/>
      <c r="O417" s="35">
        <v>50</v>
      </c>
      <c r="P417" s="91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7"/>
      <c r="V417" s="37"/>
      <c r="W417" s="38" t="s">
        <v>69</v>
      </c>
      <c r="X417" s="56">
        <v>0</v>
      </c>
      <c r="Y417" s="53">
        <f t="shared" ref="Y417:Y426" si="62">IFERROR(IF(X417="",0,CEILING((X417/$H417),1)*$H417),"")</f>
        <v>0</v>
      </c>
      <c r="Z417" s="39" t="str">
        <f>IFERROR(IF(Y417=0,"",ROUNDUP(Y417/H417,0)*0.00902),"")</f>
        <v/>
      </c>
      <c r="AA417" s="65"/>
      <c r="AB417" s="66"/>
      <c r="AC417" s="473" t="s">
        <v>647</v>
      </c>
      <c r="AG417" s="75"/>
      <c r="AJ417" s="79"/>
      <c r="AK417" s="79">
        <v>0</v>
      </c>
      <c r="BB417" s="474" t="s">
        <v>1</v>
      </c>
      <c r="BM417" s="75">
        <f t="shared" ref="BM417:BM426" si="63">IFERROR(X417*I417/H417,"0")</f>
        <v>0</v>
      </c>
      <c r="BN417" s="75">
        <f t="shared" ref="BN417:BN426" si="64">IFERROR(Y417*I417/H417,"0")</f>
        <v>0</v>
      </c>
      <c r="BO417" s="75">
        <f t="shared" ref="BO417:BO426" si="65">IFERROR(1/J417*(X417/H417),"0")</f>
        <v>0</v>
      </c>
      <c r="BP417" s="75">
        <f t="shared" ref="BP417:BP426" si="66">IFERROR(1/J417*(Y417/H417),"0")</f>
        <v>0</v>
      </c>
    </row>
    <row r="418" spans="1:68" ht="27" hidden="1" customHeight="1" x14ac:dyDescent="0.25">
      <c r="A418" s="60" t="s">
        <v>648</v>
      </c>
      <c r="B418" s="60" t="s">
        <v>649</v>
      </c>
      <c r="C418" s="34">
        <v>4301031406</v>
      </c>
      <c r="D418" s="619">
        <v>4680115886117</v>
      </c>
      <c r="E418" s="620"/>
      <c r="F418" s="59">
        <v>0.9</v>
      </c>
      <c r="G418" s="35">
        <v>6</v>
      </c>
      <c r="H418" s="59">
        <v>5.4</v>
      </c>
      <c r="I418" s="59">
        <v>5.61</v>
      </c>
      <c r="J418" s="35">
        <v>132</v>
      </c>
      <c r="K418" s="35" t="s">
        <v>104</v>
      </c>
      <c r="L418" s="35"/>
      <c r="M418" s="36" t="s">
        <v>68</v>
      </c>
      <c r="N418" s="36"/>
      <c r="O418" s="35">
        <v>50</v>
      </c>
      <c r="P418" s="92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7"/>
      <c r="V418" s="37"/>
      <c r="W418" s="38" t="s">
        <v>69</v>
      </c>
      <c r="X418" s="56">
        <v>0</v>
      </c>
      <c r="Y418" s="53">
        <f t="shared" si="62"/>
        <v>0</v>
      </c>
      <c r="Z418" s="39" t="str">
        <f>IFERROR(IF(Y418=0,"",ROUNDUP(Y418/H418,0)*0.00902),"")</f>
        <v/>
      </c>
      <c r="AA418" s="65"/>
      <c r="AB418" s="66"/>
      <c r="AC418" s="475" t="s">
        <v>650</v>
      </c>
      <c r="AG418" s="75"/>
      <c r="AJ418" s="79"/>
      <c r="AK418" s="79">
        <v>0</v>
      </c>
      <c r="BB418" s="476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27" hidden="1" customHeight="1" x14ac:dyDescent="0.25">
      <c r="A419" s="60" t="s">
        <v>648</v>
      </c>
      <c r="B419" s="60" t="s">
        <v>651</v>
      </c>
      <c r="C419" s="34">
        <v>4301031382</v>
      </c>
      <c r="D419" s="619">
        <v>4680115886117</v>
      </c>
      <c r="E419" s="620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104</v>
      </c>
      <c r="L419" s="35"/>
      <c r="M419" s="36" t="s">
        <v>68</v>
      </c>
      <c r="N419" s="36"/>
      <c r="O419" s="35">
        <v>50</v>
      </c>
      <c r="P419" s="78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7"/>
      <c r="V419" s="37"/>
      <c r="W419" s="38" t="s">
        <v>69</v>
      </c>
      <c r="X419" s="56">
        <v>0</v>
      </c>
      <c r="Y419" s="53">
        <f t="shared" si="62"/>
        <v>0</v>
      </c>
      <c r="Z419" s="39" t="str">
        <f>IFERROR(IF(Y419=0,"",ROUNDUP(Y419/H419,0)*0.00902),"")</f>
        <v/>
      </c>
      <c r="AA419" s="65"/>
      <c r="AB419" s="66"/>
      <c r="AC419" s="477" t="s">
        <v>650</v>
      </c>
      <c r="AG419" s="75"/>
      <c r="AJ419" s="79"/>
      <c r="AK419" s="79">
        <v>0</v>
      </c>
      <c r="BB419" s="478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hidden="1" customHeight="1" x14ac:dyDescent="0.25">
      <c r="A420" s="60" t="s">
        <v>652</v>
      </c>
      <c r="B420" s="60" t="s">
        <v>653</v>
      </c>
      <c r="C420" s="34">
        <v>4301031402</v>
      </c>
      <c r="D420" s="619">
        <v>4680115886124</v>
      </c>
      <c r="E420" s="620"/>
      <c r="F420" s="59">
        <v>0.9</v>
      </c>
      <c r="G420" s="35">
        <v>6</v>
      </c>
      <c r="H420" s="59">
        <v>5.4</v>
      </c>
      <c r="I420" s="59">
        <v>5.61</v>
      </c>
      <c r="J420" s="35">
        <v>132</v>
      </c>
      <c r="K420" s="35" t="s">
        <v>104</v>
      </c>
      <c r="L420" s="35"/>
      <c r="M420" s="36" t="s">
        <v>68</v>
      </c>
      <c r="N420" s="36"/>
      <c r="O420" s="35">
        <v>50</v>
      </c>
      <c r="P420" s="92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7"/>
      <c r="V420" s="37"/>
      <c r="W420" s="38" t="s">
        <v>69</v>
      </c>
      <c r="X420" s="56">
        <v>0</v>
      </c>
      <c r="Y420" s="53">
        <f t="shared" si="62"/>
        <v>0</v>
      </c>
      <c r="Z420" s="39" t="str">
        <f>IFERROR(IF(Y420=0,"",ROUNDUP(Y420/H420,0)*0.00902),"")</f>
        <v/>
      </c>
      <c r="AA420" s="65"/>
      <c r="AB420" s="66"/>
      <c r="AC420" s="479" t="s">
        <v>654</v>
      </c>
      <c r="AG420" s="75"/>
      <c r="AJ420" s="79"/>
      <c r="AK420" s="79">
        <v>0</v>
      </c>
      <c r="BB420" s="480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hidden="1" customHeight="1" x14ac:dyDescent="0.25">
      <c r="A421" s="60" t="s">
        <v>655</v>
      </c>
      <c r="B421" s="60" t="s">
        <v>656</v>
      </c>
      <c r="C421" s="34">
        <v>4301031366</v>
      </c>
      <c r="D421" s="619">
        <v>4680115883147</v>
      </c>
      <c r="E421" s="620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149</v>
      </c>
      <c r="L421" s="35"/>
      <c r="M421" s="36" t="s">
        <v>68</v>
      </c>
      <c r="N421" s="36"/>
      <c r="O421" s="35">
        <v>50</v>
      </c>
      <c r="P421" s="9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7"/>
      <c r="V421" s="37"/>
      <c r="W421" s="38" t="s">
        <v>69</v>
      </c>
      <c r="X421" s="56">
        <v>0</v>
      </c>
      <c r="Y421" s="53">
        <f t="shared" si="62"/>
        <v>0</v>
      </c>
      <c r="Z421" s="39" t="str">
        <f t="shared" ref="Z421:Z426" si="67">IFERROR(IF(Y421=0,"",ROUNDUP(Y421/H421,0)*0.00502),"")</f>
        <v/>
      </c>
      <c r="AA421" s="65"/>
      <c r="AB421" s="66"/>
      <c r="AC421" s="481" t="s">
        <v>647</v>
      </c>
      <c r="AG421" s="75"/>
      <c r="AJ421" s="79"/>
      <c r="AK421" s="79">
        <v>0</v>
      </c>
      <c r="BB421" s="482" t="s">
        <v>1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27" hidden="1" customHeight="1" x14ac:dyDescent="0.25">
      <c r="A422" s="60" t="s">
        <v>657</v>
      </c>
      <c r="B422" s="60" t="s">
        <v>658</v>
      </c>
      <c r="C422" s="34">
        <v>4301031362</v>
      </c>
      <c r="D422" s="619">
        <v>4607091384338</v>
      </c>
      <c r="E422" s="620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149</v>
      </c>
      <c r="L422" s="35"/>
      <c r="M422" s="36" t="s">
        <v>68</v>
      </c>
      <c r="N422" s="36"/>
      <c r="O422" s="35">
        <v>50</v>
      </c>
      <c r="P422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7"/>
      <c r="V422" s="37"/>
      <c r="W422" s="38" t="s">
        <v>69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3" t="s">
        <v>647</v>
      </c>
      <c r="AG422" s="75"/>
      <c r="AJ422" s="79"/>
      <c r="AK422" s="79">
        <v>0</v>
      </c>
      <c r="BB422" s="484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t="37.5" hidden="1" customHeight="1" x14ac:dyDescent="0.25">
      <c r="A423" s="60" t="s">
        <v>659</v>
      </c>
      <c r="B423" s="60" t="s">
        <v>660</v>
      </c>
      <c r="C423" s="34">
        <v>4301031361</v>
      </c>
      <c r="D423" s="619">
        <v>4607091389524</v>
      </c>
      <c r="E423" s="620"/>
      <c r="F423" s="59">
        <v>0.35</v>
      </c>
      <c r="G423" s="35">
        <v>6</v>
      </c>
      <c r="H423" s="59">
        <v>2.1</v>
      </c>
      <c r="I423" s="59">
        <v>2.23</v>
      </c>
      <c r="J423" s="35">
        <v>234</v>
      </c>
      <c r="K423" s="35" t="s">
        <v>149</v>
      </c>
      <c r="L423" s="35"/>
      <c r="M423" s="36" t="s">
        <v>68</v>
      </c>
      <c r="N423" s="36"/>
      <c r="O423" s="35">
        <v>50</v>
      </c>
      <c r="P423" s="64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7"/>
      <c r="V423" s="37"/>
      <c r="W423" s="38" t="s">
        <v>69</v>
      </c>
      <c r="X423" s="56">
        <v>0</v>
      </c>
      <c r="Y423" s="53">
        <f t="shared" si="62"/>
        <v>0</v>
      </c>
      <c r="Z423" s="39" t="str">
        <f t="shared" si="67"/>
        <v/>
      </c>
      <c r="AA423" s="65"/>
      <c r="AB423" s="66"/>
      <c r="AC423" s="485" t="s">
        <v>661</v>
      </c>
      <c r="AG423" s="75"/>
      <c r="AJ423" s="79"/>
      <c r="AK423" s="79">
        <v>0</v>
      </c>
      <c r="BB423" s="486" t="s">
        <v>1</v>
      </c>
      <c r="BM423" s="75">
        <f t="shared" si="63"/>
        <v>0</v>
      </c>
      <c r="BN423" s="75">
        <f t="shared" si="64"/>
        <v>0</v>
      </c>
      <c r="BO423" s="75">
        <f t="shared" si="65"/>
        <v>0</v>
      </c>
      <c r="BP423" s="75">
        <f t="shared" si="66"/>
        <v>0</v>
      </c>
    </row>
    <row r="424" spans="1:68" ht="27" hidden="1" customHeight="1" x14ac:dyDescent="0.25">
      <c r="A424" s="60" t="s">
        <v>662</v>
      </c>
      <c r="B424" s="60" t="s">
        <v>663</v>
      </c>
      <c r="C424" s="34">
        <v>4301031364</v>
      </c>
      <c r="D424" s="619">
        <v>4680115883161</v>
      </c>
      <c r="E424" s="620"/>
      <c r="F424" s="59">
        <v>0.28000000000000003</v>
      </c>
      <c r="G424" s="35">
        <v>6</v>
      </c>
      <c r="H424" s="59">
        <v>1.68</v>
      </c>
      <c r="I424" s="59">
        <v>1.81</v>
      </c>
      <c r="J424" s="35">
        <v>234</v>
      </c>
      <c r="K424" s="35" t="s">
        <v>149</v>
      </c>
      <c r="L424" s="35"/>
      <c r="M424" s="36" t="s">
        <v>68</v>
      </c>
      <c r="N424" s="36"/>
      <c r="O424" s="35">
        <v>50</v>
      </c>
      <c r="P424" s="79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7"/>
      <c r="V424" s="37"/>
      <c r="W424" s="38" t="s">
        <v>69</v>
      </c>
      <c r="X424" s="56">
        <v>0</v>
      </c>
      <c r="Y424" s="53">
        <f t="shared" si="62"/>
        <v>0</v>
      </c>
      <c r="Z424" s="39" t="str">
        <f t="shared" si="67"/>
        <v/>
      </c>
      <c r="AA424" s="65"/>
      <c r="AB424" s="66"/>
      <c r="AC424" s="487" t="s">
        <v>664</v>
      </c>
      <c r="AG424" s="75"/>
      <c r="AJ424" s="79"/>
      <c r="AK424" s="79">
        <v>0</v>
      </c>
      <c r="BB424" s="488" t="s">
        <v>1</v>
      </c>
      <c r="BM424" s="75">
        <f t="shared" si="63"/>
        <v>0</v>
      </c>
      <c r="BN424" s="75">
        <f t="shared" si="64"/>
        <v>0</v>
      </c>
      <c r="BO424" s="75">
        <f t="shared" si="65"/>
        <v>0</v>
      </c>
      <c r="BP424" s="75">
        <f t="shared" si="66"/>
        <v>0</v>
      </c>
    </row>
    <row r="425" spans="1:68" ht="27" hidden="1" customHeight="1" x14ac:dyDescent="0.25">
      <c r="A425" s="60" t="s">
        <v>665</v>
      </c>
      <c r="B425" s="60" t="s">
        <v>666</v>
      </c>
      <c r="C425" s="34">
        <v>4301031358</v>
      </c>
      <c r="D425" s="619">
        <v>4607091389531</v>
      </c>
      <c r="E425" s="620"/>
      <c r="F425" s="59">
        <v>0.35</v>
      </c>
      <c r="G425" s="35">
        <v>6</v>
      </c>
      <c r="H425" s="59">
        <v>2.1</v>
      </c>
      <c r="I425" s="59">
        <v>2.23</v>
      </c>
      <c r="J425" s="35">
        <v>234</v>
      </c>
      <c r="K425" s="35" t="s">
        <v>149</v>
      </c>
      <c r="L425" s="35"/>
      <c r="M425" s="36" t="s">
        <v>68</v>
      </c>
      <c r="N425" s="36"/>
      <c r="O425" s="35">
        <v>50</v>
      </c>
      <c r="P425" s="8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7"/>
      <c r="V425" s="37"/>
      <c r="W425" s="38" t="s">
        <v>69</v>
      </c>
      <c r="X425" s="56">
        <v>0</v>
      </c>
      <c r="Y425" s="53">
        <f t="shared" si="62"/>
        <v>0</v>
      </c>
      <c r="Z425" s="39" t="str">
        <f t="shared" si="67"/>
        <v/>
      </c>
      <c r="AA425" s="65"/>
      <c r="AB425" s="66"/>
      <c r="AC425" s="489" t="s">
        <v>667</v>
      </c>
      <c r="AG425" s="75"/>
      <c r="AJ425" s="79"/>
      <c r="AK425" s="79">
        <v>0</v>
      </c>
      <c r="BB425" s="490" t="s">
        <v>1</v>
      </c>
      <c r="BM425" s="75">
        <f t="shared" si="63"/>
        <v>0</v>
      </c>
      <c r="BN425" s="75">
        <f t="shared" si="64"/>
        <v>0</v>
      </c>
      <c r="BO425" s="75">
        <f t="shared" si="65"/>
        <v>0</v>
      </c>
      <c r="BP425" s="75">
        <f t="shared" si="66"/>
        <v>0</v>
      </c>
    </row>
    <row r="426" spans="1:68" ht="37.5" hidden="1" customHeight="1" x14ac:dyDescent="0.25">
      <c r="A426" s="60" t="s">
        <v>668</v>
      </c>
      <c r="B426" s="60" t="s">
        <v>669</v>
      </c>
      <c r="C426" s="34">
        <v>4301031360</v>
      </c>
      <c r="D426" s="619">
        <v>4607091384345</v>
      </c>
      <c r="E426" s="620"/>
      <c r="F426" s="59">
        <v>0.35</v>
      </c>
      <c r="G426" s="35">
        <v>6</v>
      </c>
      <c r="H426" s="59">
        <v>2.1</v>
      </c>
      <c r="I426" s="59">
        <v>2.23</v>
      </c>
      <c r="J426" s="35">
        <v>234</v>
      </c>
      <c r="K426" s="35" t="s">
        <v>149</v>
      </c>
      <c r="L426" s="35"/>
      <c r="M426" s="36" t="s">
        <v>68</v>
      </c>
      <c r="N426" s="36"/>
      <c r="O426" s="35">
        <v>50</v>
      </c>
      <c r="P426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7"/>
      <c r="V426" s="37"/>
      <c r="W426" s="38" t="s">
        <v>69</v>
      </c>
      <c r="X426" s="56">
        <v>0</v>
      </c>
      <c r="Y426" s="53">
        <f t="shared" si="62"/>
        <v>0</v>
      </c>
      <c r="Z426" s="39" t="str">
        <f t="shared" si="67"/>
        <v/>
      </c>
      <c r="AA426" s="65"/>
      <c r="AB426" s="66"/>
      <c r="AC426" s="491" t="s">
        <v>664</v>
      </c>
      <c r="AG426" s="75"/>
      <c r="AJ426" s="79"/>
      <c r="AK426" s="79">
        <v>0</v>
      </c>
      <c r="BB426" s="492" t="s">
        <v>1</v>
      </c>
      <c r="BM426" s="75">
        <f t="shared" si="63"/>
        <v>0</v>
      </c>
      <c r="BN426" s="75">
        <f t="shared" si="64"/>
        <v>0</v>
      </c>
      <c r="BO426" s="75">
        <f t="shared" si="65"/>
        <v>0</v>
      </c>
      <c r="BP426" s="75">
        <f t="shared" si="66"/>
        <v>0</v>
      </c>
    </row>
    <row r="427" spans="1:68" hidden="1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1" t="s">
        <v>86</v>
      </c>
      <c r="Q427" s="632"/>
      <c r="R427" s="632"/>
      <c r="S427" s="632"/>
      <c r="T427" s="632"/>
      <c r="U427" s="632"/>
      <c r="V427" s="633"/>
      <c r="W427" s="40" t="s">
        <v>87</v>
      </c>
      <c r="X427" s="41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41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4"/>
      <c r="AB427" s="64"/>
      <c r="AC427" s="64"/>
    </row>
    <row r="428" spans="1:68" hidden="1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1" t="s">
        <v>86</v>
      </c>
      <c r="Q428" s="632"/>
      <c r="R428" s="632"/>
      <c r="S428" s="632"/>
      <c r="T428" s="632"/>
      <c r="U428" s="632"/>
      <c r="V428" s="633"/>
      <c r="W428" s="40" t="s">
        <v>69</v>
      </c>
      <c r="X428" s="41">
        <f>IFERROR(SUM(X417:X426),"0")</f>
        <v>0</v>
      </c>
      <c r="Y428" s="41">
        <f>IFERROR(SUM(Y417:Y426),"0")</f>
        <v>0</v>
      </c>
      <c r="Z428" s="40"/>
      <c r="AA428" s="64"/>
      <c r="AB428" s="64"/>
      <c r="AC428" s="64"/>
    </row>
    <row r="429" spans="1:68" ht="14.25" hidden="1" customHeight="1" x14ac:dyDescent="0.25">
      <c r="A429" s="635" t="s">
        <v>64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3"/>
      <c r="AB429" s="63"/>
      <c r="AC429" s="63"/>
    </row>
    <row r="430" spans="1:68" ht="27" hidden="1" customHeight="1" x14ac:dyDescent="0.25">
      <c r="A430" s="60" t="s">
        <v>670</v>
      </c>
      <c r="B430" s="60" t="s">
        <v>671</v>
      </c>
      <c r="C430" s="34">
        <v>4301051284</v>
      </c>
      <c r="D430" s="619">
        <v>4607091384352</v>
      </c>
      <c r="E430" s="620"/>
      <c r="F430" s="59">
        <v>0.6</v>
      </c>
      <c r="G430" s="35">
        <v>4</v>
      </c>
      <c r="H430" s="59">
        <v>2.4</v>
      </c>
      <c r="I430" s="59">
        <v>2.6459999999999999</v>
      </c>
      <c r="J430" s="35">
        <v>132</v>
      </c>
      <c r="K430" s="35" t="s">
        <v>104</v>
      </c>
      <c r="L430" s="35"/>
      <c r="M430" s="36" t="s">
        <v>106</v>
      </c>
      <c r="N430" s="36"/>
      <c r="O430" s="35">
        <v>45</v>
      </c>
      <c r="P430" s="9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7"/>
      <c r="V430" s="37"/>
      <c r="W430" s="38" t="s">
        <v>69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IFERROR(IF(Y430=0,"",ROUNDUP(Y430/H430,0)*0.00902),"")</f>
        <v/>
      </c>
      <c r="AA430" s="65"/>
      <c r="AB430" s="66"/>
      <c r="AC430" s="493" t="s">
        <v>672</v>
      </c>
      <c r="AG430" s="75"/>
      <c r="AJ430" s="79"/>
      <c r="AK430" s="79">
        <v>0</v>
      </c>
      <c r="BB430" s="494" t="s">
        <v>1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27" hidden="1" customHeight="1" x14ac:dyDescent="0.25">
      <c r="A431" s="60" t="s">
        <v>673</v>
      </c>
      <c r="B431" s="60" t="s">
        <v>674</v>
      </c>
      <c r="C431" s="34">
        <v>4301051431</v>
      </c>
      <c r="D431" s="619">
        <v>4607091389654</v>
      </c>
      <c r="E431" s="620"/>
      <c r="F431" s="59">
        <v>0.33</v>
      </c>
      <c r="G431" s="35">
        <v>6</v>
      </c>
      <c r="H431" s="59">
        <v>1.98</v>
      </c>
      <c r="I431" s="59">
        <v>2.238</v>
      </c>
      <c r="J431" s="35">
        <v>182</v>
      </c>
      <c r="K431" s="35" t="s">
        <v>67</v>
      </c>
      <c r="L431" s="35"/>
      <c r="M431" s="36" t="s">
        <v>106</v>
      </c>
      <c r="N431" s="36"/>
      <c r="O431" s="35">
        <v>45</v>
      </c>
      <c r="P431" s="7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7"/>
      <c r="V431" s="37"/>
      <c r="W431" s="38" t="s">
        <v>69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IFERROR(IF(Y431=0,"",ROUNDUP(Y431/H431,0)*0.00651),"")</f>
        <v/>
      </c>
      <c r="AA431" s="65"/>
      <c r="AB431" s="66"/>
      <c r="AC431" s="495" t="s">
        <v>675</v>
      </c>
      <c r="AG431" s="75"/>
      <c r="AJ431" s="79"/>
      <c r="AK431" s="79">
        <v>0</v>
      </c>
      <c r="BB431" s="496" t="s">
        <v>1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hidden="1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1" t="s">
        <v>86</v>
      </c>
      <c r="Q432" s="632"/>
      <c r="R432" s="632"/>
      <c r="S432" s="632"/>
      <c r="T432" s="632"/>
      <c r="U432" s="632"/>
      <c r="V432" s="633"/>
      <c r="W432" s="40" t="s">
        <v>87</v>
      </c>
      <c r="X432" s="41">
        <f>IFERROR(X430/H430,"0")+IFERROR(X431/H431,"0")</f>
        <v>0</v>
      </c>
      <c r="Y432" s="41">
        <f>IFERROR(Y430/H430,"0")+IFERROR(Y431/H431,"0")</f>
        <v>0</v>
      </c>
      <c r="Z432" s="41">
        <f>IFERROR(IF(Z430="",0,Z430),"0")+IFERROR(IF(Z431="",0,Z431),"0")</f>
        <v>0</v>
      </c>
      <c r="AA432" s="64"/>
      <c r="AB432" s="64"/>
      <c r="AC432" s="64"/>
    </row>
    <row r="433" spans="1:68" hidden="1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1" t="s">
        <v>86</v>
      </c>
      <c r="Q433" s="632"/>
      <c r="R433" s="632"/>
      <c r="S433" s="632"/>
      <c r="T433" s="632"/>
      <c r="U433" s="632"/>
      <c r="V433" s="633"/>
      <c r="W433" s="40" t="s">
        <v>69</v>
      </c>
      <c r="X433" s="41">
        <f>IFERROR(SUM(X430:X431),"0")</f>
        <v>0</v>
      </c>
      <c r="Y433" s="41">
        <f>IFERROR(SUM(Y430:Y431),"0")</f>
        <v>0</v>
      </c>
      <c r="Z433" s="40"/>
      <c r="AA433" s="64"/>
      <c r="AB433" s="64"/>
      <c r="AC433" s="64"/>
    </row>
    <row r="434" spans="1:68" ht="16.5" hidden="1" customHeight="1" x14ac:dyDescent="0.25">
      <c r="A434" s="639" t="s">
        <v>676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2"/>
      <c r="AB434" s="62"/>
      <c r="AC434" s="62"/>
    </row>
    <row r="435" spans="1:68" ht="14.25" hidden="1" customHeight="1" x14ac:dyDescent="0.25">
      <c r="A435" s="635" t="s">
        <v>135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3"/>
      <c r="AB435" s="63"/>
      <c r="AC435" s="63"/>
    </row>
    <row r="436" spans="1:68" ht="27" hidden="1" customHeight="1" x14ac:dyDescent="0.25">
      <c r="A436" s="60" t="s">
        <v>677</v>
      </c>
      <c r="B436" s="60" t="s">
        <v>678</v>
      </c>
      <c r="C436" s="34">
        <v>4301020319</v>
      </c>
      <c r="D436" s="619">
        <v>4680115885240</v>
      </c>
      <c r="E436" s="620"/>
      <c r="F436" s="59">
        <v>0.35</v>
      </c>
      <c r="G436" s="35">
        <v>6</v>
      </c>
      <c r="H436" s="59">
        <v>2.1</v>
      </c>
      <c r="I436" s="59">
        <v>2.31</v>
      </c>
      <c r="J436" s="35">
        <v>182</v>
      </c>
      <c r="K436" s="35" t="s">
        <v>67</v>
      </c>
      <c r="L436" s="35"/>
      <c r="M436" s="36" t="s">
        <v>68</v>
      </c>
      <c r="N436" s="36"/>
      <c r="O436" s="35">
        <v>40</v>
      </c>
      <c r="P436" s="9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7"/>
      <c r="V436" s="37"/>
      <c r="W436" s="38" t="s">
        <v>69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IFERROR(IF(Y436=0,"",ROUNDUP(Y436/H436,0)*0.00651),"")</f>
        <v/>
      </c>
      <c r="AA436" s="65"/>
      <c r="AB436" s="66"/>
      <c r="AC436" s="497" t="s">
        <v>679</v>
      </c>
      <c r="AG436" s="75"/>
      <c r="AJ436" s="79"/>
      <c r="AK436" s="79">
        <v>0</v>
      </c>
      <c r="BB436" s="498" t="s">
        <v>1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27" hidden="1" customHeight="1" x14ac:dyDescent="0.25">
      <c r="A437" s="60" t="s">
        <v>680</v>
      </c>
      <c r="B437" s="60" t="s">
        <v>681</v>
      </c>
      <c r="C437" s="34">
        <v>4301020315</v>
      </c>
      <c r="D437" s="619">
        <v>4607091389364</v>
      </c>
      <c r="E437" s="620"/>
      <c r="F437" s="59">
        <v>0.42</v>
      </c>
      <c r="G437" s="35">
        <v>6</v>
      </c>
      <c r="H437" s="59">
        <v>2.52</v>
      </c>
      <c r="I437" s="59">
        <v>2.73</v>
      </c>
      <c r="J437" s="35">
        <v>182</v>
      </c>
      <c r="K437" s="35" t="s">
        <v>67</v>
      </c>
      <c r="L437" s="35"/>
      <c r="M437" s="36" t="s">
        <v>68</v>
      </c>
      <c r="N437" s="36"/>
      <c r="O437" s="35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7"/>
      <c r="V437" s="37"/>
      <c r="W437" s="38" t="s">
        <v>69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IFERROR(IF(Y437=0,"",ROUNDUP(Y437/H437,0)*0.00651),"")</f>
        <v/>
      </c>
      <c r="AA437" s="65"/>
      <c r="AB437" s="66"/>
      <c r="AC437" s="499" t="s">
        <v>682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idden="1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1" t="s">
        <v>86</v>
      </c>
      <c r="Q438" s="632"/>
      <c r="R438" s="632"/>
      <c r="S438" s="632"/>
      <c r="T438" s="632"/>
      <c r="U438" s="632"/>
      <c r="V438" s="633"/>
      <c r="W438" s="40" t="s">
        <v>87</v>
      </c>
      <c r="X438" s="41">
        <f>IFERROR(X436/H436,"0")+IFERROR(X437/H437,"0")</f>
        <v>0</v>
      </c>
      <c r="Y438" s="41">
        <f>IFERROR(Y436/H436,"0")+IFERROR(Y437/H437,"0")</f>
        <v>0</v>
      </c>
      <c r="Z438" s="41">
        <f>IFERROR(IF(Z436="",0,Z436),"0")+IFERROR(IF(Z437="",0,Z437),"0")</f>
        <v>0</v>
      </c>
      <c r="AA438" s="64"/>
      <c r="AB438" s="64"/>
      <c r="AC438" s="64"/>
    </row>
    <row r="439" spans="1:68" hidden="1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1" t="s">
        <v>86</v>
      </c>
      <c r="Q439" s="632"/>
      <c r="R439" s="632"/>
      <c r="S439" s="632"/>
      <c r="T439" s="632"/>
      <c r="U439" s="632"/>
      <c r="V439" s="633"/>
      <c r="W439" s="40" t="s">
        <v>69</v>
      </c>
      <c r="X439" s="41">
        <f>IFERROR(SUM(X436:X437),"0")</f>
        <v>0</v>
      </c>
      <c r="Y439" s="41">
        <f>IFERROR(SUM(Y436:Y437),"0")</f>
        <v>0</v>
      </c>
      <c r="Z439" s="40"/>
      <c r="AA439" s="64"/>
      <c r="AB439" s="64"/>
      <c r="AC439" s="64"/>
    </row>
    <row r="440" spans="1:68" ht="14.25" hidden="1" customHeight="1" x14ac:dyDescent="0.25">
      <c r="A440" s="635" t="s">
        <v>146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3"/>
      <c r="AB440" s="63"/>
      <c r="AC440" s="63"/>
    </row>
    <row r="441" spans="1:68" ht="27" hidden="1" customHeight="1" x14ac:dyDescent="0.25">
      <c r="A441" s="60" t="s">
        <v>683</v>
      </c>
      <c r="B441" s="60" t="s">
        <v>684</v>
      </c>
      <c r="C441" s="34">
        <v>4301031403</v>
      </c>
      <c r="D441" s="619">
        <v>4680115886094</v>
      </c>
      <c r="E441" s="620"/>
      <c r="F441" s="59">
        <v>0.9</v>
      </c>
      <c r="G441" s="35">
        <v>6</v>
      </c>
      <c r="H441" s="59">
        <v>5.4</v>
      </c>
      <c r="I441" s="59">
        <v>5.61</v>
      </c>
      <c r="J441" s="35">
        <v>132</v>
      </c>
      <c r="K441" s="35" t="s">
        <v>104</v>
      </c>
      <c r="L441" s="35"/>
      <c r="M441" s="36" t="s">
        <v>100</v>
      </c>
      <c r="N441" s="36"/>
      <c r="O441" s="35">
        <v>50</v>
      </c>
      <c r="P441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7"/>
      <c r="V441" s="37"/>
      <c r="W441" s="38" t="s">
        <v>69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IFERROR(IF(Y441=0,"",ROUNDUP(Y441/H441,0)*0.00902),"")</f>
        <v/>
      </c>
      <c r="AA441" s="65"/>
      <c r="AB441" s="66"/>
      <c r="AC441" s="501" t="s">
        <v>685</v>
      </c>
      <c r="AG441" s="75"/>
      <c r="AJ441" s="79"/>
      <c r="AK441" s="79">
        <v>0</v>
      </c>
      <c r="BB441" s="502" t="s">
        <v>1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ht="27" hidden="1" customHeight="1" x14ac:dyDescent="0.25">
      <c r="A442" s="60" t="s">
        <v>686</v>
      </c>
      <c r="B442" s="60" t="s">
        <v>687</v>
      </c>
      <c r="C442" s="34">
        <v>4301031363</v>
      </c>
      <c r="D442" s="619">
        <v>4607091389425</v>
      </c>
      <c r="E442" s="620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149</v>
      </c>
      <c r="L442" s="35"/>
      <c r="M442" s="36" t="s">
        <v>68</v>
      </c>
      <c r="N442" s="36"/>
      <c r="O442" s="35">
        <v>50</v>
      </c>
      <c r="P442" s="77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7"/>
      <c r="V442" s="37"/>
      <c r="W442" s="38" t="s">
        <v>69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IFERROR(IF(Y442=0,"",ROUNDUP(Y442/H442,0)*0.00502),"")</f>
        <v/>
      </c>
      <c r="AA442" s="65"/>
      <c r="AB442" s="66"/>
      <c r="AC442" s="503" t="s">
        <v>688</v>
      </c>
      <c r="AG442" s="75"/>
      <c r="AJ442" s="79"/>
      <c r="AK442" s="79">
        <v>0</v>
      </c>
      <c r="BB442" s="504" t="s">
        <v>1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hidden="1" customHeight="1" x14ac:dyDescent="0.25">
      <c r="A443" s="60" t="s">
        <v>689</v>
      </c>
      <c r="B443" s="60" t="s">
        <v>690</v>
      </c>
      <c r="C443" s="34">
        <v>4301031373</v>
      </c>
      <c r="D443" s="619">
        <v>4680115880771</v>
      </c>
      <c r="E443" s="620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149</v>
      </c>
      <c r="L443" s="35"/>
      <c r="M443" s="36" t="s">
        <v>68</v>
      </c>
      <c r="N443" s="36"/>
      <c r="O443" s="35">
        <v>50</v>
      </c>
      <c r="P443" s="66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7"/>
      <c r="V443" s="37"/>
      <c r="W443" s="38" t="s">
        <v>69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IFERROR(IF(Y443=0,"",ROUNDUP(Y443/H443,0)*0.00502),"")</f>
        <v/>
      </c>
      <c r="AA443" s="65"/>
      <c r="AB443" s="66"/>
      <c r="AC443" s="505" t="s">
        <v>691</v>
      </c>
      <c r="AG443" s="75"/>
      <c r="AJ443" s="79"/>
      <c r="AK443" s="79">
        <v>0</v>
      </c>
      <c r="BB443" s="506" t="s">
        <v>1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t="27" customHeight="1" x14ac:dyDescent="0.25">
      <c r="A444" s="60" t="s">
        <v>692</v>
      </c>
      <c r="B444" s="60" t="s">
        <v>693</v>
      </c>
      <c r="C444" s="34">
        <v>4301031359</v>
      </c>
      <c r="D444" s="619">
        <v>4607091389500</v>
      </c>
      <c r="E444" s="620"/>
      <c r="F444" s="59">
        <v>0.35</v>
      </c>
      <c r="G444" s="35">
        <v>6</v>
      </c>
      <c r="H444" s="59">
        <v>2.1</v>
      </c>
      <c r="I444" s="59">
        <v>2.23</v>
      </c>
      <c r="J444" s="35">
        <v>234</v>
      </c>
      <c r="K444" s="35" t="s">
        <v>149</v>
      </c>
      <c r="L444" s="35"/>
      <c r="M444" s="36" t="s">
        <v>68</v>
      </c>
      <c r="N444" s="36"/>
      <c r="O444" s="35">
        <v>50</v>
      </c>
      <c r="P444" s="9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7"/>
      <c r="V444" s="37"/>
      <c r="W444" s="38" t="s">
        <v>69</v>
      </c>
      <c r="X444" s="56">
        <v>10.5</v>
      </c>
      <c r="Y444" s="53">
        <f>IFERROR(IF(X444="",0,CEILING((X444/$H444),1)*$H444),"")</f>
        <v>10.5</v>
      </c>
      <c r="Z444" s="39">
        <f>IFERROR(IF(Y444=0,"",ROUNDUP(Y444/H444,0)*0.00502),"")</f>
        <v>2.5100000000000001E-2</v>
      </c>
      <c r="AA444" s="65"/>
      <c r="AB444" s="66"/>
      <c r="AC444" s="507" t="s">
        <v>691</v>
      </c>
      <c r="AG444" s="75"/>
      <c r="AJ444" s="79"/>
      <c r="AK444" s="79">
        <v>0</v>
      </c>
      <c r="BB444" s="508" t="s">
        <v>1</v>
      </c>
      <c r="BM444" s="75">
        <f>IFERROR(X444*I444/H444,"0")</f>
        <v>11.149999999999999</v>
      </c>
      <c r="BN444" s="75">
        <f>IFERROR(Y444*I444/H444,"0")</f>
        <v>11.149999999999999</v>
      </c>
      <c r="BO444" s="75">
        <f>IFERROR(1/J444*(X444/H444),"0")</f>
        <v>2.1367521367521368E-2</v>
      </c>
      <c r="BP444" s="75">
        <f>IFERROR(1/J444*(Y444/H444),"0")</f>
        <v>2.1367521367521368E-2</v>
      </c>
    </row>
    <row r="445" spans="1:68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1" t="s">
        <v>86</v>
      </c>
      <c r="Q445" s="632"/>
      <c r="R445" s="632"/>
      <c r="S445" s="632"/>
      <c r="T445" s="632"/>
      <c r="U445" s="632"/>
      <c r="V445" s="633"/>
      <c r="W445" s="40" t="s">
        <v>87</v>
      </c>
      <c r="X445" s="41">
        <f>IFERROR(X441/H441,"0")+IFERROR(X442/H442,"0")+IFERROR(X443/H443,"0")+IFERROR(X444/H444,"0")</f>
        <v>5</v>
      </c>
      <c r="Y445" s="41">
        <f>IFERROR(Y441/H441,"0")+IFERROR(Y442/H442,"0")+IFERROR(Y443/H443,"0")+IFERROR(Y444/H444,"0")</f>
        <v>5</v>
      </c>
      <c r="Z445" s="41">
        <f>IFERROR(IF(Z441="",0,Z441),"0")+IFERROR(IF(Z442="",0,Z442),"0")+IFERROR(IF(Z443="",0,Z443),"0")+IFERROR(IF(Z444="",0,Z444),"0")</f>
        <v>2.5100000000000001E-2</v>
      </c>
      <c r="AA445" s="64"/>
      <c r="AB445" s="64"/>
      <c r="AC445" s="64"/>
    </row>
    <row r="446" spans="1:68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1" t="s">
        <v>86</v>
      </c>
      <c r="Q446" s="632"/>
      <c r="R446" s="632"/>
      <c r="S446" s="632"/>
      <c r="T446" s="632"/>
      <c r="U446" s="632"/>
      <c r="V446" s="633"/>
      <c r="W446" s="40" t="s">
        <v>69</v>
      </c>
      <c r="X446" s="41">
        <f>IFERROR(SUM(X441:X444),"0")</f>
        <v>10.5</v>
      </c>
      <c r="Y446" s="41">
        <f>IFERROR(SUM(Y441:Y444),"0")</f>
        <v>10.5</v>
      </c>
      <c r="Z446" s="40"/>
      <c r="AA446" s="64"/>
      <c r="AB446" s="64"/>
      <c r="AC446" s="64"/>
    </row>
    <row r="447" spans="1:68" ht="16.5" hidden="1" customHeight="1" x14ac:dyDescent="0.25">
      <c r="A447" s="639" t="s">
        <v>694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2"/>
      <c r="AB447" s="62"/>
      <c r="AC447" s="62"/>
    </row>
    <row r="448" spans="1:68" ht="14.25" hidden="1" customHeight="1" x14ac:dyDescent="0.25">
      <c r="A448" s="635" t="s">
        <v>146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3"/>
      <c r="AB448" s="63"/>
      <c r="AC448" s="63"/>
    </row>
    <row r="449" spans="1:68" ht="27" hidden="1" customHeight="1" x14ac:dyDescent="0.25">
      <c r="A449" s="60" t="s">
        <v>695</v>
      </c>
      <c r="B449" s="60" t="s">
        <v>696</v>
      </c>
      <c r="C449" s="34">
        <v>4301031294</v>
      </c>
      <c r="D449" s="619">
        <v>4680115885189</v>
      </c>
      <c r="E449" s="620"/>
      <c r="F449" s="59">
        <v>0.2</v>
      </c>
      <c r="G449" s="35">
        <v>6</v>
      </c>
      <c r="H449" s="59">
        <v>1.2</v>
      </c>
      <c r="I449" s="59">
        <v>1.3720000000000001</v>
      </c>
      <c r="J449" s="35">
        <v>234</v>
      </c>
      <c r="K449" s="35" t="s">
        <v>149</v>
      </c>
      <c r="L449" s="35"/>
      <c r="M449" s="36" t="s">
        <v>68</v>
      </c>
      <c r="N449" s="36"/>
      <c r="O449" s="35">
        <v>40</v>
      </c>
      <c r="P449" s="9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7"/>
      <c r="V449" s="37"/>
      <c r="W449" s="38" t="s">
        <v>69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IFERROR(IF(Y449=0,"",ROUNDUP(Y449/H449,0)*0.00502),"")</f>
        <v/>
      </c>
      <c r="AA449" s="65"/>
      <c r="AB449" s="66"/>
      <c r="AC449" s="509" t="s">
        <v>697</v>
      </c>
      <c r="AG449" s="75"/>
      <c r="AJ449" s="79"/>
      <c r="AK449" s="79">
        <v>0</v>
      </c>
      <c r="BB449" s="510" t="s">
        <v>1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ht="27" customHeight="1" x14ac:dyDescent="0.25">
      <c r="A450" s="60" t="s">
        <v>698</v>
      </c>
      <c r="B450" s="60" t="s">
        <v>699</v>
      </c>
      <c r="C450" s="34">
        <v>4301031347</v>
      </c>
      <c r="D450" s="619">
        <v>4680115885110</v>
      </c>
      <c r="E450" s="620"/>
      <c r="F450" s="59">
        <v>0.2</v>
      </c>
      <c r="G450" s="35">
        <v>6</v>
      </c>
      <c r="H450" s="59">
        <v>1.2</v>
      </c>
      <c r="I450" s="59">
        <v>2.1</v>
      </c>
      <c r="J450" s="35">
        <v>182</v>
      </c>
      <c r="K450" s="35" t="s">
        <v>67</v>
      </c>
      <c r="L450" s="35"/>
      <c r="M450" s="36" t="s">
        <v>68</v>
      </c>
      <c r="N450" s="36"/>
      <c r="O450" s="35">
        <v>50</v>
      </c>
      <c r="P450" s="78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7"/>
      <c r="V450" s="37"/>
      <c r="W450" s="38" t="s">
        <v>69</v>
      </c>
      <c r="X450" s="56">
        <v>30</v>
      </c>
      <c r="Y450" s="53">
        <f>IFERROR(IF(X450="",0,CEILING((X450/$H450),1)*$H450),"")</f>
        <v>30</v>
      </c>
      <c r="Z450" s="39">
        <f>IFERROR(IF(Y450=0,"",ROUNDUP(Y450/H450,0)*0.00651),"")</f>
        <v>0.16275000000000001</v>
      </c>
      <c r="AA450" s="65"/>
      <c r="AB450" s="66"/>
      <c r="AC450" s="511" t="s">
        <v>700</v>
      </c>
      <c r="AG450" s="75"/>
      <c r="AJ450" s="79"/>
      <c r="AK450" s="79">
        <v>0</v>
      </c>
      <c r="BB450" s="512" t="s">
        <v>1</v>
      </c>
      <c r="BM450" s="75">
        <f>IFERROR(X450*I450/H450,"0")</f>
        <v>52.5</v>
      </c>
      <c r="BN450" s="75">
        <f>IFERROR(Y450*I450/H450,"0")</f>
        <v>52.5</v>
      </c>
      <c r="BO450" s="75">
        <f>IFERROR(1/J450*(X450/H450),"0")</f>
        <v>0.13736263736263737</v>
      </c>
      <c r="BP450" s="75">
        <f>IFERROR(1/J450*(Y450/H450),"0")</f>
        <v>0.13736263736263737</v>
      </c>
    </row>
    <row r="451" spans="1:68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1" t="s">
        <v>86</v>
      </c>
      <c r="Q451" s="632"/>
      <c r="R451" s="632"/>
      <c r="S451" s="632"/>
      <c r="T451" s="632"/>
      <c r="U451" s="632"/>
      <c r="V451" s="633"/>
      <c r="W451" s="40" t="s">
        <v>87</v>
      </c>
      <c r="X451" s="41">
        <f>IFERROR(X449/H449,"0")+IFERROR(X450/H450,"0")</f>
        <v>25</v>
      </c>
      <c r="Y451" s="41">
        <f>IFERROR(Y449/H449,"0")+IFERROR(Y450/H450,"0")</f>
        <v>25</v>
      </c>
      <c r="Z451" s="41">
        <f>IFERROR(IF(Z449="",0,Z449),"0")+IFERROR(IF(Z450="",0,Z450),"0")</f>
        <v>0.16275000000000001</v>
      </c>
      <c r="AA451" s="64"/>
      <c r="AB451" s="64"/>
      <c r="AC451" s="64"/>
    </row>
    <row r="452" spans="1:68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1" t="s">
        <v>86</v>
      </c>
      <c r="Q452" s="632"/>
      <c r="R452" s="632"/>
      <c r="S452" s="632"/>
      <c r="T452" s="632"/>
      <c r="U452" s="632"/>
      <c r="V452" s="633"/>
      <c r="W452" s="40" t="s">
        <v>69</v>
      </c>
      <c r="X452" s="41">
        <f>IFERROR(SUM(X449:X450),"0")</f>
        <v>30</v>
      </c>
      <c r="Y452" s="41">
        <f>IFERROR(SUM(Y449:Y450),"0")</f>
        <v>30</v>
      </c>
      <c r="Z452" s="40"/>
      <c r="AA452" s="64"/>
      <c r="AB452" s="64"/>
      <c r="AC452" s="64"/>
    </row>
    <row r="453" spans="1:68" ht="16.5" hidden="1" customHeight="1" x14ac:dyDescent="0.25">
      <c r="A453" s="639" t="s">
        <v>701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2"/>
      <c r="AB453" s="62"/>
      <c r="AC453" s="62"/>
    </row>
    <row r="454" spans="1:68" ht="14.25" hidden="1" customHeight="1" x14ac:dyDescent="0.25">
      <c r="A454" s="635" t="s">
        <v>146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3"/>
      <c r="AB454" s="63"/>
      <c r="AC454" s="63"/>
    </row>
    <row r="455" spans="1:68" ht="27" hidden="1" customHeight="1" x14ac:dyDescent="0.25">
      <c r="A455" s="60" t="s">
        <v>702</v>
      </c>
      <c r="B455" s="60" t="s">
        <v>703</v>
      </c>
      <c r="C455" s="34">
        <v>4301031261</v>
      </c>
      <c r="D455" s="619">
        <v>4680115885103</v>
      </c>
      <c r="E455" s="620"/>
      <c r="F455" s="59">
        <v>0.27</v>
      </c>
      <c r="G455" s="35">
        <v>6</v>
      </c>
      <c r="H455" s="59">
        <v>1.62</v>
      </c>
      <c r="I455" s="59">
        <v>1.8</v>
      </c>
      <c r="J455" s="35">
        <v>182</v>
      </c>
      <c r="K455" s="35" t="s">
        <v>67</v>
      </c>
      <c r="L455" s="35"/>
      <c r="M455" s="36" t="s">
        <v>68</v>
      </c>
      <c r="N455" s="36"/>
      <c r="O455" s="35">
        <v>40</v>
      </c>
      <c r="P455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7"/>
      <c r="V455" s="37"/>
      <c r="W455" s="38" t="s">
        <v>69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704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hidden="1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1" t="s">
        <v>86</v>
      </c>
      <c r="Q456" s="632"/>
      <c r="R456" s="632"/>
      <c r="S456" s="632"/>
      <c r="T456" s="632"/>
      <c r="U456" s="632"/>
      <c r="V456" s="633"/>
      <c r="W456" s="40" t="s">
        <v>87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hidden="1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1" t="s">
        <v>86</v>
      </c>
      <c r="Q457" s="632"/>
      <c r="R457" s="632"/>
      <c r="S457" s="632"/>
      <c r="T457" s="632"/>
      <c r="U457" s="632"/>
      <c r="V457" s="633"/>
      <c r="W457" s="40" t="s">
        <v>69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14.25" hidden="1" customHeight="1" x14ac:dyDescent="0.25">
      <c r="A458" s="635" t="s">
        <v>172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3"/>
      <c r="AB458" s="63"/>
      <c r="AC458" s="63"/>
    </row>
    <row r="459" spans="1:68" ht="27" hidden="1" customHeight="1" x14ac:dyDescent="0.25">
      <c r="A459" s="60" t="s">
        <v>705</v>
      </c>
      <c r="B459" s="60" t="s">
        <v>706</v>
      </c>
      <c r="C459" s="34">
        <v>4301060412</v>
      </c>
      <c r="D459" s="619">
        <v>4680115885509</v>
      </c>
      <c r="E459" s="620"/>
      <c r="F459" s="59">
        <v>0.27</v>
      </c>
      <c r="G459" s="35">
        <v>6</v>
      </c>
      <c r="H459" s="59">
        <v>1.62</v>
      </c>
      <c r="I459" s="59">
        <v>1.8660000000000001</v>
      </c>
      <c r="J459" s="35">
        <v>182</v>
      </c>
      <c r="K459" s="35" t="s">
        <v>67</v>
      </c>
      <c r="L459" s="35"/>
      <c r="M459" s="36" t="s">
        <v>68</v>
      </c>
      <c r="N459" s="36"/>
      <c r="O459" s="35">
        <v>35</v>
      </c>
      <c r="P459" s="84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7"/>
      <c r="V459" s="37"/>
      <c r="W459" s="38" t="s">
        <v>69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IFERROR(IF(Y459=0,"",ROUNDUP(Y459/H459,0)*0.00651),"")</f>
        <v/>
      </c>
      <c r="AA459" s="65"/>
      <c r="AB459" s="66"/>
      <c r="AC459" s="515" t="s">
        <v>707</v>
      </c>
      <c r="AG459" s="75"/>
      <c r="AJ459" s="79"/>
      <c r="AK459" s="79">
        <v>0</v>
      </c>
      <c r="BB459" s="516" t="s">
        <v>1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hidden="1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1" t="s">
        <v>86</v>
      </c>
      <c r="Q460" s="632"/>
      <c r="R460" s="632"/>
      <c r="S460" s="632"/>
      <c r="T460" s="632"/>
      <c r="U460" s="632"/>
      <c r="V460" s="633"/>
      <c r="W460" s="40" t="s">
        <v>87</v>
      </c>
      <c r="X460" s="41">
        <f>IFERROR(X459/H459,"0")</f>
        <v>0</v>
      </c>
      <c r="Y460" s="41">
        <f>IFERROR(Y459/H459,"0")</f>
        <v>0</v>
      </c>
      <c r="Z460" s="41">
        <f>IFERROR(IF(Z459="",0,Z459),"0")</f>
        <v>0</v>
      </c>
      <c r="AA460" s="64"/>
      <c r="AB460" s="64"/>
      <c r="AC460" s="64"/>
    </row>
    <row r="461" spans="1:68" hidden="1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1" t="s">
        <v>86</v>
      </c>
      <c r="Q461" s="632"/>
      <c r="R461" s="632"/>
      <c r="S461" s="632"/>
      <c r="T461" s="632"/>
      <c r="U461" s="632"/>
      <c r="V461" s="633"/>
      <c r="W461" s="40" t="s">
        <v>69</v>
      </c>
      <c r="X461" s="41">
        <f>IFERROR(SUM(X459:X459),"0")</f>
        <v>0</v>
      </c>
      <c r="Y461" s="41">
        <f>IFERROR(SUM(Y459:Y459),"0")</f>
        <v>0</v>
      </c>
      <c r="Z461" s="40"/>
      <c r="AA461" s="64"/>
      <c r="AB461" s="64"/>
      <c r="AC461" s="64"/>
    </row>
    <row r="462" spans="1:68" ht="27.75" hidden="1" customHeight="1" x14ac:dyDescent="0.2">
      <c r="A462" s="637" t="s">
        <v>708</v>
      </c>
      <c r="B462" s="638"/>
      <c r="C462" s="638"/>
      <c r="D462" s="638"/>
      <c r="E462" s="638"/>
      <c r="F462" s="638"/>
      <c r="G462" s="638"/>
      <c r="H462" s="638"/>
      <c r="I462" s="638"/>
      <c r="J462" s="638"/>
      <c r="K462" s="638"/>
      <c r="L462" s="638"/>
      <c r="M462" s="638"/>
      <c r="N462" s="638"/>
      <c r="O462" s="638"/>
      <c r="P462" s="638"/>
      <c r="Q462" s="638"/>
      <c r="R462" s="638"/>
      <c r="S462" s="638"/>
      <c r="T462" s="638"/>
      <c r="U462" s="638"/>
      <c r="V462" s="638"/>
      <c r="W462" s="638"/>
      <c r="X462" s="638"/>
      <c r="Y462" s="638"/>
      <c r="Z462" s="638"/>
      <c r="AA462" s="52"/>
      <c r="AB462" s="52"/>
      <c r="AC462" s="52"/>
    </row>
    <row r="463" spans="1:68" ht="16.5" hidden="1" customHeight="1" x14ac:dyDescent="0.25">
      <c r="A463" s="639" t="s">
        <v>708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2"/>
      <c r="AB463" s="62"/>
      <c r="AC463" s="62"/>
    </row>
    <row r="464" spans="1:68" ht="14.25" hidden="1" customHeight="1" x14ac:dyDescent="0.25">
      <c r="A464" s="635" t="s">
        <v>96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3"/>
      <c r="AB464" s="63"/>
      <c r="AC464" s="63"/>
    </row>
    <row r="465" spans="1:68" ht="27" customHeight="1" x14ac:dyDescent="0.25">
      <c r="A465" s="60" t="s">
        <v>709</v>
      </c>
      <c r="B465" s="60" t="s">
        <v>710</v>
      </c>
      <c r="C465" s="34">
        <v>4301011795</v>
      </c>
      <c r="D465" s="619">
        <v>4607091389067</v>
      </c>
      <c r="E465" s="620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99</v>
      </c>
      <c r="L465" s="35"/>
      <c r="M465" s="36" t="s">
        <v>100</v>
      </c>
      <c r="N465" s="36"/>
      <c r="O465" s="35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7"/>
      <c r="V465" s="37"/>
      <c r="W465" s="38" t="s">
        <v>69</v>
      </c>
      <c r="X465" s="56">
        <v>100</v>
      </c>
      <c r="Y465" s="53">
        <f t="shared" ref="Y465:Y480" si="68">IFERROR(IF(X465="",0,CEILING((X465/$H465),1)*$H465),"")</f>
        <v>100.32000000000001</v>
      </c>
      <c r="Z465" s="39">
        <f t="shared" ref="Z465:Z470" si="69">IFERROR(IF(Y465=0,"",ROUNDUP(Y465/H465,0)*0.01196),"")</f>
        <v>0.22724</v>
      </c>
      <c r="AA465" s="65"/>
      <c r="AB465" s="66"/>
      <c r="AC465" s="517" t="s">
        <v>711</v>
      </c>
      <c r="AG465" s="75"/>
      <c r="AJ465" s="79"/>
      <c r="AK465" s="79">
        <v>0</v>
      </c>
      <c r="BB465" s="518" t="s">
        <v>1</v>
      </c>
      <c r="BM465" s="75">
        <f t="shared" ref="BM465:BM480" si="70">IFERROR(X465*I465/H465,"0")</f>
        <v>106.81818181818181</v>
      </c>
      <c r="BN465" s="75">
        <f t="shared" ref="BN465:BN480" si="71">IFERROR(Y465*I465/H465,"0")</f>
        <v>107.16</v>
      </c>
      <c r="BO465" s="75">
        <f t="shared" ref="BO465:BO480" si="72">IFERROR(1/J465*(X465/H465),"0")</f>
        <v>0.18210955710955709</v>
      </c>
      <c r="BP465" s="75">
        <f t="shared" ref="BP465:BP480" si="73">IFERROR(1/J465*(Y465/H465),"0")</f>
        <v>0.18269230769230771</v>
      </c>
    </row>
    <row r="466" spans="1:68" ht="27" hidden="1" customHeight="1" x14ac:dyDescent="0.25">
      <c r="A466" s="60" t="s">
        <v>712</v>
      </c>
      <c r="B466" s="60" t="s">
        <v>713</v>
      </c>
      <c r="C466" s="34">
        <v>4301011961</v>
      </c>
      <c r="D466" s="619">
        <v>4680115885271</v>
      </c>
      <c r="E466" s="620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99</v>
      </c>
      <c r="L466" s="35"/>
      <c r="M466" s="36" t="s">
        <v>100</v>
      </c>
      <c r="N466" s="36"/>
      <c r="O466" s="35">
        <v>60</v>
      </c>
      <c r="P466" s="73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7"/>
      <c r="V466" s="37"/>
      <c r="W466" s="38" t="s">
        <v>69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19" t="s">
        <v>714</v>
      </c>
      <c r="AG466" s="75"/>
      <c r="AJ466" s="79"/>
      <c r="AK466" s="79">
        <v>0</v>
      </c>
      <c r="BB466" s="520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715</v>
      </c>
      <c r="B467" s="60" t="s">
        <v>716</v>
      </c>
      <c r="C467" s="34">
        <v>4301011376</v>
      </c>
      <c r="D467" s="619">
        <v>4680115885226</v>
      </c>
      <c r="E467" s="620"/>
      <c r="F467" s="59">
        <v>0.88</v>
      </c>
      <c r="G467" s="35">
        <v>6</v>
      </c>
      <c r="H467" s="59">
        <v>5.28</v>
      </c>
      <c r="I467" s="59">
        <v>5.64</v>
      </c>
      <c r="J467" s="35">
        <v>104</v>
      </c>
      <c r="K467" s="35" t="s">
        <v>99</v>
      </c>
      <c r="L467" s="35"/>
      <c r="M467" s="36" t="s">
        <v>106</v>
      </c>
      <c r="N467" s="36"/>
      <c r="O467" s="35">
        <v>60</v>
      </c>
      <c r="P467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7"/>
      <c r="V467" s="37"/>
      <c r="W467" s="38" t="s">
        <v>69</v>
      </c>
      <c r="X467" s="56">
        <v>100</v>
      </c>
      <c r="Y467" s="53">
        <f t="shared" si="68"/>
        <v>100.32000000000001</v>
      </c>
      <c r="Z467" s="39">
        <f t="shared" si="69"/>
        <v>0.22724</v>
      </c>
      <c r="AA467" s="65"/>
      <c r="AB467" s="66"/>
      <c r="AC467" s="521" t="s">
        <v>717</v>
      </c>
      <c r="AG467" s="75"/>
      <c r="AJ467" s="79"/>
      <c r="AK467" s="79">
        <v>0</v>
      </c>
      <c r="BB467" s="522" t="s">
        <v>1</v>
      </c>
      <c r="BM467" s="75">
        <f t="shared" si="70"/>
        <v>106.81818181818181</v>
      </c>
      <c r="BN467" s="75">
        <f t="shared" si="71"/>
        <v>107.16</v>
      </c>
      <c r="BO467" s="75">
        <f t="shared" si="72"/>
        <v>0.18210955710955709</v>
      </c>
      <c r="BP467" s="75">
        <f t="shared" si="73"/>
        <v>0.18269230769230771</v>
      </c>
    </row>
    <row r="468" spans="1:68" ht="16.5" hidden="1" customHeight="1" x14ac:dyDescent="0.25">
      <c r="A468" s="60" t="s">
        <v>718</v>
      </c>
      <c r="B468" s="60" t="s">
        <v>719</v>
      </c>
      <c r="C468" s="34">
        <v>4301011774</v>
      </c>
      <c r="D468" s="619">
        <v>4680115884502</v>
      </c>
      <c r="E468" s="620"/>
      <c r="F468" s="59">
        <v>0.88</v>
      </c>
      <c r="G468" s="35">
        <v>6</v>
      </c>
      <c r="H468" s="59">
        <v>5.28</v>
      </c>
      <c r="I468" s="59">
        <v>5.64</v>
      </c>
      <c r="J468" s="35">
        <v>104</v>
      </c>
      <c r="K468" s="35" t="s">
        <v>99</v>
      </c>
      <c r="L468" s="35"/>
      <c r="M468" s="36" t="s">
        <v>100</v>
      </c>
      <c r="N468" s="36"/>
      <c r="O468" s="35">
        <v>60</v>
      </c>
      <c r="P468" s="6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7"/>
      <c r="V468" s="37"/>
      <c r="W468" s="38" t="s">
        <v>69</v>
      </c>
      <c r="X468" s="56">
        <v>0</v>
      </c>
      <c r="Y468" s="53">
        <f t="shared" si="68"/>
        <v>0</v>
      </c>
      <c r="Z468" s="39" t="str">
        <f t="shared" si="69"/>
        <v/>
      </c>
      <c r="AA468" s="65"/>
      <c r="AB468" s="66"/>
      <c r="AC468" s="523" t="s">
        <v>720</v>
      </c>
      <c r="AG468" s="75"/>
      <c r="AJ468" s="79"/>
      <c r="AK468" s="79">
        <v>0</v>
      </c>
      <c r="BB468" s="524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721</v>
      </c>
      <c r="B469" s="60" t="s">
        <v>722</v>
      </c>
      <c r="C469" s="34">
        <v>4301011771</v>
      </c>
      <c r="D469" s="619">
        <v>4607091389104</v>
      </c>
      <c r="E469" s="620"/>
      <c r="F469" s="59">
        <v>0.88</v>
      </c>
      <c r="G469" s="35">
        <v>6</v>
      </c>
      <c r="H469" s="59">
        <v>5.28</v>
      </c>
      <c r="I469" s="59">
        <v>5.64</v>
      </c>
      <c r="J469" s="35">
        <v>104</v>
      </c>
      <c r="K469" s="35" t="s">
        <v>99</v>
      </c>
      <c r="L469" s="35"/>
      <c r="M469" s="36" t="s">
        <v>100</v>
      </c>
      <c r="N469" s="36"/>
      <c r="O469" s="35">
        <v>60</v>
      </c>
      <c r="P469" s="7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7"/>
      <c r="V469" s="37"/>
      <c r="W469" s="38" t="s">
        <v>69</v>
      </c>
      <c r="X469" s="56">
        <v>150</v>
      </c>
      <c r="Y469" s="53">
        <f t="shared" si="68"/>
        <v>153.12</v>
      </c>
      <c r="Z469" s="39">
        <f t="shared" si="69"/>
        <v>0.34683999999999998</v>
      </c>
      <c r="AA469" s="65"/>
      <c r="AB469" s="66"/>
      <c r="AC469" s="525" t="s">
        <v>723</v>
      </c>
      <c r="AG469" s="75"/>
      <c r="AJ469" s="79"/>
      <c r="AK469" s="79">
        <v>0</v>
      </c>
      <c r="BB469" s="526" t="s">
        <v>1</v>
      </c>
      <c r="BM469" s="75">
        <f t="shared" si="70"/>
        <v>160.22727272727272</v>
      </c>
      <c r="BN469" s="75">
        <f t="shared" si="71"/>
        <v>163.56</v>
      </c>
      <c r="BO469" s="75">
        <f t="shared" si="72"/>
        <v>0.27316433566433568</v>
      </c>
      <c r="BP469" s="75">
        <f t="shared" si="73"/>
        <v>0.27884615384615385</v>
      </c>
    </row>
    <row r="470" spans="1:68" ht="16.5" hidden="1" customHeight="1" x14ac:dyDescent="0.25">
      <c r="A470" s="60" t="s">
        <v>724</v>
      </c>
      <c r="B470" s="60" t="s">
        <v>725</v>
      </c>
      <c r="C470" s="34">
        <v>4301011799</v>
      </c>
      <c r="D470" s="619">
        <v>4680115884519</v>
      </c>
      <c r="E470" s="620"/>
      <c r="F470" s="59">
        <v>0.88</v>
      </c>
      <c r="G470" s="35">
        <v>6</v>
      </c>
      <c r="H470" s="59">
        <v>5.28</v>
      </c>
      <c r="I470" s="59">
        <v>5.64</v>
      </c>
      <c r="J470" s="35">
        <v>104</v>
      </c>
      <c r="K470" s="35" t="s">
        <v>99</v>
      </c>
      <c r="L470" s="35"/>
      <c r="M470" s="36" t="s">
        <v>106</v>
      </c>
      <c r="N470" s="36"/>
      <c r="O470" s="35">
        <v>60</v>
      </c>
      <c r="P470" s="84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7"/>
      <c r="V470" s="37"/>
      <c r="W470" s="38" t="s">
        <v>69</v>
      </c>
      <c r="X470" s="56">
        <v>0</v>
      </c>
      <c r="Y470" s="53">
        <f t="shared" si="68"/>
        <v>0</v>
      </c>
      <c r="Z470" s="39" t="str">
        <f t="shared" si="69"/>
        <v/>
      </c>
      <c r="AA470" s="65"/>
      <c r="AB470" s="66"/>
      <c r="AC470" s="527" t="s">
        <v>726</v>
      </c>
      <c r="AG470" s="75"/>
      <c r="AJ470" s="79"/>
      <c r="AK470" s="79">
        <v>0</v>
      </c>
      <c r="BB470" s="528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hidden="1" customHeight="1" x14ac:dyDescent="0.25">
      <c r="A471" s="60" t="s">
        <v>727</v>
      </c>
      <c r="B471" s="60" t="s">
        <v>728</v>
      </c>
      <c r="C471" s="34">
        <v>4301012125</v>
      </c>
      <c r="D471" s="619">
        <v>4680115886391</v>
      </c>
      <c r="E471" s="620"/>
      <c r="F471" s="59">
        <v>0.4</v>
      </c>
      <c r="G471" s="35">
        <v>6</v>
      </c>
      <c r="H471" s="59">
        <v>2.4</v>
      </c>
      <c r="I471" s="59">
        <v>2.58</v>
      </c>
      <c r="J471" s="35">
        <v>182</v>
      </c>
      <c r="K471" s="35" t="s">
        <v>67</v>
      </c>
      <c r="L471" s="35"/>
      <c r="M471" s="36" t="s">
        <v>106</v>
      </c>
      <c r="N471" s="36"/>
      <c r="O471" s="35">
        <v>60</v>
      </c>
      <c r="P471" s="7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7"/>
      <c r="V471" s="37"/>
      <c r="W471" s="38" t="s">
        <v>69</v>
      </c>
      <c r="X471" s="56">
        <v>0</v>
      </c>
      <c r="Y471" s="53">
        <f t="shared" si="68"/>
        <v>0</v>
      </c>
      <c r="Z471" s="39" t="str">
        <f>IFERROR(IF(Y471=0,"",ROUNDUP(Y471/H471,0)*0.00651),"")</f>
        <v/>
      </c>
      <c r="AA471" s="65"/>
      <c r="AB471" s="66"/>
      <c r="AC471" s="529" t="s">
        <v>711</v>
      </c>
      <c r="AG471" s="75"/>
      <c r="AJ471" s="79"/>
      <c r="AK471" s="79">
        <v>0</v>
      </c>
      <c r="BB471" s="530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hidden="1" customHeight="1" x14ac:dyDescent="0.25">
      <c r="A472" s="60" t="s">
        <v>729</v>
      </c>
      <c r="B472" s="60" t="s">
        <v>730</v>
      </c>
      <c r="C472" s="34">
        <v>4301012035</v>
      </c>
      <c r="D472" s="619">
        <v>4680115880603</v>
      </c>
      <c r="E472" s="620"/>
      <c r="F472" s="59">
        <v>0.6</v>
      </c>
      <c r="G472" s="35">
        <v>8</v>
      </c>
      <c r="H472" s="59">
        <v>4.8</v>
      </c>
      <c r="I472" s="59">
        <v>6.93</v>
      </c>
      <c r="J472" s="35">
        <v>132</v>
      </c>
      <c r="K472" s="35" t="s">
        <v>104</v>
      </c>
      <c r="L472" s="35"/>
      <c r="M472" s="36" t="s">
        <v>100</v>
      </c>
      <c r="N472" s="36"/>
      <c r="O472" s="35">
        <v>60</v>
      </c>
      <c r="P472" s="85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2" s="622"/>
      <c r="R472" s="622"/>
      <c r="S472" s="622"/>
      <c r="T472" s="623"/>
      <c r="U472" s="37"/>
      <c r="V472" s="37"/>
      <c r="W472" s="38" t="s">
        <v>69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1" t="s">
        <v>711</v>
      </c>
      <c r="AG472" s="75"/>
      <c r="AJ472" s="79"/>
      <c r="AK472" s="79">
        <v>0</v>
      </c>
      <c r="BB472" s="532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customHeight="1" x14ac:dyDescent="0.25">
      <c r="A473" s="60" t="s">
        <v>729</v>
      </c>
      <c r="B473" s="60" t="s">
        <v>731</v>
      </c>
      <c r="C473" s="34">
        <v>4301011778</v>
      </c>
      <c r="D473" s="619">
        <v>4680115880603</v>
      </c>
      <c r="E473" s="620"/>
      <c r="F473" s="59">
        <v>0.6</v>
      </c>
      <c r="G473" s="35">
        <v>6</v>
      </c>
      <c r="H473" s="59">
        <v>3.6</v>
      </c>
      <c r="I473" s="59">
        <v>3.81</v>
      </c>
      <c r="J473" s="35">
        <v>132</v>
      </c>
      <c r="K473" s="35" t="s">
        <v>104</v>
      </c>
      <c r="L473" s="35"/>
      <c r="M473" s="36" t="s">
        <v>100</v>
      </c>
      <c r="N473" s="36"/>
      <c r="O473" s="35">
        <v>60</v>
      </c>
      <c r="P473" s="69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22"/>
      <c r="R473" s="622"/>
      <c r="S473" s="622"/>
      <c r="T473" s="623"/>
      <c r="U473" s="37"/>
      <c r="V473" s="37"/>
      <c r="W473" s="38" t="s">
        <v>69</v>
      </c>
      <c r="X473" s="56">
        <v>90</v>
      </c>
      <c r="Y473" s="53">
        <f t="shared" si="68"/>
        <v>90</v>
      </c>
      <c r="Z473" s="39">
        <f>IFERROR(IF(Y473=0,"",ROUNDUP(Y473/H473,0)*0.00902),"")</f>
        <v>0.22550000000000001</v>
      </c>
      <c r="AA473" s="65"/>
      <c r="AB473" s="66"/>
      <c r="AC473" s="533" t="s">
        <v>711</v>
      </c>
      <c r="AG473" s="75"/>
      <c r="AJ473" s="79"/>
      <c r="AK473" s="79">
        <v>0</v>
      </c>
      <c r="BB473" s="534" t="s">
        <v>1</v>
      </c>
      <c r="BM473" s="75">
        <f t="shared" si="70"/>
        <v>95.249999999999986</v>
      </c>
      <c r="BN473" s="75">
        <f t="shared" si="71"/>
        <v>95.249999999999986</v>
      </c>
      <c r="BO473" s="75">
        <f t="shared" si="72"/>
        <v>0.18939393939393939</v>
      </c>
      <c r="BP473" s="75">
        <f t="shared" si="73"/>
        <v>0.18939393939393939</v>
      </c>
    </row>
    <row r="474" spans="1:68" ht="27" hidden="1" customHeight="1" x14ac:dyDescent="0.25">
      <c r="A474" s="60" t="s">
        <v>732</v>
      </c>
      <c r="B474" s="60" t="s">
        <v>733</v>
      </c>
      <c r="C474" s="34">
        <v>4301012036</v>
      </c>
      <c r="D474" s="619">
        <v>4680115882782</v>
      </c>
      <c r="E474" s="620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104</v>
      </c>
      <c r="L474" s="35"/>
      <c r="M474" s="36" t="s">
        <v>100</v>
      </c>
      <c r="N474" s="36"/>
      <c r="O474" s="35">
        <v>60</v>
      </c>
      <c r="P474" s="7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7"/>
      <c r="V474" s="37"/>
      <c r="W474" s="38" t="s">
        <v>69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/>
      <c r="AB474" s="66"/>
      <c r="AC474" s="535" t="s">
        <v>714</v>
      </c>
      <c r="AG474" s="75"/>
      <c r="AJ474" s="79"/>
      <c r="AK474" s="79">
        <v>0</v>
      </c>
      <c r="BB474" s="536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hidden="1" customHeight="1" x14ac:dyDescent="0.25">
      <c r="A475" s="60" t="s">
        <v>734</v>
      </c>
      <c r="B475" s="60" t="s">
        <v>735</v>
      </c>
      <c r="C475" s="34">
        <v>4301012055</v>
      </c>
      <c r="D475" s="619">
        <v>4680115886469</v>
      </c>
      <c r="E475" s="620"/>
      <c r="F475" s="59">
        <v>0.55000000000000004</v>
      </c>
      <c r="G475" s="35">
        <v>8</v>
      </c>
      <c r="H475" s="59">
        <v>4.4000000000000004</v>
      </c>
      <c r="I475" s="59">
        <v>4.6100000000000003</v>
      </c>
      <c r="J475" s="35">
        <v>132</v>
      </c>
      <c r="K475" s="35" t="s">
        <v>104</v>
      </c>
      <c r="L475" s="35"/>
      <c r="M475" s="36" t="s">
        <v>100</v>
      </c>
      <c r="N475" s="36"/>
      <c r="O475" s="35">
        <v>60</v>
      </c>
      <c r="P475" s="886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7"/>
      <c r="V475" s="37"/>
      <c r="W475" s="38" t="s">
        <v>69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/>
      <c r="AB475" s="66"/>
      <c r="AC475" s="537" t="s">
        <v>717</v>
      </c>
      <c r="AG475" s="75"/>
      <c r="AJ475" s="79"/>
      <c r="AK475" s="79">
        <v>0</v>
      </c>
      <c r="BB475" s="538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hidden="1" customHeight="1" x14ac:dyDescent="0.25">
      <c r="A476" s="60" t="s">
        <v>736</v>
      </c>
      <c r="B476" s="60" t="s">
        <v>737</v>
      </c>
      <c r="C476" s="34">
        <v>4301012057</v>
      </c>
      <c r="D476" s="619">
        <v>4680115886483</v>
      </c>
      <c r="E476" s="620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104</v>
      </c>
      <c r="L476" s="35"/>
      <c r="M476" s="36" t="s">
        <v>100</v>
      </c>
      <c r="N476" s="36"/>
      <c r="O476" s="35">
        <v>60</v>
      </c>
      <c r="P476" s="713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7"/>
      <c r="V476" s="37"/>
      <c r="W476" s="38" t="s">
        <v>69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39" t="s">
        <v>720</v>
      </c>
      <c r="AG476" s="75"/>
      <c r="AJ476" s="79"/>
      <c r="AK476" s="79">
        <v>0</v>
      </c>
      <c r="BB476" s="540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ht="27" hidden="1" customHeight="1" x14ac:dyDescent="0.25">
      <c r="A477" s="60" t="s">
        <v>738</v>
      </c>
      <c r="B477" s="60" t="s">
        <v>739</v>
      </c>
      <c r="C477" s="34">
        <v>4301012050</v>
      </c>
      <c r="D477" s="619">
        <v>4680115885479</v>
      </c>
      <c r="E477" s="620"/>
      <c r="F477" s="59">
        <v>0.4</v>
      </c>
      <c r="G477" s="35">
        <v>6</v>
      </c>
      <c r="H477" s="59">
        <v>2.4</v>
      </c>
      <c r="I477" s="59">
        <v>2.58</v>
      </c>
      <c r="J477" s="35">
        <v>182</v>
      </c>
      <c r="K477" s="35" t="s">
        <v>67</v>
      </c>
      <c r="L477" s="35"/>
      <c r="M477" s="36" t="s">
        <v>100</v>
      </c>
      <c r="N477" s="36"/>
      <c r="O477" s="35">
        <v>60</v>
      </c>
      <c r="P477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7"/>
      <c r="V477" s="37"/>
      <c r="W477" s="38" t="s">
        <v>69</v>
      </c>
      <c r="X477" s="56">
        <v>0</v>
      </c>
      <c r="Y477" s="53">
        <f t="shared" si="68"/>
        <v>0</v>
      </c>
      <c r="Z477" s="39" t="str">
        <f>IFERROR(IF(Y477=0,"",ROUNDUP(Y477/H477,0)*0.00651),"")</f>
        <v/>
      </c>
      <c r="AA477" s="65"/>
      <c r="AB477" s="66"/>
      <c r="AC477" s="541" t="s">
        <v>723</v>
      </c>
      <c r="AG477" s="75"/>
      <c r="AJ477" s="79"/>
      <c r="AK477" s="79">
        <v>0</v>
      </c>
      <c r="BB477" s="542" t="s">
        <v>1</v>
      </c>
      <c r="BM477" s="75">
        <f t="shared" si="70"/>
        <v>0</v>
      </c>
      <c r="BN477" s="75">
        <f t="shared" si="71"/>
        <v>0</v>
      </c>
      <c r="BO477" s="75">
        <f t="shared" si="72"/>
        <v>0</v>
      </c>
      <c r="BP477" s="75">
        <f t="shared" si="73"/>
        <v>0</v>
      </c>
    </row>
    <row r="478" spans="1:68" ht="27" hidden="1" customHeight="1" x14ac:dyDescent="0.25">
      <c r="A478" s="60" t="s">
        <v>740</v>
      </c>
      <c r="B478" s="60" t="s">
        <v>741</v>
      </c>
      <c r="C478" s="34">
        <v>4301012034</v>
      </c>
      <c r="D478" s="619">
        <v>4607091389982</v>
      </c>
      <c r="E478" s="620"/>
      <c r="F478" s="59">
        <v>0.6</v>
      </c>
      <c r="G478" s="35">
        <v>8</v>
      </c>
      <c r="H478" s="59">
        <v>4.8</v>
      </c>
      <c r="I478" s="59">
        <v>6.96</v>
      </c>
      <c r="J478" s="35">
        <v>120</v>
      </c>
      <c r="K478" s="35" t="s">
        <v>104</v>
      </c>
      <c r="L478" s="35"/>
      <c r="M478" s="36" t="s">
        <v>100</v>
      </c>
      <c r="N478" s="36"/>
      <c r="O478" s="35">
        <v>60</v>
      </c>
      <c r="P478" s="9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7"/>
      <c r="V478" s="37"/>
      <c r="W478" s="38" t="s">
        <v>69</v>
      </c>
      <c r="X478" s="56">
        <v>0</v>
      </c>
      <c r="Y478" s="53">
        <f t="shared" si="68"/>
        <v>0</v>
      </c>
      <c r="Z478" s="39" t="str">
        <f>IFERROR(IF(Y478=0,"",ROUNDUP(Y478/H478,0)*0.00937),"")</f>
        <v/>
      </c>
      <c r="AA478" s="65"/>
      <c r="AB478" s="66"/>
      <c r="AC478" s="543" t="s">
        <v>723</v>
      </c>
      <c r="AG478" s="75"/>
      <c r="AJ478" s="79"/>
      <c r="AK478" s="79">
        <v>0</v>
      </c>
      <c r="BB478" s="544" t="s">
        <v>1</v>
      </c>
      <c r="BM478" s="75">
        <f t="shared" si="70"/>
        <v>0</v>
      </c>
      <c r="BN478" s="75">
        <f t="shared" si="71"/>
        <v>0</v>
      </c>
      <c r="BO478" s="75">
        <f t="shared" si="72"/>
        <v>0</v>
      </c>
      <c r="BP478" s="75">
        <f t="shared" si="73"/>
        <v>0</v>
      </c>
    </row>
    <row r="479" spans="1:68" ht="27" customHeight="1" x14ac:dyDescent="0.25">
      <c r="A479" s="60" t="s">
        <v>740</v>
      </c>
      <c r="B479" s="60" t="s">
        <v>742</v>
      </c>
      <c r="C479" s="34">
        <v>4301011784</v>
      </c>
      <c r="D479" s="619">
        <v>4607091389982</v>
      </c>
      <c r="E479" s="620"/>
      <c r="F479" s="59">
        <v>0.6</v>
      </c>
      <c r="G479" s="35">
        <v>6</v>
      </c>
      <c r="H479" s="59">
        <v>3.6</v>
      </c>
      <c r="I479" s="59">
        <v>3.81</v>
      </c>
      <c r="J479" s="35">
        <v>132</v>
      </c>
      <c r="K479" s="35" t="s">
        <v>104</v>
      </c>
      <c r="L479" s="35"/>
      <c r="M479" s="36" t="s">
        <v>100</v>
      </c>
      <c r="N479" s="36"/>
      <c r="O479" s="35">
        <v>60</v>
      </c>
      <c r="P479" s="72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7"/>
      <c r="V479" s="37"/>
      <c r="W479" s="38" t="s">
        <v>69</v>
      </c>
      <c r="X479" s="56">
        <v>138</v>
      </c>
      <c r="Y479" s="53">
        <f t="shared" si="68"/>
        <v>140.4</v>
      </c>
      <c r="Z479" s="39">
        <f>IFERROR(IF(Y479=0,"",ROUNDUP(Y479/H479,0)*0.00902),"")</f>
        <v>0.35177999999999998</v>
      </c>
      <c r="AA479" s="65"/>
      <c r="AB479" s="66"/>
      <c r="AC479" s="545" t="s">
        <v>723</v>
      </c>
      <c r="AG479" s="75"/>
      <c r="AJ479" s="79"/>
      <c r="AK479" s="79">
        <v>0</v>
      </c>
      <c r="BB479" s="546" t="s">
        <v>1</v>
      </c>
      <c r="BM479" s="75">
        <f t="shared" si="70"/>
        <v>146.04999999999998</v>
      </c>
      <c r="BN479" s="75">
        <f t="shared" si="71"/>
        <v>148.59</v>
      </c>
      <c r="BO479" s="75">
        <f t="shared" si="72"/>
        <v>0.29040404040404044</v>
      </c>
      <c r="BP479" s="75">
        <f t="shared" si="73"/>
        <v>0.29545454545454547</v>
      </c>
    </row>
    <row r="480" spans="1:68" ht="27" hidden="1" customHeight="1" x14ac:dyDescent="0.25">
      <c r="A480" s="60" t="s">
        <v>743</v>
      </c>
      <c r="B480" s="60" t="s">
        <v>744</v>
      </c>
      <c r="C480" s="34">
        <v>4301012058</v>
      </c>
      <c r="D480" s="619">
        <v>4680115886490</v>
      </c>
      <c r="E480" s="620"/>
      <c r="F480" s="59">
        <v>0.55000000000000004</v>
      </c>
      <c r="G480" s="35">
        <v>8</v>
      </c>
      <c r="H480" s="59">
        <v>4.4000000000000004</v>
      </c>
      <c r="I480" s="59">
        <v>4.6100000000000003</v>
      </c>
      <c r="J480" s="35">
        <v>132</v>
      </c>
      <c r="K480" s="35" t="s">
        <v>104</v>
      </c>
      <c r="L480" s="35"/>
      <c r="M480" s="36" t="s">
        <v>100</v>
      </c>
      <c r="N480" s="36"/>
      <c r="O480" s="35">
        <v>60</v>
      </c>
      <c r="P480" s="76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7"/>
      <c r="V480" s="37"/>
      <c r="W480" s="38" t="s">
        <v>69</v>
      </c>
      <c r="X480" s="56">
        <v>0</v>
      </c>
      <c r="Y480" s="53">
        <f t="shared" si="68"/>
        <v>0</v>
      </c>
      <c r="Z480" s="39" t="str">
        <f>IFERROR(IF(Y480=0,"",ROUNDUP(Y480/H480,0)*0.00902),"")</f>
        <v/>
      </c>
      <c r="AA480" s="65"/>
      <c r="AB480" s="66"/>
      <c r="AC480" s="547" t="s">
        <v>726</v>
      </c>
      <c r="AG480" s="75"/>
      <c r="AJ480" s="79"/>
      <c r="AK480" s="79">
        <v>0</v>
      </c>
      <c r="BB480" s="548" t="s">
        <v>1</v>
      </c>
      <c r="BM480" s="75">
        <f t="shared" si="70"/>
        <v>0</v>
      </c>
      <c r="BN480" s="75">
        <f t="shared" si="71"/>
        <v>0</v>
      </c>
      <c r="BO480" s="75">
        <f t="shared" si="72"/>
        <v>0</v>
      </c>
      <c r="BP480" s="75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1" t="s">
        <v>86</v>
      </c>
      <c r="Q481" s="632"/>
      <c r="R481" s="632"/>
      <c r="S481" s="632"/>
      <c r="T481" s="632"/>
      <c r="U481" s="632"/>
      <c r="V481" s="633"/>
      <c r="W481" s="40" t="s">
        <v>87</v>
      </c>
      <c r="X481" s="41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129.62121212121212</v>
      </c>
      <c r="Y481" s="41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131</v>
      </c>
      <c r="Z481" s="41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1.3786</v>
      </c>
      <c r="AA481" s="64"/>
      <c r="AB481" s="64"/>
      <c r="AC481" s="64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1" t="s">
        <v>86</v>
      </c>
      <c r="Q482" s="632"/>
      <c r="R482" s="632"/>
      <c r="S482" s="632"/>
      <c r="T482" s="632"/>
      <c r="U482" s="632"/>
      <c r="V482" s="633"/>
      <c r="W482" s="40" t="s">
        <v>69</v>
      </c>
      <c r="X482" s="41">
        <f>IFERROR(SUM(X465:X480),"0")</f>
        <v>578</v>
      </c>
      <c r="Y482" s="41">
        <f>IFERROR(SUM(Y465:Y480),"0")</f>
        <v>584.16</v>
      </c>
      <c r="Z482" s="40"/>
      <c r="AA482" s="64"/>
      <c r="AB482" s="64"/>
      <c r="AC482" s="64"/>
    </row>
    <row r="483" spans="1:68" ht="14.25" hidden="1" customHeight="1" x14ac:dyDescent="0.25">
      <c r="A483" s="635" t="s">
        <v>135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3"/>
      <c r="AB483" s="63"/>
      <c r="AC483" s="63"/>
    </row>
    <row r="484" spans="1:68" ht="16.5" customHeight="1" x14ac:dyDescent="0.25">
      <c r="A484" s="60" t="s">
        <v>745</v>
      </c>
      <c r="B484" s="60" t="s">
        <v>746</v>
      </c>
      <c r="C484" s="34">
        <v>4301020334</v>
      </c>
      <c r="D484" s="619">
        <v>4607091388930</v>
      </c>
      <c r="E484" s="620"/>
      <c r="F484" s="59">
        <v>0.88</v>
      </c>
      <c r="G484" s="35">
        <v>6</v>
      </c>
      <c r="H484" s="59">
        <v>5.28</v>
      </c>
      <c r="I484" s="59">
        <v>5.64</v>
      </c>
      <c r="J484" s="35">
        <v>104</v>
      </c>
      <c r="K484" s="35" t="s">
        <v>99</v>
      </c>
      <c r="L484" s="35"/>
      <c r="M484" s="36" t="s">
        <v>106</v>
      </c>
      <c r="N484" s="36"/>
      <c r="O484" s="35">
        <v>70</v>
      </c>
      <c r="P484" s="9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7"/>
      <c r="V484" s="37"/>
      <c r="W484" s="38" t="s">
        <v>69</v>
      </c>
      <c r="X484" s="56">
        <v>130</v>
      </c>
      <c r="Y484" s="53">
        <f>IFERROR(IF(X484="",0,CEILING((X484/$H484),1)*$H484),"")</f>
        <v>132</v>
      </c>
      <c r="Z484" s="39">
        <f>IFERROR(IF(Y484=0,"",ROUNDUP(Y484/H484,0)*0.01196),"")</f>
        <v>0.29899999999999999</v>
      </c>
      <c r="AA484" s="65"/>
      <c r="AB484" s="66"/>
      <c r="AC484" s="549" t="s">
        <v>747</v>
      </c>
      <c r="AG484" s="75"/>
      <c r="AJ484" s="79"/>
      <c r="AK484" s="79">
        <v>0</v>
      </c>
      <c r="BB484" s="550" t="s">
        <v>1</v>
      </c>
      <c r="BM484" s="75">
        <f>IFERROR(X484*I484/H484,"0")</f>
        <v>138.86363636363635</v>
      </c>
      <c r="BN484" s="75">
        <f>IFERROR(Y484*I484/H484,"0")</f>
        <v>140.99999999999997</v>
      </c>
      <c r="BO484" s="75">
        <f>IFERROR(1/J484*(X484/H484),"0")</f>
        <v>0.23674242424242425</v>
      </c>
      <c r="BP484" s="75">
        <f>IFERROR(1/J484*(Y484/H484),"0")</f>
        <v>0.24038461538461539</v>
      </c>
    </row>
    <row r="485" spans="1:68" ht="16.5" hidden="1" customHeight="1" x14ac:dyDescent="0.25">
      <c r="A485" s="60" t="s">
        <v>748</v>
      </c>
      <c r="B485" s="60" t="s">
        <v>749</v>
      </c>
      <c r="C485" s="34">
        <v>4301020384</v>
      </c>
      <c r="D485" s="619">
        <v>4680115886407</v>
      </c>
      <c r="E485" s="620"/>
      <c r="F485" s="59">
        <v>0.4</v>
      </c>
      <c r="G485" s="35">
        <v>6</v>
      </c>
      <c r="H485" s="59">
        <v>2.4</v>
      </c>
      <c r="I485" s="59">
        <v>2.58</v>
      </c>
      <c r="J485" s="35">
        <v>182</v>
      </c>
      <c r="K485" s="35" t="s">
        <v>67</v>
      </c>
      <c r="L485" s="35"/>
      <c r="M485" s="36" t="s">
        <v>106</v>
      </c>
      <c r="N485" s="36"/>
      <c r="O485" s="35">
        <v>70</v>
      </c>
      <c r="P485" s="85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7"/>
      <c r="V485" s="37"/>
      <c r="W485" s="38" t="s">
        <v>69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/>
      <c r="AB485" s="66"/>
      <c r="AC485" s="551" t="s">
        <v>747</v>
      </c>
      <c r="AG485" s="75"/>
      <c r="AJ485" s="79"/>
      <c r="AK485" s="79">
        <v>0</v>
      </c>
      <c r="BB485" s="552" t="s">
        <v>1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16.5" hidden="1" customHeight="1" x14ac:dyDescent="0.25">
      <c r="A486" s="60" t="s">
        <v>750</v>
      </c>
      <c r="B486" s="60" t="s">
        <v>751</v>
      </c>
      <c r="C486" s="34">
        <v>4301020385</v>
      </c>
      <c r="D486" s="619">
        <v>4680115880054</v>
      </c>
      <c r="E486" s="620"/>
      <c r="F486" s="59">
        <v>0.6</v>
      </c>
      <c r="G486" s="35">
        <v>8</v>
      </c>
      <c r="H486" s="59">
        <v>4.8</v>
      </c>
      <c r="I486" s="59">
        <v>6.93</v>
      </c>
      <c r="J486" s="35">
        <v>132</v>
      </c>
      <c r="K486" s="35" t="s">
        <v>104</v>
      </c>
      <c r="L486" s="35"/>
      <c r="M486" s="36" t="s">
        <v>100</v>
      </c>
      <c r="N486" s="36"/>
      <c r="O486" s="35">
        <v>70</v>
      </c>
      <c r="P486" s="9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/>
      <c r="AB486" s="66"/>
      <c r="AC486" s="553" t="s">
        <v>747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1" t="s">
        <v>86</v>
      </c>
      <c r="Q487" s="632"/>
      <c r="R487" s="632"/>
      <c r="S487" s="632"/>
      <c r="T487" s="632"/>
      <c r="U487" s="632"/>
      <c r="V487" s="633"/>
      <c r="W487" s="40" t="s">
        <v>87</v>
      </c>
      <c r="X487" s="41">
        <f>IFERROR(X484/H484,"0")+IFERROR(X485/H485,"0")+IFERROR(X486/H486,"0")</f>
        <v>24.621212121212121</v>
      </c>
      <c r="Y487" s="41">
        <f>IFERROR(Y484/H484,"0")+IFERROR(Y485/H485,"0")+IFERROR(Y486/H486,"0")</f>
        <v>25</v>
      </c>
      <c r="Z487" s="41">
        <f>IFERROR(IF(Z484="",0,Z484),"0")+IFERROR(IF(Z485="",0,Z485),"0")+IFERROR(IF(Z486="",0,Z486),"0")</f>
        <v>0.29899999999999999</v>
      </c>
      <c r="AA487" s="64"/>
      <c r="AB487" s="64"/>
      <c r="AC487" s="64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1" t="s">
        <v>86</v>
      </c>
      <c r="Q488" s="632"/>
      <c r="R488" s="632"/>
      <c r="S488" s="632"/>
      <c r="T488" s="632"/>
      <c r="U488" s="632"/>
      <c r="V488" s="633"/>
      <c r="W488" s="40" t="s">
        <v>69</v>
      </c>
      <c r="X488" s="41">
        <f>IFERROR(SUM(X484:X486),"0")</f>
        <v>130</v>
      </c>
      <c r="Y488" s="41">
        <f>IFERROR(SUM(Y484:Y486),"0")</f>
        <v>132</v>
      </c>
      <c r="Z488" s="40"/>
      <c r="AA488" s="64"/>
      <c r="AB488" s="64"/>
      <c r="AC488" s="64"/>
    </row>
    <row r="489" spans="1:68" ht="14.25" hidden="1" customHeight="1" x14ac:dyDescent="0.25">
      <c r="A489" s="635" t="s">
        <v>146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3"/>
      <c r="AB489" s="63"/>
      <c r="AC489" s="63"/>
    </row>
    <row r="490" spans="1:68" ht="27" hidden="1" customHeight="1" x14ac:dyDescent="0.25">
      <c r="A490" s="60" t="s">
        <v>752</v>
      </c>
      <c r="B490" s="60" t="s">
        <v>753</v>
      </c>
      <c r="C490" s="34">
        <v>4301031349</v>
      </c>
      <c r="D490" s="619">
        <v>4680115883116</v>
      </c>
      <c r="E490" s="620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99</v>
      </c>
      <c r="L490" s="35"/>
      <c r="M490" s="36" t="s">
        <v>100</v>
      </c>
      <c r="N490" s="36"/>
      <c r="O490" s="35">
        <v>70</v>
      </c>
      <c r="P490" s="8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7"/>
      <c r="V490" s="37"/>
      <c r="W490" s="38" t="s">
        <v>69</v>
      </c>
      <c r="X490" s="56">
        <v>0</v>
      </c>
      <c r="Y490" s="53">
        <f t="shared" ref="Y490:Y498" si="74">IFERROR(IF(X490="",0,CEILING((X490/$H490),1)*$H490),"")</f>
        <v>0</v>
      </c>
      <c r="Z490" s="39" t="str">
        <f>IFERROR(IF(Y490=0,"",ROUNDUP(Y490/H490,0)*0.01196),"")</f>
        <v/>
      </c>
      <c r="AA490" s="65"/>
      <c r="AB490" s="66"/>
      <c r="AC490" s="555" t="s">
        <v>754</v>
      </c>
      <c r="AG490" s="75"/>
      <c r="AJ490" s="79"/>
      <c r="AK490" s="79">
        <v>0</v>
      </c>
      <c r="BB490" s="556" t="s">
        <v>1</v>
      </c>
      <c r="BM490" s="75">
        <f t="shared" ref="BM490:BM498" si="75">IFERROR(X490*I490/H490,"0")</f>
        <v>0</v>
      </c>
      <c r="BN490" s="75">
        <f t="shared" ref="BN490:BN498" si="76">IFERROR(Y490*I490/H490,"0")</f>
        <v>0</v>
      </c>
      <c r="BO490" s="75">
        <f t="shared" ref="BO490:BO498" si="77">IFERROR(1/J490*(X490/H490),"0")</f>
        <v>0</v>
      </c>
      <c r="BP490" s="75">
        <f t="shared" ref="BP490:BP498" si="78">IFERROR(1/J490*(Y490/H490),"0")</f>
        <v>0</v>
      </c>
    </row>
    <row r="491" spans="1:68" ht="27" customHeight="1" x14ac:dyDescent="0.25">
      <c r="A491" s="60" t="s">
        <v>755</v>
      </c>
      <c r="B491" s="60" t="s">
        <v>756</v>
      </c>
      <c r="C491" s="34">
        <v>4301031350</v>
      </c>
      <c r="D491" s="619">
        <v>4680115883093</v>
      </c>
      <c r="E491" s="620"/>
      <c r="F491" s="59">
        <v>0.88</v>
      </c>
      <c r="G491" s="35">
        <v>6</v>
      </c>
      <c r="H491" s="59">
        <v>5.28</v>
      </c>
      <c r="I491" s="59">
        <v>5.64</v>
      </c>
      <c r="J491" s="35">
        <v>104</v>
      </c>
      <c r="K491" s="35" t="s">
        <v>99</v>
      </c>
      <c r="L491" s="35"/>
      <c r="M491" s="36" t="s">
        <v>68</v>
      </c>
      <c r="N491" s="36"/>
      <c r="O491" s="35">
        <v>70</v>
      </c>
      <c r="P491" s="7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7"/>
      <c r="V491" s="37"/>
      <c r="W491" s="38" t="s">
        <v>69</v>
      </c>
      <c r="X491" s="56">
        <v>30</v>
      </c>
      <c r="Y491" s="53">
        <f t="shared" si="74"/>
        <v>31.68</v>
      </c>
      <c r="Z491" s="39">
        <f>IFERROR(IF(Y491=0,"",ROUNDUP(Y491/H491,0)*0.01196),"")</f>
        <v>7.1760000000000004E-2</v>
      </c>
      <c r="AA491" s="65"/>
      <c r="AB491" s="66"/>
      <c r="AC491" s="557" t="s">
        <v>757</v>
      </c>
      <c r="AG491" s="75"/>
      <c r="AJ491" s="79"/>
      <c r="AK491" s="79">
        <v>0</v>
      </c>
      <c r="BB491" s="558" t="s">
        <v>1</v>
      </c>
      <c r="BM491" s="75">
        <f t="shared" si="75"/>
        <v>32.04545454545454</v>
      </c>
      <c r="BN491" s="75">
        <f t="shared" si="76"/>
        <v>33.839999999999996</v>
      </c>
      <c r="BO491" s="75">
        <f t="shared" si="77"/>
        <v>5.4632867132867136E-2</v>
      </c>
      <c r="BP491" s="75">
        <f t="shared" si="78"/>
        <v>5.7692307692307696E-2</v>
      </c>
    </row>
    <row r="492" spans="1:68" ht="27" customHeight="1" x14ac:dyDescent="0.25">
      <c r="A492" s="60" t="s">
        <v>758</v>
      </c>
      <c r="B492" s="60" t="s">
        <v>759</v>
      </c>
      <c r="C492" s="34">
        <v>4301031353</v>
      </c>
      <c r="D492" s="619">
        <v>4680115883109</v>
      </c>
      <c r="E492" s="620"/>
      <c r="F492" s="59">
        <v>0.88</v>
      </c>
      <c r="G492" s="35">
        <v>6</v>
      </c>
      <c r="H492" s="59">
        <v>5.28</v>
      </c>
      <c r="I492" s="59">
        <v>5.64</v>
      </c>
      <c r="J492" s="35">
        <v>104</v>
      </c>
      <c r="K492" s="35" t="s">
        <v>99</v>
      </c>
      <c r="L492" s="35"/>
      <c r="M492" s="36" t="s">
        <v>68</v>
      </c>
      <c r="N492" s="36"/>
      <c r="O492" s="35">
        <v>70</v>
      </c>
      <c r="P492" s="72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7"/>
      <c r="V492" s="37"/>
      <c r="W492" s="38" t="s">
        <v>69</v>
      </c>
      <c r="X492" s="56">
        <v>100</v>
      </c>
      <c r="Y492" s="53">
        <f t="shared" si="74"/>
        <v>100.32000000000001</v>
      </c>
      <c r="Z492" s="39">
        <f>IFERROR(IF(Y492=0,"",ROUNDUP(Y492/H492,0)*0.01196),"")</f>
        <v>0.22724</v>
      </c>
      <c r="AA492" s="65"/>
      <c r="AB492" s="66"/>
      <c r="AC492" s="559" t="s">
        <v>760</v>
      </c>
      <c r="AG492" s="75"/>
      <c r="AJ492" s="79"/>
      <c r="AK492" s="79">
        <v>0</v>
      </c>
      <c r="BB492" s="560" t="s">
        <v>1</v>
      </c>
      <c r="BM492" s="75">
        <f t="shared" si="75"/>
        <v>106.81818181818181</v>
      </c>
      <c r="BN492" s="75">
        <f t="shared" si="76"/>
        <v>107.16</v>
      </c>
      <c r="BO492" s="75">
        <f t="shared" si="77"/>
        <v>0.18210955710955709</v>
      </c>
      <c r="BP492" s="75">
        <f t="shared" si="78"/>
        <v>0.18269230769230771</v>
      </c>
    </row>
    <row r="493" spans="1:68" ht="27" hidden="1" customHeight="1" x14ac:dyDescent="0.25">
      <c r="A493" s="60" t="s">
        <v>761</v>
      </c>
      <c r="B493" s="60" t="s">
        <v>762</v>
      </c>
      <c r="C493" s="34">
        <v>4301031409</v>
      </c>
      <c r="D493" s="619">
        <v>4680115886438</v>
      </c>
      <c r="E493" s="620"/>
      <c r="F493" s="59">
        <v>0.4</v>
      </c>
      <c r="G493" s="35">
        <v>6</v>
      </c>
      <c r="H493" s="59">
        <v>2.4</v>
      </c>
      <c r="I493" s="59">
        <v>2.58</v>
      </c>
      <c r="J493" s="35">
        <v>182</v>
      </c>
      <c r="K493" s="35" t="s">
        <v>67</v>
      </c>
      <c r="L493" s="35"/>
      <c r="M493" s="36" t="s">
        <v>100</v>
      </c>
      <c r="N493" s="36"/>
      <c r="O493" s="35">
        <v>70</v>
      </c>
      <c r="P493" s="778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7"/>
      <c r="V493" s="37"/>
      <c r="W493" s="38" t="s">
        <v>69</v>
      </c>
      <c r="X493" s="56">
        <v>0</v>
      </c>
      <c r="Y493" s="53">
        <f t="shared" si="74"/>
        <v>0</v>
      </c>
      <c r="Z493" s="39" t="str">
        <f>IFERROR(IF(Y493=0,"",ROUNDUP(Y493/H493,0)*0.00651),"")</f>
        <v/>
      </c>
      <c r="AA493" s="65"/>
      <c r="AB493" s="66"/>
      <c r="AC493" s="561" t="s">
        <v>754</v>
      </c>
      <c r="AG493" s="75"/>
      <c r="AJ493" s="79"/>
      <c r="AK493" s="79">
        <v>0</v>
      </c>
      <c r="BB493" s="562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763</v>
      </c>
      <c r="B494" s="60" t="s">
        <v>764</v>
      </c>
      <c r="C494" s="34">
        <v>4301031419</v>
      </c>
      <c r="D494" s="619">
        <v>4680115882072</v>
      </c>
      <c r="E494" s="620"/>
      <c r="F494" s="59">
        <v>0.6</v>
      </c>
      <c r="G494" s="35">
        <v>8</v>
      </c>
      <c r="H494" s="59">
        <v>4.8</v>
      </c>
      <c r="I494" s="59">
        <v>6.93</v>
      </c>
      <c r="J494" s="35">
        <v>132</v>
      </c>
      <c r="K494" s="35" t="s">
        <v>104</v>
      </c>
      <c r="L494" s="35"/>
      <c r="M494" s="36" t="s">
        <v>100</v>
      </c>
      <c r="N494" s="36"/>
      <c r="O494" s="35">
        <v>70</v>
      </c>
      <c r="P494" s="64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7"/>
      <c r="V494" s="37"/>
      <c r="W494" s="38" t="s">
        <v>69</v>
      </c>
      <c r="X494" s="56">
        <v>54</v>
      </c>
      <c r="Y494" s="53">
        <f t="shared" si="74"/>
        <v>57.599999999999994</v>
      </c>
      <c r="Z494" s="39">
        <f>IFERROR(IF(Y494=0,"",ROUNDUP(Y494/H494,0)*0.00902),"")</f>
        <v>0.10824</v>
      </c>
      <c r="AA494" s="65"/>
      <c r="AB494" s="66"/>
      <c r="AC494" s="563" t="s">
        <v>754</v>
      </c>
      <c r="AG494" s="75"/>
      <c r="AJ494" s="79"/>
      <c r="AK494" s="79">
        <v>0</v>
      </c>
      <c r="BB494" s="564" t="s">
        <v>1</v>
      </c>
      <c r="BM494" s="75">
        <f t="shared" si="75"/>
        <v>77.962499999999991</v>
      </c>
      <c r="BN494" s="75">
        <f t="shared" si="76"/>
        <v>83.16</v>
      </c>
      <c r="BO494" s="75">
        <f t="shared" si="77"/>
        <v>8.5227272727272735E-2</v>
      </c>
      <c r="BP494" s="75">
        <f t="shared" si="78"/>
        <v>9.0909090909090912E-2</v>
      </c>
    </row>
    <row r="495" spans="1:68" ht="27" hidden="1" customHeight="1" x14ac:dyDescent="0.25">
      <c r="A495" s="60" t="s">
        <v>763</v>
      </c>
      <c r="B495" s="60" t="s">
        <v>765</v>
      </c>
      <c r="C495" s="34">
        <v>4301031351</v>
      </c>
      <c r="D495" s="619">
        <v>4680115882072</v>
      </c>
      <c r="E495" s="620"/>
      <c r="F495" s="59">
        <v>0.6</v>
      </c>
      <c r="G495" s="35">
        <v>6</v>
      </c>
      <c r="H495" s="59">
        <v>3.6</v>
      </c>
      <c r="I495" s="59">
        <v>3.81</v>
      </c>
      <c r="J495" s="35">
        <v>132</v>
      </c>
      <c r="K495" s="35" t="s">
        <v>104</v>
      </c>
      <c r="L495" s="35"/>
      <c r="M495" s="36" t="s">
        <v>100</v>
      </c>
      <c r="N495" s="36"/>
      <c r="O495" s="35">
        <v>70</v>
      </c>
      <c r="P495" s="75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7"/>
      <c r="V495" s="37"/>
      <c r="W495" s="38" t="s">
        <v>69</v>
      </c>
      <c r="X495" s="56">
        <v>0</v>
      </c>
      <c r="Y495" s="53">
        <f t="shared" si="74"/>
        <v>0</v>
      </c>
      <c r="Z495" s="39" t="str">
        <f>IFERROR(IF(Y495=0,"",ROUNDUP(Y495/H495,0)*0.00902),"")</f>
        <v/>
      </c>
      <c r="AA495" s="65"/>
      <c r="AB495" s="66"/>
      <c r="AC495" s="565" t="s">
        <v>754</v>
      </c>
      <c r="AG495" s="75"/>
      <c r="AJ495" s="79"/>
      <c r="AK495" s="79">
        <v>0</v>
      </c>
      <c r="BB495" s="566" t="s">
        <v>1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customHeight="1" x14ac:dyDescent="0.25">
      <c r="A496" s="60" t="s">
        <v>766</v>
      </c>
      <c r="B496" s="60" t="s">
        <v>767</v>
      </c>
      <c r="C496" s="34">
        <v>4301031418</v>
      </c>
      <c r="D496" s="619">
        <v>4680115882102</v>
      </c>
      <c r="E496" s="620"/>
      <c r="F496" s="59">
        <v>0.6</v>
      </c>
      <c r="G496" s="35">
        <v>8</v>
      </c>
      <c r="H496" s="59">
        <v>4.8</v>
      </c>
      <c r="I496" s="59">
        <v>6.69</v>
      </c>
      <c r="J496" s="35">
        <v>132</v>
      </c>
      <c r="K496" s="35" t="s">
        <v>104</v>
      </c>
      <c r="L496" s="35"/>
      <c r="M496" s="36" t="s">
        <v>68</v>
      </c>
      <c r="N496" s="36"/>
      <c r="O496" s="35">
        <v>70</v>
      </c>
      <c r="P496" s="80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7"/>
      <c r="V496" s="37"/>
      <c r="W496" s="38" t="s">
        <v>69</v>
      </c>
      <c r="X496" s="56">
        <v>18</v>
      </c>
      <c r="Y496" s="53">
        <f t="shared" si="74"/>
        <v>19.2</v>
      </c>
      <c r="Z496" s="39">
        <f>IFERROR(IF(Y496=0,"",ROUNDUP(Y496/H496,0)*0.00902),"")</f>
        <v>3.6080000000000001E-2</v>
      </c>
      <c r="AA496" s="65"/>
      <c r="AB496" s="66"/>
      <c r="AC496" s="567" t="s">
        <v>757</v>
      </c>
      <c r="AG496" s="75"/>
      <c r="AJ496" s="79"/>
      <c r="AK496" s="79">
        <v>0</v>
      </c>
      <c r="BB496" s="568" t="s">
        <v>1</v>
      </c>
      <c r="BM496" s="75">
        <f t="shared" si="75"/>
        <v>25.087500000000002</v>
      </c>
      <c r="BN496" s="75">
        <f t="shared" si="76"/>
        <v>26.76</v>
      </c>
      <c r="BO496" s="75">
        <f t="shared" si="77"/>
        <v>2.8409090909090912E-2</v>
      </c>
      <c r="BP496" s="75">
        <f t="shared" si="78"/>
        <v>3.0303030303030304E-2</v>
      </c>
    </row>
    <row r="497" spans="1:68" ht="27" customHeight="1" x14ac:dyDescent="0.25">
      <c r="A497" s="60" t="s">
        <v>768</v>
      </c>
      <c r="B497" s="60" t="s">
        <v>769</v>
      </c>
      <c r="C497" s="34">
        <v>4301031417</v>
      </c>
      <c r="D497" s="619">
        <v>4680115882096</v>
      </c>
      <c r="E497" s="620"/>
      <c r="F497" s="59">
        <v>0.6</v>
      </c>
      <c r="G497" s="35">
        <v>8</v>
      </c>
      <c r="H497" s="59">
        <v>4.8</v>
      </c>
      <c r="I497" s="59">
        <v>6.69</v>
      </c>
      <c r="J497" s="35">
        <v>132</v>
      </c>
      <c r="K497" s="35" t="s">
        <v>104</v>
      </c>
      <c r="L497" s="35"/>
      <c r="M497" s="36" t="s">
        <v>68</v>
      </c>
      <c r="N497" s="36"/>
      <c r="O497" s="35">
        <v>70</v>
      </c>
      <c r="P497" s="96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7"/>
      <c r="V497" s="37"/>
      <c r="W497" s="38" t="s">
        <v>69</v>
      </c>
      <c r="X497" s="56">
        <v>90</v>
      </c>
      <c r="Y497" s="53">
        <f t="shared" si="74"/>
        <v>91.2</v>
      </c>
      <c r="Z497" s="39">
        <f>IFERROR(IF(Y497=0,"",ROUNDUP(Y497/H497,0)*0.00902),"")</f>
        <v>0.17138</v>
      </c>
      <c r="AA497" s="65"/>
      <c r="AB497" s="66"/>
      <c r="AC497" s="569" t="s">
        <v>760</v>
      </c>
      <c r="AG497" s="75"/>
      <c r="AJ497" s="79"/>
      <c r="AK497" s="79">
        <v>0</v>
      </c>
      <c r="BB497" s="570" t="s">
        <v>1</v>
      </c>
      <c r="BM497" s="75">
        <f t="shared" si="75"/>
        <v>125.43750000000001</v>
      </c>
      <c r="BN497" s="75">
        <f t="shared" si="76"/>
        <v>127.11000000000001</v>
      </c>
      <c r="BO497" s="75">
        <f t="shared" si="77"/>
        <v>0.14204545454545456</v>
      </c>
      <c r="BP497" s="75">
        <f t="shared" si="78"/>
        <v>0.14393939393939395</v>
      </c>
    </row>
    <row r="498" spans="1:68" ht="27" hidden="1" customHeight="1" x14ac:dyDescent="0.25">
      <c r="A498" s="60" t="s">
        <v>768</v>
      </c>
      <c r="B498" s="60" t="s">
        <v>770</v>
      </c>
      <c r="C498" s="34">
        <v>4301031384</v>
      </c>
      <c r="D498" s="619">
        <v>4680115882096</v>
      </c>
      <c r="E498" s="620"/>
      <c r="F498" s="59">
        <v>0.6</v>
      </c>
      <c r="G498" s="35">
        <v>8</v>
      </c>
      <c r="H498" s="59">
        <v>4.8</v>
      </c>
      <c r="I498" s="59">
        <v>6.69</v>
      </c>
      <c r="J498" s="35">
        <v>120</v>
      </c>
      <c r="K498" s="35" t="s">
        <v>104</v>
      </c>
      <c r="L498" s="35"/>
      <c r="M498" s="36" t="s">
        <v>68</v>
      </c>
      <c r="N498" s="36"/>
      <c r="O498" s="35">
        <v>60</v>
      </c>
      <c r="P498" s="74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7"/>
      <c r="V498" s="37"/>
      <c r="W498" s="38" t="s">
        <v>69</v>
      </c>
      <c r="X498" s="56">
        <v>0</v>
      </c>
      <c r="Y498" s="53">
        <f t="shared" si="74"/>
        <v>0</v>
      </c>
      <c r="Z498" s="39" t="str">
        <f>IFERROR(IF(Y498=0,"",ROUNDUP(Y498/H498,0)*0.00937),"")</f>
        <v/>
      </c>
      <c r="AA498" s="65"/>
      <c r="AB498" s="66"/>
      <c r="AC498" s="571" t="s">
        <v>760</v>
      </c>
      <c r="AG498" s="75"/>
      <c r="AJ498" s="79"/>
      <c r="AK498" s="79">
        <v>0</v>
      </c>
      <c r="BB498" s="572" t="s">
        <v>1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1" t="s">
        <v>86</v>
      </c>
      <c r="Q499" s="632"/>
      <c r="R499" s="632"/>
      <c r="S499" s="632"/>
      <c r="T499" s="632"/>
      <c r="U499" s="632"/>
      <c r="V499" s="633"/>
      <c r="W499" s="40" t="s">
        <v>87</v>
      </c>
      <c r="X499" s="41">
        <f>IFERROR(X490/H490,"0")+IFERROR(X491/H491,"0")+IFERROR(X492/H492,"0")+IFERROR(X493/H493,"0")+IFERROR(X494/H494,"0")+IFERROR(X495/H495,"0")+IFERROR(X496/H496,"0")+IFERROR(X497/H497,"0")+IFERROR(X498/H498,"0")</f>
        <v>58.371212121212118</v>
      </c>
      <c r="Y499" s="41">
        <f>IFERROR(Y490/H490,"0")+IFERROR(Y491/H491,"0")+IFERROR(Y492/H492,"0")+IFERROR(Y493/H493,"0")+IFERROR(Y494/H494,"0")+IFERROR(Y495/H495,"0")+IFERROR(Y496/H496,"0")+IFERROR(Y497/H497,"0")+IFERROR(Y498/H498,"0")</f>
        <v>60</v>
      </c>
      <c r="Z499" s="41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0.61470000000000002</v>
      </c>
      <c r="AA499" s="64"/>
      <c r="AB499" s="64"/>
      <c r="AC499" s="64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1" t="s">
        <v>86</v>
      </c>
      <c r="Q500" s="632"/>
      <c r="R500" s="632"/>
      <c r="S500" s="632"/>
      <c r="T500" s="632"/>
      <c r="U500" s="632"/>
      <c r="V500" s="633"/>
      <c r="W500" s="40" t="s">
        <v>69</v>
      </c>
      <c r="X500" s="41">
        <f>IFERROR(SUM(X490:X498),"0")</f>
        <v>292</v>
      </c>
      <c r="Y500" s="41">
        <f>IFERROR(SUM(Y490:Y498),"0")</f>
        <v>300</v>
      </c>
      <c r="Z500" s="40"/>
      <c r="AA500" s="64"/>
      <c r="AB500" s="64"/>
      <c r="AC500" s="64"/>
    </row>
    <row r="501" spans="1:68" ht="14.25" hidden="1" customHeight="1" x14ac:dyDescent="0.25">
      <c r="A501" s="635" t="s">
        <v>64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3"/>
      <c r="AB501" s="63"/>
      <c r="AC501" s="63"/>
    </row>
    <row r="502" spans="1:68" ht="16.5" hidden="1" customHeight="1" x14ac:dyDescent="0.25">
      <c r="A502" s="60" t="s">
        <v>771</v>
      </c>
      <c r="B502" s="60" t="s">
        <v>772</v>
      </c>
      <c r="C502" s="34">
        <v>4301051232</v>
      </c>
      <c r="D502" s="619">
        <v>4607091383409</v>
      </c>
      <c r="E502" s="620"/>
      <c r="F502" s="59">
        <v>1.3</v>
      </c>
      <c r="G502" s="35">
        <v>6</v>
      </c>
      <c r="H502" s="59">
        <v>7.8</v>
      </c>
      <c r="I502" s="59">
        <v>8.3010000000000002</v>
      </c>
      <c r="J502" s="35">
        <v>64</v>
      </c>
      <c r="K502" s="35" t="s">
        <v>99</v>
      </c>
      <c r="L502" s="35"/>
      <c r="M502" s="36" t="s">
        <v>106</v>
      </c>
      <c r="N502" s="36"/>
      <c r="O502" s="35">
        <v>45</v>
      </c>
      <c r="P502" s="65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7"/>
      <c r="V502" s="37"/>
      <c r="W502" s="38" t="s">
        <v>69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/>
      <c r="AB502" s="66"/>
      <c r="AC502" s="573" t="s">
        <v>773</v>
      </c>
      <c r="AG502" s="75"/>
      <c r="AJ502" s="79"/>
      <c r="AK502" s="79">
        <v>0</v>
      </c>
      <c r="BB502" s="574" t="s">
        <v>1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16.5" hidden="1" customHeight="1" x14ac:dyDescent="0.25">
      <c r="A503" s="60" t="s">
        <v>774</v>
      </c>
      <c r="B503" s="60" t="s">
        <v>775</v>
      </c>
      <c r="C503" s="34">
        <v>4301051233</v>
      </c>
      <c r="D503" s="619">
        <v>4607091383416</v>
      </c>
      <c r="E503" s="620"/>
      <c r="F503" s="59">
        <v>1.3</v>
      </c>
      <c r="G503" s="35">
        <v>6</v>
      </c>
      <c r="H503" s="59">
        <v>7.8</v>
      </c>
      <c r="I503" s="59">
        <v>8.3010000000000002</v>
      </c>
      <c r="J503" s="35">
        <v>64</v>
      </c>
      <c r="K503" s="35" t="s">
        <v>99</v>
      </c>
      <c r="L503" s="35"/>
      <c r="M503" s="36" t="s">
        <v>106</v>
      </c>
      <c r="N503" s="36"/>
      <c r="O503" s="35">
        <v>45</v>
      </c>
      <c r="P503" s="84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7"/>
      <c r="V503" s="37"/>
      <c r="W503" s="38" t="s">
        <v>69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75" t="s">
        <v>776</v>
      </c>
      <c r="AG503" s="75"/>
      <c r="AJ503" s="79"/>
      <c r="AK503" s="79">
        <v>0</v>
      </c>
      <c r="BB503" s="576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hidden="1" customHeight="1" x14ac:dyDescent="0.25">
      <c r="A504" s="60" t="s">
        <v>777</v>
      </c>
      <c r="B504" s="60" t="s">
        <v>778</v>
      </c>
      <c r="C504" s="34">
        <v>4301051064</v>
      </c>
      <c r="D504" s="619">
        <v>4680115883536</v>
      </c>
      <c r="E504" s="620"/>
      <c r="F504" s="59">
        <v>0.3</v>
      </c>
      <c r="G504" s="35">
        <v>6</v>
      </c>
      <c r="H504" s="59">
        <v>1.8</v>
      </c>
      <c r="I504" s="59">
        <v>2.0459999999999998</v>
      </c>
      <c r="J504" s="35">
        <v>182</v>
      </c>
      <c r="K504" s="35" t="s">
        <v>67</v>
      </c>
      <c r="L504" s="35"/>
      <c r="M504" s="36" t="s">
        <v>106</v>
      </c>
      <c r="N504" s="36"/>
      <c r="O504" s="35">
        <v>45</v>
      </c>
      <c r="P504" s="8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/>
      <c r="AB504" s="66"/>
      <c r="AC504" s="577" t="s">
        <v>779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idden="1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1" t="s">
        <v>86</v>
      </c>
      <c r="Q505" s="632"/>
      <c r="R505" s="632"/>
      <c r="S505" s="632"/>
      <c r="T505" s="632"/>
      <c r="U505" s="632"/>
      <c r="V505" s="633"/>
      <c r="W505" s="40" t="s">
        <v>87</v>
      </c>
      <c r="X505" s="41">
        <f>IFERROR(X502/H502,"0")+IFERROR(X503/H503,"0")+IFERROR(X504/H504,"0")</f>
        <v>0</v>
      </c>
      <c r="Y505" s="41">
        <f>IFERROR(Y502/H502,"0")+IFERROR(Y503/H503,"0")+IFERROR(Y504/H504,"0")</f>
        <v>0</v>
      </c>
      <c r="Z505" s="41">
        <f>IFERROR(IF(Z502="",0,Z502),"0")+IFERROR(IF(Z503="",0,Z503),"0")+IFERROR(IF(Z504="",0,Z504),"0")</f>
        <v>0</v>
      </c>
      <c r="AA505" s="64"/>
      <c r="AB505" s="64"/>
      <c r="AC505" s="64"/>
    </row>
    <row r="506" spans="1:68" hidden="1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1" t="s">
        <v>86</v>
      </c>
      <c r="Q506" s="632"/>
      <c r="R506" s="632"/>
      <c r="S506" s="632"/>
      <c r="T506" s="632"/>
      <c r="U506" s="632"/>
      <c r="V506" s="633"/>
      <c r="W506" s="40" t="s">
        <v>69</v>
      </c>
      <c r="X506" s="41">
        <f>IFERROR(SUM(X502:X504),"0")</f>
        <v>0</v>
      </c>
      <c r="Y506" s="41">
        <f>IFERROR(SUM(Y502:Y504),"0")</f>
        <v>0</v>
      </c>
      <c r="Z506" s="40"/>
      <c r="AA506" s="64"/>
      <c r="AB506" s="64"/>
      <c r="AC506" s="64"/>
    </row>
    <row r="507" spans="1:68" ht="14.25" hidden="1" customHeight="1" x14ac:dyDescent="0.25">
      <c r="A507" s="635" t="s">
        <v>172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3"/>
      <c r="AB507" s="63"/>
      <c r="AC507" s="63"/>
    </row>
    <row r="508" spans="1:68" ht="27" hidden="1" customHeight="1" x14ac:dyDescent="0.25">
      <c r="A508" s="60" t="s">
        <v>780</v>
      </c>
      <c r="B508" s="60" t="s">
        <v>781</v>
      </c>
      <c r="C508" s="34">
        <v>4301060450</v>
      </c>
      <c r="D508" s="619">
        <v>4680115885035</v>
      </c>
      <c r="E508" s="620"/>
      <c r="F508" s="59">
        <v>1</v>
      </c>
      <c r="G508" s="35">
        <v>4</v>
      </c>
      <c r="H508" s="59">
        <v>4</v>
      </c>
      <c r="I508" s="59">
        <v>4.4160000000000004</v>
      </c>
      <c r="J508" s="35">
        <v>104</v>
      </c>
      <c r="K508" s="35" t="s">
        <v>99</v>
      </c>
      <c r="L508" s="35"/>
      <c r="M508" s="36" t="s">
        <v>106</v>
      </c>
      <c r="N508" s="36"/>
      <c r="O508" s="35">
        <v>35</v>
      </c>
      <c r="P508" s="7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7"/>
      <c r="V508" s="37"/>
      <c r="W508" s="38" t="s">
        <v>69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IFERROR(IF(Y508=0,"",ROUNDUP(Y508/H508,0)*0.01196),"")</f>
        <v/>
      </c>
      <c r="AA508" s="65"/>
      <c r="AB508" s="66"/>
      <c r="AC508" s="579" t="s">
        <v>782</v>
      </c>
      <c r="AG508" s="75"/>
      <c r="AJ508" s="79"/>
      <c r="AK508" s="79">
        <v>0</v>
      </c>
      <c r="BB508" s="580" t="s">
        <v>1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hidden="1" customHeight="1" x14ac:dyDescent="0.25">
      <c r="A509" s="60" t="s">
        <v>783</v>
      </c>
      <c r="B509" s="60" t="s">
        <v>784</v>
      </c>
      <c r="C509" s="34">
        <v>4301060448</v>
      </c>
      <c r="D509" s="619">
        <v>4680115885936</v>
      </c>
      <c r="E509" s="620"/>
      <c r="F509" s="59">
        <v>1.3</v>
      </c>
      <c r="G509" s="35">
        <v>6</v>
      </c>
      <c r="H509" s="59">
        <v>7.8</v>
      </c>
      <c r="I509" s="59">
        <v>8.2349999999999994</v>
      </c>
      <c r="J509" s="35">
        <v>64</v>
      </c>
      <c r="K509" s="35" t="s">
        <v>99</v>
      </c>
      <c r="L509" s="35"/>
      <c r="M509" s="36" t="s">
        <v>106</v>
      </c>
      <c r="N509" s="36"/>
      <c r="O509" s="35">
        <v>35</v>
      </c>
      <c r="P509" s="91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7"/>
      <c r="V509" s="37"/>
      <c r="W509" s="38" t="s">
        <v>69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IFERROR(IF(Y509=0,"",ROUNDUP(Y509/H509,0)*0.01898),"")</f>
        <v/>
      </c>
      <c r="AA509" s="65"/>
      <c r="AB509" s="66"/>
      <c r="AC509" s="581" t="s">
        <v>782</v>
      </c>
      <c r="AG509" s="75"/>
      <c r="AJ509" s="79"/>
      <c r="AK509" s="79">
        <v>0</v>
      </c>
      <c r="BB509" s="582" t="s">
        <v>1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hidden="1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1" t="s">
        <v>86</v>
      </c>
      <c r="Q510" s="632"/>
      <c r="R510" s="632"/>
      <c r="S510" s="632"/>
      <c r="T510" s="632"/>
      <c r="U510" s="632"/>
      <c r="V510" s="633"/>
      <c r="W510" s="40" t="s">
        <v>87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hidden="1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1" t="s">
        <v>86</v>
      </c>
      <c r="Q511" s="632"/>
      <c r="R511" s="632"/>
      <c r="S511" s="632"/>
      <c r="T511" s="632"/>
      <c r="U511" s="632"/>
      <c r="V511" s="633"/>
      <c r="W511" s="40" t="s">
        <v>69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27.75" hidden="1" customHeight="1" x14ac:dyDescent="0.2">
      <c r="A512" s="637" t="s">
        <v>785</v>
      </c>
      <c r="B512" s="638"/>
      <c r="C512" s="638"/>
      <c r="D512" s="638"/>
      <c r="E512" s="638"/>
      <c r="F512" s="638"/>
      <c r="G512" s="638"/>
      <c r="H512" s="638"/>
      <c r="I512" s="638"/>
      <c r="J512" s="638"/>
      <c r="K512" s="638"/>
      <c r="L512" s="638"/>
      <c r="M512" s="638"/>
      <c r="N512" s="638"/>
      <c r="O512" s="638"/>
      <c r="P512" s="638"/>
      <c r="Q512" s="638"/>
      <c r="R512" s="638"/>
      <c r="S512" s="638"/>
      <c r="T512" s="638"/>
      <c r="U512" s="638"/>
      <c r="V512" s="638"/>
      <c r="W512" s="638"/>
      <c r="X512" s="638"/>
      <c r="Y512" s="638"/>
      <c r="Z512" s="638"/>
      <c r="AA512" s="52"/>
      <c r="AB512" s="52"/>
      <c r="AC512" s="52"/>
    </row>
    <row r="513" spans="1:68" ht="16.5" hidden="1" customHeight="1" x14ac:dyDescent="0.25">
      <c r="A513" s="639" t="s">
        <v>785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2"/>
      <c r="AB513" s="62"/>
      <c r="AC513" s="62"/>
    </row>
    <row r="514" spans="1:68" ht="14.25" hidden="1" customHeight="1" x14ac:dyDescent="0.25">
      <c r="A514" s="635" t="s">
        <v>96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3"/>
      <c r="AB514" s="63"/>
      <c r="AC514" s="63"/>
    </row>
    <row r="515" spans="1:68" ht="27" hidden="1" customHeight="1" x14ac:dyDescent="0.25">
      <c r="A515" s="60" t="s">
        <v>786</v>
      </c>
      <c r="B515" s="60" t="s">
        <v>787</v>
      </c>
      <c r="C515" s="34">
        <v>4301011763</v>
      </c>
      <c r="D515" s="619">
        <v>4640242181011</v>
      </c>
      <c r="E515" s="620"/>
      <c r="F515" s="59">
        <v>1.35</v>
      </c>
      <c r="G515" s="35">
        <v>8</v>
      </c>
      <c r="H515" s="59">
        <v>10.8</v>
      </c>
      <c r="I515" s="59">
        <v>11.234999999999999</v>
      </c>
      <c r="J515" s="35">
        <v>64</v>
      </c>
      <c r="K515" s="35" t="s">
        <v>99</v>
      </c>
      <c r="L515" s="35"/>
      <c r="M515" s="36" t="s">
        <v>106</v>
      </c>
      <c r="N515" s="36"/>
      <c r="O515" s="35">
        <v>55</v>
      </c>
      <c r="P515" s="943" t="s">
        <v>788</v>
      </c>
      <c r="Q515" s="622"/>
      <c r="R515" s="622"/>
      <c r="S515" s="622"/>
      <c r="T515" s="623"/>
      <c r="U515" s="37"/>
      <c r="V515" s="37"/>
      <c r="W515" s="38" t="s">
        <v>69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IFERROR(IF(Y515=0,"",ROUNDUP(Y515/H515,0)*0.01898),"")</f>
        <v/>
      </c>
      <c r="AA515" s="65"/>
      <c r="AB515" s="66"/>
      <c r="AC515" s="583" t="s">
        <v>789</v>
      </c>
      <c r="AG515" s="75"/>
      <c r="AJ515" s="79"/>
      <c r="AK515" s="79">
        <v>0</v>
      </c>
      <c r="BB515" s="584" t="s">
        <v>1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hidden="1" customHeight="1" x14ac:dyDescent="0.25">
      <c r="A516" s="60" t="s">
        <v>790</v>
      </c>
      <c r="B516" s="60" t="s">
        <v>791</v>
      </c>
      <c r="C516" s="34">
        <v>4301011585</v>
      </c>
      <c r="D516" s="619">
        <v>4640242180441</v>
      </c>
      <c r="E516" s="620"/>
      <c r="F516" s="59">
        <v>1.5</v>
      </c>
      <c r="G516" s="35">
        <v>8</v>
      </c>
      <c r="H516" s="59">
        <v>12</v>
      </c>
      <c r="I516" s="59">
        <v>12.435</v>
      </c>
      <c r="J516" s="35">
        <v>64</v>
      </c>
      <c r="K516" s="35" t="s">
        <v>99</v>
      </c>
      <c r="L516" s="35"/>
      <c r="M516" s="36" t="s">
        <v>100</v>
      </c>
      <c r="N516" s="36"/>
      <c r="O516" s="35">
        <v>50</v>
      </c>
      <c r="P516" s="791" t="s">
        <v>792</v>
      </c>
      <c r="Q516" s="622"/>
      <c r="R516" s="622"/>
      <c r="S516" s="622"/>
      <c r="T516" s="623"/>
      <c r="U516" s="37"/>
      <c r="V516" s="37"/>
      <c r="W516" s="38" t="s">
        <v>69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IFERROR(IF(Y516=0,"",ROUNDUP(Y516/H516,0)*0.01898),"")</f>
        <v/>
      </c>
      <c r="AA516" s="65"/>
      <c r="AB516" s="66"/>
      <c r="AC516" s="585" t="s">
        <v>793</v>
      </c>
      <c r="AG516" s="75"/>
      <c r="AJ516" s="79"/>
      <c r="AK516" s="79">
        <v>0</v>
      </c>
      <c r="BB516" s="586" t="s">
        <v>1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t="27" hidden="1" customHeight="1" x14ac:dyDescent="0.25">
      <c r="A517" s="60" t="s">
        <v>794</v>
      </c>
      <c r="B517" s="60" t="s">
        <v>795</v>
      </c>
      <c r="C517" s="34">
        <v>4301011584</v>
      </c>
      <c r="D517" s="619">
        <v>4640242180564</v>
      </c>
      <c r="E517" s="620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99</v>
      </c>
      <c r="L517" s="35"/>
      <c r="M517" s="36" t="s">
        <v>100</v>
      </c>
      <c r="N517" s="36"/>
      <c r="O517" s="35">
        <v>50</v>
      </c>
      <c r="P517" s="839" t="s">
        <v>796</v>
      </c>
      <c r="Q517" s="622"/>
      <c r="R517" s="622"/>
      <c r="S517" s="622"/>
      <c r="T517" s="623"/>
      <c r="U517" s="37"/>
      <c r="V517" s="37"/>
      <c r="W517" s="38" t="s">
        <v>69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797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idden="1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1" t="s">
        <v>86</v>
      </c>
      <c r="Q518" s="632"/>
      <c r="R518" s="632"/>
      <c r="S518" s="632"/>
      <c r="T518" s="632"/>
      <c r="U518" s="632"/>
      <c r="V518" s="633"/>
      <c r="W518" s="40" t="s">
        <v>87</v>
      </c>
      <c r="X518" s="41">
        <f>IFERROR(X515/H515,"0")+IFERROR(X516/H516,"0")+IFERROR(X517/H517,"0")</f>
        <v>0</v>
      </c>
      <c r="Y518" s="41">
        <f>IFERROR(Y515/H515,"0")+IFERROR(Y516/H516,"0")+IFERROR(Y517/H517,"0")</f>
        <v>0</v>
      </c>
      <c r="Z518" s="41">
        <f>IFERROR(IF(Z515="",0,Z515),"0")+IFERROR(IF(Z516="",0,Z516),"0")+IFERROR(IF(Z517="",0,Z517),"0")</f>
        <v>0</v>
      </c>
      <c r="AA518" s="64"/>
      <c r="AB518" s="64"/>
      <c r="AC518" s="64"/>
    </row>
    <row r="519" spans="1:68" hidden="1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1" t="s">
        <v>86</v>
      </c>
      <c r="Q519" s="632"/>
      <c r="R519" s="632"/>
      <c r="S519" s="632"/>
      <c r="T519" s="632"/>
      <c r="U519" s="632"/>
      <c r="V519" s="633"/>
      <c r="W519" s="40" t="s">
        <v>69</v>
      </c>
      <c r="X519" s="41">
        <f>IFERROR(SUM(X515:X517),"0")</f>
        <v>0</v>
      </c>
      <c r="Y519" s="41">
        <f>IFERROR(SUM(Y515:Y517),"0")</f>
        <v>0</v>
      </c>
      <c r="Z519" s="40"/>
      <c r="AA519" s="64"/>
      <c r="AB519" s="64"/>
      <c r="AC519" s="64"/>
    </row>
    <row r="520" spans="1:68" ht="14.25" hidden="1" customHeight="1" x14ac:dyDescent="0.25">
      <c r="A520" s="635" t="s">
        <v>135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3"/>
      <c r="AB520" s="63"/>
      <c r="AC520" s="63"/>
    </row>
    <row r="521" spans="1:68" ht="27" hidden="1" customHeight="1" x14ac:dyDescent="0.25">
      <c r="A521" s="60" t="s">
        <v>798</v>
      </c>
      <c r="B521" s="60" t="s">
        <v>799</v>
      </c>
      <c r="C521" s="34">
        <v>4301020269</v>
      </c>
      <c r="D521" s="619">
        <v>4640242180519</v>
      </c>
      <c r="E521" s="620"/>
      <c r="F521" s="59">
        <v>1.35</v>
      </c>
      <c r="G521" s="35">
        <v>8</v>
      </c>
      <c r="H521" s="59">
        <v>10.8</v>
      </c>
      <c r="I521" s="59">
        <v>11.234999999999999</v>
      </c>
      <c r="J521" s="35">
        <v>64</v>
      </c>
      <c r="K521" s="35" t="s">
        <v>99</v>
      </c>
      <c r="L521" s="35"/>
      <c r="M521" s="36" t="s">
        <v>106</v>
      </c>
      <c r="N521" s="36"/>
      <c r="O521" s="35">
        <v>50</v>
      </c>
      <c r="P521" s="700" t="s">
        <v>800</v>
      </c>
      <c r="Q521" s="622"/>
      <c r="R521" s="622"/>
      <c r="S521" s="622"/>
      <c r="T521" s="623"/>
      <c r="U521" s="37"/>
      <c r="V521" s="37"/>
      <c r="W521" s="38" t="s">
        <v>69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IFERROR(IF(Y521=0,"",ROUNDUP(Y521/H521,0)*0.01898),"")</f>
        <v/>
      </c>
      <c r="AA521" s="65"/>
      <c r="AB521" s="66"/>
      <c r="AC521" s="589" t="s">
        <v>801</v>
      </c>
      <c r="AG521" s="75"/>
      <c r="AJ521" s="79"/>
      <c r="AK521" s="79">
        <v>0</v>
      </c>
      <c r="BB521" s="590" t="s">
        <v>1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hidden="1" customHeight="1" x14ac:dyDescent="0.25">
      <c r="A522" s="60" t="s">
        <v>798</v>
      </c>
      <c r="B522" s="60" t="s">
        <v>802</v>
      </c>
      <c r="C522" s="34">
        <v>4301020400</v>
      </c>
      <c r="D522" s="619">
        <v>4640242180519</v>
      </c>
      <c r="E522" s="620"/>
      <c r="F522" s="59">
        <v>1.5</v>
      </c>
      <c r="G522" s="35">
        <v>8</v>
      </c>
      <c r="H522" s="59">
        <v>12</v>
      </c>
      <c r="I522" s="59">
        <v>12.435</v>
      </c>
      <c r="J522" s="35">
        <v>64</v>
      </c>
      <c r="K522" s="35" t="s">
        <v>99</v>
      </c>
      <c r="L522" s="35"/>
      <c r="M522" s="36" t="s">
        <v>100</v>
      </c>
      <c r="N522" s="36"/>
      <c r="O522" s="35">
        <v>50</v>
      </c>
      <c r="P522" s="693" t="s">
        <v>803</v>
      </c>
      <c r="Q522" s="622"/>
      <c r="R522" s="622"/>
      <c r="S522" s="622"/>
      <c r="T522" s="623"/>
      <c r="U522" s="37"/>
      <c r="V522" s="37"/>
      <c r="W522" s="38" t="s">
        <v>69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IFERROR(IF(Y522=0,"",ROUNDUP(Y522/H522,0)*0.01898),"")</f>
        <v/>
      </c>
      <c r="AA522" s="65"/>
      <c r="AB522" s="66"/>
      <c r="AC522" s="591" t="s">
        <v>804</v>
      </c>
      <c r="AG522" s="75"/>
      <c r="AJ522" s="79"/>
      <c r="AK522" s="79">
        <v>0</v>
      </c>
      <c r="BB522" s="592" t="s">
        <v>1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hidden="1" customHeight="1" x14ac:dyDescent="0.25">
      <c r="A523" s="60" t="s">
        <v>805</v>
      </c>
      <c r="B523" s="60" t="s">
        <v>806</v>
      </c>
      <c r="C523" s="34">
        <v>4301020260</v>
      </c>
      <c r="D523" s="619">
        <v>4640242180526</v>
      </c>
      <c r="E523" s="620"/>
      <c r="F523" s="59">
        <v>1.8</v>
      </c>
      <c r="G523" s="35">
        <v>6</v>
      </c>
      <c r="H523" s="59">
        <v>10.8</v>
      </c>
      <c r="I523" s="59">
        <v>11.234999999999999</v>
      </c>
      <c r="J523" s="35">
        <v>64</v>
      </c>
      <c r="K523" s="35" t="s">
        <v>99</v>
      </c>
      <c r="L523" s="35"/>
      <c r="M523" s="36" t="s">
        <v>100</v>
      </c>
      <c r="N523" s="36"/>
      <c r="O523" s="35">
        <v>50</v>
      </c>
      <c r="P523" s="744" t="s">
        <v>807</v>
      </c>
      <c r="Q523" s="622"/>
      <c r="R523" s="622"/>
      <c r="S523" s="622"/>
      <c r="T523" s="623"/>
      <c r="U523" s="37"/>
      <c r="V523" s="37"/>
      <c r="W523" s="38" t="s">
        <v>69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IFERROR(IF(Y523=0,"",ROUNDUP(Y523/H523,0)*0.01898),"")</f>
        <v/>
      </c>
      <c r="AA523" s="65"/>
      <c r="AB523" s="66"/>
      <c r="AC523" s="593" t="s">
        <v>801</v>
      </c>
      <c r="AG523" s="75"/>
      <c r="AJ523" s="79"/>
      <c r="AK523" s="79">
        <v>0</v>
      </c>
      <c r="BB523" s="594" t="s">
        <v>1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hidden="1" customHeight="1" x14ac:dyDescent="0.25">
      <c r="A524" s="60" t="s">
        <v>808</v>
      </c>
      <c r="B524" s="60" t="s">
        <v>809</v>
      </c>
      <c r="C524" s="34">
        <v>4301020295</v>
      </c>
      <c r="D524" s="619">
        <v>4640242181363</v>
      </c>
      <c r="E524" s="620"/>
      <c r="F524" s="59">
        <v>0.4</v>
      </c>
      <c r="G524" s="35">
        <v>10</v>
      </c>
      <c r="H524" s="59">
        <v>4</v>
      </c>
      <c r="I524" s="59">
        <v>4.21</v>
      </c>
      <c r="J524" s="35">
        <v>132</v>
      </c>
      <c r="K524" s="35" t="s">
        <v>104</v>
      </c>
      <c r="L524" s="35"/>
      <c r="M524" s="36" t="s">
        <v>100</v>
      </c>
      <c r="N524" s="36"/>
      <c r="O524" s="35">
        <v>50</v>
      </c>
      <c r="P524" s="786" t="s">
        <v>810</v>
      </c>
      <c r="Q524" s="622"/>
      <c r="R524" s="622"/>
      <c r="S524" s="622"/>
      <c r="T524" s="623"/>
      <c r="U524" s="37"/>
      <c r="V524" s="37"/>
      <c r="W524" s="38" t="s">
        <v>69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811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idden="1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1" t="s">
        <v>86</v>
      </c>
      <c r="Q525" s="632"/>
      <c r="R525" s="632"/>
      <c r="S525" s="632"/>
      <c r="T525" s="632"/>
      <c r="U525" s="632"/>
      <c r="V525" s="633"/>
      <c r="W525" s="40" t="s">
        <v>87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hidden="1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1" t="s">
        <v>86</v>
      </c>
      <c r="Q526" s="632"/>
      <c r="R526" s="632"/>
      <c r="S526" s="632"/>
      <c r="T526" s="632"/>
      <c r="U526" s="632"/>
      <c r="V526" s="633"/>
      <c r="W526" s="40" t="s">
        <v>69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4.25" hidden="1" customHeight="1" x14ac:dyDescent="0.25">
      <c r="A527" s="635" t="s">
        <v>146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3"/>
      <c r="AB527" s="63"/>
      <c r="AC527" s="63"/>
    </row>
    <row r="528" spans="1:68" ht="27" hidden="1" customHeight="1" x14ac:dyDescent="0.25">
      <c r="A528" s="60" t="s">
        <v>812</v>
      </c>
      <c r="B528" s="60" t="s">
        <v>813</v>
      </c>
      <c r="C528" s="34">
        <v>4301031280</v>
      </c>
      <c r="D528" s="619">
        <v>4640242180816</v>
      </c>
      <c r="E528" s="620"/>
      <c r="F528" s="59">
        <v>0.7</v>
      </c>
      <c r="G528" s="35">
        <v>6</v>
      </c>
      <c r="H528" s="59">
        <v>4.2</v>
      </c>
      <c r="I528" s="59">
        <v>4.47</v>
      </c>
      <c r="J528" s="35">
        <v>132</v>
      </c>
      <c r="K528" s="35" t="s">
        <v>104</v>
      </c>
      <c r="L528" s="35"/>
      <c r="M528" s="36" t="s">
        <v>68</v>
      </c>
      <c r="N528" s="36"/>
      <c r="O528" s="35">
        <v>40</v>
      </c>
      <c r="P528" s="954" t="s">
        <v>814</v>
      </c>
      <c r="Q528" s="622"/>
      <c r="R528" s="622"/>
      <c r="S528" s="622"/>
      <c r="T528" s="623"/>
      <c r="U528" s="37"/>
      <c r="V528" s="37"/>
      <c r="W528" s="38" t="s">
        <v>69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IFERROR(IF(Y528=0,"",ROUNDUP(Y528/H528,0)*0.00902),"")</f>
        <v/>
      </c>
      <c r="AA528" s="65"/>
      <c r="AB528" s="66"/>
      <c r="AC528" s="597" t="s">
        <v>815</v>
      </c>
      <c r="AG528" s="75"/>
      <c r="AJ528" s="79"/>
      <c r="AK528" s="79">
        <v>0</v>
      </c>
      <c r="BB528" s="598" t="s">
        <v>1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hidden="1" customHeight="1" x14ac:dyDescent="0.25">
      <c r="A529" s="60" t="s">
        <v>816</v>
      </c>
      <c r="B529" s="60" t="s">
        <v>817</v>
      </c>
      <c r="C529" s="34">
        <v>4301031244</v>
      </c>
      <c r="D529" s="619">
        <v>4640242180595</v>
      </c>
      <c r="E529" s="620"/>
      <c r="F529" s="59">
        <v>0.7</v>
      </c>
      <c r="G529" s="35">
        <v>6</v>
      </c>
      <c r="H529" s="59">
        <v>4.2</v>
      </c>
      <c r="I529" s="59">
        <v>4.47</v>
      </c>
      <c r="J529" s="35">
        <v>132</v>
      </c>
      <c r="K529" s="35" t="s">
        <v>104</v>
      </c>
      <c r="L529" s="35"/>
      <c r="M529" s="36" t="s">
        <v>68</v>
      </c>
      <c r="N529" s="36"/>
      <c r="O529" s="35">
        <v>40</v>
      </c>
      <c r="P529" s="782" t="s">
        <v>818</v>
      </c>
      <c r="Q529" s="622"/>
      <c r="R529" s="622"/>
      <c r="S529" s="622"/>
      <c r="T529" s="623"/>
      <c r="U529" s="37"/>
      <c r="V529" s="37"/>
      <c r="W529" s="38" t="s">
        <v>69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IFERROR(IF(Y529=0,"",ROUNDUP(Y529/H529,0)*0.00902),"")</f>
        <v/>
      </c>
      <c r="AA529" s="65"/>
      <c r="AB529" s="66"/>
      <c r="AC529" s="599" t="s">
        <v>819</v>
      </c>
      <c r="AG529" s="75"/>
      <c r="AJ529" s="79"/>
      <c r="AK529" s="79">
        <v>0</v>
      </c>
      <c r="BB529" s="600" t="s">
        <v>1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idden="1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1" t="s">
        <v>86</v>
      </c>
      <c r="Q530" s="632"/>
      <c r="R530" s="632"/>
      <c r="S530" s="632"/>
      <c r="T530" s="632"/>
      <c r="U530" s="632"/>
      <c r="V530" s="633"/>
      <c r="W530" s="40" t="s">
        <v>87</v>
      </c>
      <c r="X530" s="41">
        <f>IFERROR(X528/H528,"0")+IFERROR(X529/H529,"0")</f>
        <v>0</v>
      </c>
      <c r="Y530" s="41">
        <f>IFERROR(Y528/H528,"0")+IFERROR(Y529/H529,"0")</f>
        <v>0</v>
      </c>
      <c r="Z530" s="41">
        <f>IFERROR(IF(Z528="",0,Z528),"0")+IFERROR(IF(Z529="",0,Z529),"0")</f>
        <v>0</v>
      </c>
      <c r="AA530" s="64"/>
      <c r="AB530" s="64"/>
      <c r="AC530" s="64"/>
    </row>
    <row r="531" spans="1:68" hidden="1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1" t="s">
        <v>86</v>
      </c>
      <c r="Q531" s="632"/>
      <c r="R531" s="632"/>
      <c r="S531" s="632"/>
      <c r="T531" s="632"/>
      <c r="U531" s="632"/>
      <c r="V531" s="633"/>
      <c r="W531" s="40" t="s">
        <v>69</v>
      </c>
      <c r="X531" s="41">
        <f>IFERROR(SUM(X528:X529),"0")</f>
        <v>0</v>
      </c>
      <c r="Y531" s="41">
        <f>IFERROR(SUM(Y528:Y529),"0")</f>
        <v>0</v>
      </c>
      <c r="Z531" s="40"/>
      <c r="AA531" s="64"/>
      <c r="AB531" s="64"/>
      <c r="AC531" s="64"/>
    </row>
    <row r="532" spans="1:68" ht="14.25" hidden="1" customHeight="1" x14ac:dyDescent="0.25">
      <c r="A532" s="635" t="s">
        <v>64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3"/>
      <c r="AB532" s="63"/>
      <c r="AC532" s="63"/>
    </row>
    <row r="533" spans="1:68" ht="27" hidden="1" customHeight="1" x14ac:dyDescent="0.25">
      <c r="A533" s="60" t="s">
        <v>820</v>
      </c>
      <c r="B533" s="60" t="s">
        <v>821</v>
      </c>
      <c r="C533" s="34">
        <v>4301051887</v>
      </c>
      <c r="D533" s="619">
        <v>4640242180533</v>
      </c>
      <c r="E533" s="620"/>
      <c r="F533" s="59">
        <v>1.3</v>
      </c>
      <c r="G533" s="35">
        <v>6</v>
      </c>
      <c r="H533" s="59">
        <v>7.8</v>
      </c>
      <c r="I533" s="59">
        <v>8.3190000000000008</v>
      </c>
      <c r="J533" s="35">
        <v>64</v>
      </c>
      <c r="K533" s="35" t="s">
        <v>99</v>
      </c>
      <c r="L533" s="35"/>
      <c r="M533" s="36" t="s">
        <v>106</v>
      </c>
      <c r="N533" s="36"/>
      <c r="O533" s="35">
        <v>45</v>
      </c>
      <c r="P533" s="827" t="s">
        <v>822</v>
      </c>
      <c r="Q533" s="622"/>
      <c r="R533" s="622"/>
      <c r="S533" s="622"/>
      <c r="T533" s="623"/>
      <c r="U533" s="37"/>
      <c r="V533" s="37"/>
      <c r="W533" s="38" t="s">
        <v>69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IFERROR(IF(Y533=0,"",ROUNDUP(Y533/H533,0)*0.01898),"")</f>
        <v/>
      </c>
      <c r="AA533" s="65"/>
      <c r="AB533" s="66"/>
      <c r="AC533" s="601" t="s">
        <v>823</v>
      </c>
      <c r="AG533" s="75"/>
      <c r="AJ533" s="79"/>
      <c r="AK533" s="79">
        <v>0</v>
      </c>
      <c r="BB533" s="602" t="s">
        <v>1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t="27" customHeight="1" x14ac:dyDescent="0.25">
      <c r="A534" s="60" t="s">
        <v>820</v>
      </c>
      <c r="B534" s="60" t="s">
        <v>824</v>
      </c>
      <c r="C534" s="34">
        <v>4301052046</v>
      </c>
      <c r="D534" s="619">
        <v>4640242180533</v>
      </c>
      <c r="E534" s="620"/>
      <c r="F534" s="59">
        <v>1.5</v>
      </c>
      <c r="G534" s="35">
        <v>6</v>
      </c>
      <c r="H534" s="59">
        <v>9</v>
      </c>
      <c r="I534" s="59">
        <v>9.5190000000000001</v>
      </c>
      <c r="J534" s="35">
        <v>64</v>
      </c>
      <c r="K534" s="35" t="s">
        <v>99</v>
      </c>
      <c r="L534" s="35"/>
      <c r="M534" s="36" t="s">
        <v>130</v>
      </c>
      <c r="N534" s="36"/>
      <c r="O534" s="35">
        <v>45</v>
      </c>
      <c r="P534" s="968" t="s">
        <v>822</v>
      </c>
      <c r="Q534" s="622"/>
      <c r="R534" s="622"/>
      <c r="S534" s="622"/>
      <c r="T534" s="623"/>
      <c r="U534" s="37"/>
      <c r="V534" s="37"/>
      <c r="W534" s="38" t="s">
        <v>69</v>
      </c>
      <c r="X534" s="56">
        <v>1100</v>
      </c>
      <c r="Y534" s="53">
        <f>IFERROR(IF(X534="",0,CEILING((X534/$H534),1)*$H534),"")</f>
        <v>1107</v>
      </c>
      <c r="Z534" s="39">
        <f>IFERROR(IF(Y534=0,"",ROUNDUP(Y534/H534,0)*0.01898),"")</f>
        <v>2.3345400000000001</v>
      </c>
      <c r="AA534" s="65"/>
      <c r="AB534" s="66"/>
      <c r="AC534" s="603" t="s">
        <v>823</v>
      </c>
      <c r="AG534" s="75"/>
      <c r="AJ534" s="79"/>
      <c r="AK534" s="79">
        <v>0</v>
      </c>
      <c r="BB534" s="604" t="s">
        <v>1</v>
      </c>
      <c r="BM534" s="75">
        <f>IFERROR(X534*I534/H534,"0")</f>
        <v>1163.4333333333334</v>
      </c>
      <c r="BN534" s="75">
        <f>IFERROR(Y534*I534/H534,"0")</f>
        <v>1170.837</v>
      </c>
      <c r="BO534" s="75">
        <f>IFERROR(1/J534*(X534/H534),"0")</f>
        <v>1.9097222222222223</v>
      </c>
      <c r="BP534" s="75">
        <f>IFERROR(1/J534*(Y534/H534),"0")</f>
        <v>1.921875</v>
      </c>
    </row>
    <row r="535" spans="1:68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1" t="s">
        <v>86</v>
      </c>
      <c r="Q535" s="632"/>
      <c r="R535" s="632"/>
      <c r="S535" s="632"/>
      <c r="T535" s="632"/>
      <c r="U535" s="632"/>
      <c r="V535" s="633"/>
      <c r="W535" s="40" t="s">
        <v>87</v>
      </c>
      <c r="X535" s="41">
        <f>IFERROR(X533/H533,"0")+IFERROR(X534/H534,"0")</f>
        <v>122.22222222222223</v>
      </c>
      <c r="Y535" s="41">
        <f>IFERROR(Y533/H533,"0")+IFERROR(Y534/H534,"0")</f>
        <v>123</v>
      </c>
      <c r="Z535" s="41">
        <f>IFERROR(IF(Z533="",0,Z533),"0")+IFERROR(IF(Z534="",0,Z534),"0")</f>
        <v>2.3345400000000001</v>
      </c>
      <c r="AA535" s="64"/>
      <c r="AB535" s="64"/>
      <c r="AC535" s="64"/>
    </row>
    <row r="536" spans="1:68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1" t="s">
        <v>86</v>
      </c>
      <c r="Q536" s="632"/>
      <c r="R536" s="632"/>
      <c r="S536" s="632"/>
      <c r="T536" s="632"/>
      <c r="U536" s="632"/>
      <c r="V536" s="633"/>
      <c r="W536" s="40" t="s">
        <v>69</v>
      </c>
      <c r="X536" s="41">
        <f>IFERROR(SUM(X533:X534),"0")</f>
        <v>1100</v>
      </c>
      <c r="Y536" s="41">
        <f>IFERROR(SUM(Y533:Y534),"0")</f>
        <v>1107</v>
      </c>
      <c r="Z536" s="40"/>
      <c r="AA536" s="64"/>
      <c r="AB536" s="64"/>
      <c r="AC536" s="64"/>
    </row>
    <row r="537" spans="1:68" ht="14.25" hidden="1" customHeight="1" x14ac:dyDescent="0.25">
      <c r="A537" s="635" t="s">
        <v>172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3"/>
      <c r="AB537" s="63"/>
      <c r="AC537" s="63"/>
    </row>
    <row r="538" spans="1:68" ht="27" customHeight="1" x14ac:dyDescent="0.25">
      <c r="A538" s="60" t="s">
        <v>825</v>
      </c>
      <c r="B538" s="60" t="s">
        <v>826</v>
      </c>
      <c r="C538" s="34">
        <v>4301060496</v>
      </c>
      <c r="D538" s="619">
        <v>4640242180120</v>
      </c>
      <c r="E538" s="620"/>
      <c r="F538" s="59">
        <v>1.5</v>
      </c>
      <c r="G538" s="35">
        <v>6</v>
      </c>
      <c r="H538" s="59">
        <v>9</v>
      </c>
      <c r="I538" s="59">
        <v>9.4350000000000005</v>
      </c>
      <c r="J538" s="35">
        <v>64</v>
      </c>
      <c r="K538" s="35" t="s">
        <v>99</v>
      </c>
      <c r="L538" s="35"/>
      <c r="M538" s="36" t="s">
        <v>130</v>
      </c>
      <c r="N538" s="36"/>
      <c r="O538" s="35">
        <v>40</v>
      </c>
      <c r="P538" s="828" t="s">
        <v>827</v>
      </c>
      <c r="Q538" s="622"/>
      <c r="R538" s="622"/>
      <c r="S538" s="622"/>
      <c r="T538" s="623"/>
      <c r="U538" s="37"/>
      <c r="V538" s="37"/>
      <c r="W538" s="38" t="s">
        <v>69</v>
      </c>
      <c r="X538" s="56">
        <v>10</v>
      </c>
      <c r="Y538" s="53">
        <f>IFERROR(IF(X538="",0,CEILING((X538/$H538),1)*$H538),"")</f>
        <v>18</v>
      </c>
      <c r="Z538" s="39">
        <f>IFERROR(IF(Y538=0,"",ROUNDUP(Y538/H538,0)*0.01898),"")</f>
        <v>3.7960000000000001E-2</v>
      </c>
      <c r="AA538" s="65"/>
      <c r="AB538" s="66"/>
      <c r="AC538" s="605" t="s">
        <v>828</v>
      </c>
      <c r="AG538" s="75"/>
      <c r="AJ538" s="79"/>
      <c r="AK538" s="79">
        <v>0</v>
      </c>
      <c r="BB538" s="606" t="s">
        <v>1</v>
      </c>
      <c r="BM538" s="75">
        <f>IFERROR(X538*I538/H538,"0")</f>
        <v>10.483333333333334</v>
      </c>
      <c r="BN538" s="75">
        <f>IFERROR(Y538*I538/H538,"0")</f>
        <v>18.87</v>
      </c>
      <c r="BO538" s="75">
        <f>IFERROR(1/J538*(X538/H538),"0")</f>
        <v>1.7361111111111112E-2</v>
      </c>
      <c r="BP538" s="75">
        <f>IFERROR(1/J538*(Y538/H538),"0")</f>
        <v>3.125E-2</v>
      </c>
    </row>
    <row r="539" spans="1:68" ht="27" hidden="1" customHeight="1" x14ac:dyDescent="0.25">
      <c r="A539" s="60" t="s">
        <v>825</v>
      </c>
      <c r="B539" s="60" t="s">
        <v>829</v>
      </c>
      <c r="C539" s="34">
        <v>4301060485</v>
      </c>
      <c r="D539" s="619">
        <v>4640242180120</v>
      </c>
      <c r="E539" s="620"/>
      <c r="F539" s="59">
        <v>1.3</v>
      </c>
      <c r="G539" s="35">
        <v>6</v>
      </c>
      <c r="H539" s="59">
        <v>7.8</v>
      </c>
      <c r="I539" s="59">
        <v>8.2349999999999994</v>
      </c>
      <c r="J539" s="35">
        <v>64</v>
      </c>
      <c r="K539" s="35" t="s">
        <v>99</v>
      </c>
      <c r="L539" s="35"/>
      <c r="M539" s="36" t="s">
        <v>106</v>
      </c>
      <c r="N539" s="36"/>
      <c r="O539" s="35">
        <v>40</v>
      </c>
      <c r="P539" s="655" t="s">
        <v>830</v>
      </c>
      <c r="Q539" s="622"/>
      <c r="R539" s="622"/>
      <c r="S539" s="622"/>
      <c r="T539" s="623"/>
      <c r="U539" s="37"/>
      <c r="V539" s="37"/>
      <c r="W539" s="38" t="s">
        <v>69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IFERROR(IF(Y539=0,"",ROUNDUP(Y539/H539,0)*0.01898),"")</f>
        <v/>
      </c>
      <c r="AA539" s="65"/>
      <c r="AB539" s="66"/>
      <c r="AC539" s="607" t="s">
        <v>828</v>
      </c>
      <c r="AG539" s="75"/>
      <c r="AJ539" s="79"/>
      <c r="AK539" s="79">
        <v>0</v>
      </c>
      <c r="BB539" s="608" t="s">
        <v>1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t="27" hidden="1" customHeight="1" x14ac:dyDescent="0.25">
      <c r="A540" s="60" t="s">
        <v>831</v>
      </c>
      <c r="B540" s="60" t="s">
        <v>832</v>
      </c>
      <c r="C540" s="34">
        <v>4301060498</v>
      </c>
      <c r="D540" s="619">
        <v>4640242180137</v>
      </c>
      <c r="E540" s="620"/>
      <c r="F540" s="59">
        <v>1.5</v>
      </c>
      <c r="G540" s="35">
        <v>6</v>
      </c>
      <c r="H540" s="59">
        <v>9</v>
      </c>
      <c r="I540" s="59">
        <v>9.4350000000000005</v>
      </c>
      <c r="J540" s="35">
        <v>64</v>
      </c>
      <c r="K540" s="35" t="s">
        <v>99</v>
      </c>
      <c r="L540" s="35"/>
      <c r="M540" s="36" t="s">
        <v>130</v>
      </c>
      <c r="N540" s="36"/>
      <c r="O540" s="35">
        <v>40</v>
      </c>
      <c r="P540" s="834" t="s">
        <v>833</v>
      </c>
      <c r="Q540" s="622"/>
      <c r="R540" s="622"/>
      <c r="S540" s="622"/>
      <c r="T540" s="623"/>
      <c r="U540" s="37"/>
      <c r="V540" s="37"/>
      <c r="W540" s="38" t="s">
        <v>69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IFERROR(IF(Y540=0,"",ROUNDUP(Y540/H540,0)*0.01898),"")</f>
        <v/>
      </c>
      <c r="AA540" s="65"/>
      <c r="AB540" s="66"/>
      <c r="AC540" s="609" t="s">
        <v>834</v>
      </c>
      <c r="AG540" s="75"/>
      <c r="AJ540" s="79"/>
      <c r="AK540" s="79">
        <v>0</v>
      </c>
      <c r="BB540" s="610" t="s">
        <v>1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hidden="1" customHeight="1" x14ac:dyDescent="0.25">
      <c r="A541" s="60" t="s">
        <v>831</v>
      </c>
      <c r="B541" s="60" t="s">
        <v>835</v>
      </c>
      <c r="C541" s="34">
        <v>4301060486</v>
      </c>
      <c r="D541" s="619">
        <v>4640242180137</v>
      </c>
      <c r="E541" s="620"/>
      <c r="F541" s="59">
        <v>1.3</v>
      </c>
      <c r="G541" s="35">
        <v>6</v>
      </c>
      <c r="H541" s="59">
        <v>7.8</v>
      </c>
      <c r="I541" s="59">
        <v>8.2349999999999994</v>
      </c>
      <c r="J541" s="35">
        <v>64</v>
      </c>
      <c r="K541" s="35" t="s">
        <v>99</v>
      </c>
      <c r="L541" s="35"/>
      <c r="M541" s="36" t="s">
        <v>106</v>
      </c>
      <c r="N541" s="36"/>
      <c r="O541" s="35">
        <v>40</v>
      </c>
      <c r="P541" s="865" t="s">
        <v>836</v>
      </c>
      <c r="Q541" s="622"/>
      <c r="R541" s="622"/>
      <c r="S541" s="622"/>
      <c r="T541" s="623"/>
      <c r="U541" s="37"/>
      <c r="V541" s="37"/>
      <c r="W541" s="38" t="s">
        <v>69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IFERROR(IF(Y541=0,"",ROUNDUP(Y541/H541,0)*0.01898),"")</f>
        <v/>
      </c>
      <c r="AA541" s="65"/>
      <c r="AB541" s="66"/>
      <c r="AC541" s="611" t="s">
        <v>834</v>
      </c>
      <c r="AG541" s="75"/>
      <c r="AJ541" s="79"/>
      <c r="AK541" s="79">
        <v>0</v>
      </c>
      <c r="BB541" s="612" t="s">
        <v>1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1" t="s">
        <v>86</v>
      </c>
      <c r="Q542" s="632"/>
      <c r="R542" s="632"/>
      <c r="S542" s="632"/>
      <c r="T542" s="632"/>
      <c r="U542" s="632"/>
      <c r="V542" s="633"/>
      <c r="W542" s="40" t="s">
        <v>87</v>
      </c>
      <c r="X542" s="41">
        <f>IFERROR(X538/H538,"0")+IFERROR(X539/H539,"0")+IFERROR(X540/H540,"0")+IFERROR(X541/H541,"0")</f>
        <v>1.1111111111111112</v>
      </c>
      <c r="Y542" s="41">
        <f>IFERROR(Y538/H538,"0")+IFERROR(Y539/H539,"0")+IFERROR(Y540/H540,"0")+IFERROR(Y541/H541,"0")</f>
        <v>2</v>
      </c>
      <c r="Z542" s="41">
        <f>IFERROR(IF(Z538="",0,Z538),"0")+IFERROR(IF(Z539="",0,Z539),"0")+IFERROR(IF(Z540="",0,Z540),"0")+IFERROR(IF(Z541="",0,Z541),"0")</f>
        <v>3.7960000000000001E-2</v>
      </c>
      <c r="AA542" s="64"/>
      <c r="AB542" s="64"/>
      <c r="AC542" s="64"/>
    </row>
    <row r="543" spans="1:68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1" t="s">
        <v>86</v>
      </c>
      <c r="Q543" s="632"/>
      <c r="R543" s="632"/>
      <c r="S543" s="632"/>
      <c r="T543" s="632"/>
      <c r="U543" s="632"/>
      <c r="V543" s="633"/>
      <c r="W543" s="40" t="s">
        <v>69</v>
      </c>
      <c r="X543" s="41">
        <f>IFERROR(SUM(X538:X541),"0")</f>
        <v>10</v>
      </c>
      <c r="Y543" s="41">
        <f>IFERROR(SUM(Y538:Y541),"0")</f>
        <v>18</v>
      </c>
      <c r="Z543" s="40"/>
      <c r="AA543" s="64"/>
      <c r="AB543" s="64"/>
      <c r="AC543" s="64"/>
    </row>
    <row r="544" spans="1:68" ht="16.5" hidden="1" customHeight="1" x14ac:dyDescent="0.25">
      <c r="A544" s="639" t="s">
        <v>837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2"/>
      <c r="AB544" s="62"/>
      <c r="AC544" s="62"/>
    </row>
    <row r="545" spans="1:68" ht="14.25" hidden="1" customHeight="1" x14ac:dyDescent="0.25">
      <c r="A545" s="635" t="s">
        <v>96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3"/>
      <c r="AB545" s="63"/>
      <c r="AC545" s="63"/>
    </row>
    <row r="546" spans="1:68" ht="27" hidden="1" customHeight="1" x14ac:dyDescent="0.25">
      <c r="A546" s="60" t="s">
        <v>838</v>
      </c>
      <c r="B546" s="60" t="s">
        <v>839</v>
      </c>
      <c r="C546" s="34">
        <v>4301011951</v>
      </c>
      <c r="D546" s="619">
        <v>4640242180045</v>
      </c>
      <c r="E546" s="620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99</v>
      </c>
      <c r="L546" s="35"/>
      <c r="M546" s="36" t="s">
        <v>100</v>
      </c>
      <c r="N546" s="36"/>
      <c r="O546" s="35">
        <v>55</v>
      </c>
      <c r="P546" s="741" t="s">
        <v>840</v>
      </c>
      <c r="Q546" s="622"/>
      <c r="R546" s="622"/>
      <c r="S546" s="622"/>
      <c r="T546" s="623"/>
      <c r="U546" s="37"/>
      <c r="V546" s="37"/>
      <c r="W546" s="38" t="s">
        <v>69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841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idden="1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1" t="s">
        <v>86</v>
      </c>
      <c r="Q547" s="632"/>
      <c r="R547" s="632"/>
      <c r="S547" s="632"/>
      <c r="T547" s="632"/>
      <c r="U547" s="632"/>
      <c r="V547" s="633"/>
      <c r="W547" s="40" t="s">
        <v>87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hidden="1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1" t="s">
        <v>86</v>
      </c>
      <c r="Q548" s="632"/>
      <c r="R548" s="632"/>
      <c r="S548" s="632"/>
      <c r="T548" s="632"/>
      <c r="U548" s="632"/>
      <c r="V548" s="633"/>
      <c r="W548" s="40" t="s">
        <v>69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hidden="1" customHeight="1" x14ac:dyDescent="0.25">
      <c r="A549" s="635" t="s">
        <v>135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3"/>
      <c r="AB549" s="63"/>
      <c r="AC549" s="63"/>
    </row>
    <row r="550" spans="1:68" ht="27" hidden="1" customHeight="1" x14ac:dyDescent="0.25">
      <c r="A550" s="60" t="s">
        <v>842</v>
      </c>
      <c r="B550" s="60" t="s">
        <v>843</v>
      </c>
      <c r="C550" s="34">
        <v>4301020314</v>
      </c>
      <c r="D550" s="619">
        <v>4640242180090</v>
      </c>
      <c r="E550" s="620"/>
      <c r="F550" s="59">
        <v>1.5</v>
      </c>
      <c r="G550" s="35">
        <v>8</v>
      </c>
      <c r="H550" s="59">
        <v>12</v>
      </c>
      <c r="I550" s="59">
        <v>12.435</v>
      </c>
      <c r="J550" s="35">
        <v>64</v>
      </c>
      <c r="K550" s="35" t="s">
        <v>99</v>
      </c>
      <c r="L550" s="35"/>
      <c r="M550" s="36" t="s">
        <v>100</v>
      </c>
      <c r="N550" s="36"/>
      <c r="O550" s="35">
        <v>50</v>
      </c>
      <c r="P550" s="689" t="s">
        <v>844</v>
      </c>
      <c r="Q550" s="622"/>
      <c r="R550" s="622"/>
      <c r="S550" s="622"/>
      <c r="T550" s="623"/>
      <c r="U550" s="37"/>
      <c r="V550" s="37"/>
      <c r="W550" s="38" t="s">
        <v>69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/>
      <c r="AB550" s="66"/>
      <c r="AC550" s="615" t="s">
        <v>845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idden="1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1" t="s">
        <v>86</v>
      </c>
      <c r="Q551" s="632"/>
      <c r="R551" s="632"/>
      <c r="S551" s="632"/>
      <c r="T551" s="632"/>
      <c r="U551" s="632"/>
      <c r="V551" s="633"/>
      <c r="W551" s="40" t="s">
        <v>87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hidden="1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1" t="s">
        <v>86</v>
      </c>
      <c r="Q552" s="632"/>
      <c r="R552" s="632"/>
      <c r="S552" s="632"/>
      <c r="T552" s="632"/>
      <c r="U552" s="632"/>
      <c r="V552" s="633"/>
      <c r="W552" s="40" t="s">
        <v>69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4.25" hidden="1" customHeight="1" x14ac:dyDescent="0.25">
      <c r="A553" s="635" t="s">
        <v>146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3"/>
      <c r="AB553" s="63"/>
      <c r="AC553" s="63"/>
    </row>
    <row r="554" spans="1:68" ht="27" hidden="1" customHeight="1" x14ac:dyDescent="0.25">
      <c r="A554" s="60" t="s">
        <v>846</v>
      </c>
      <c r="B554" s="60" t="s">
        <v>847</v>
      </c>
      <c r="C554" s="34">
        <v>4301031321</v>
      </c>
      <c r="D554" s="619">
        <v>4640242180076</v>
      </c>
      <c r="E554" s="620"/>
      <c r="F554" s="59">
        <v>0.7</v>
      </c>
      <c r="G554" s="35">
        <v>6</v>
      </c>
      <c r="H554" s="59">
        <v>4.2</v>
      </c>
      <c r="I554" s="59">
        <v>4.41</v>
      </c>
      <c r="J554" s="35">
        <v>132</v>
      </c>
      <c r="K554" s="35" t="s">
        <v>104</v>
      </c>
      <c r="L554" s="35"/>
      <c r="M554" s="36" t="s">
        <v>68</v>
      </c>
      <c r="N554" s="36"/>
      <c r="O554" s="35">
        <v>40</v>
      </c>
      <c r="P554" s="863" t="s">
        <v>848</v>
      </c>
      <c r="Q554" s="622"/>
      <c r="R554" s="622"/>
      <c r="S554" s="622"/>
      <c r="T554" s="623"/>
      <c r="U554" s="37"/>
      <c r="V554" s="37"/>
      <c r="W554" s="38" t="s">
        <v>69</v>
      </c>
      <c r="X554" s="56">
        <v>0</v>
      </c>
      <c r="Y554" s="53">
        <f>IFERROR(IF(X554="",0,CEILING((X554/$H554),1)*$H554),"")</f>
        <v>0</v>
      </c>
      <c r="Z554" s="39" t="str">
        <f>IFERROR(IF(Y554=0,"",ROUNDUP(Y554/H554,0)*0.00902),"")</f>
        <v/>
      </c>
      <c r="AA554" s="65"/>
      <c r="AB554" s="66"/>
      <c r="AC554" s="617" t="s">
        <v>849</v>
      </c>
      <c r="AG554" s="75"/>
      <c r="AJ554" s="79"/>
      <c r="AK554" s="79">
        <v>0</v>
      </c>
      <c r="BB554" s="618" t="s">
        <v>1</v>
      </c>
      <c r="BM554" s="75">
        <f>IFERROR(X554*I554/H554,"0")</f>
        <v>0</v>
      </c>
      <c r="BN554" s="75">
        <f>IFERROR(Y554*I554/H554,"0")</f>
        <v>0</v>
      </c>
      <c r="BO554" s="75">
        <f>IFERROR(1/J554*(X554/H554),"0")</f>
        <v>0</v>
      </c>
      <c r="BP554" s="75">
        <f>IFERROR(1/J554*(Y554/H554),"0")</f>
        <v>0</v>
      </c>
    </row>
    <row r="555" spans="1:68" hidden="1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1" t="s">
        <v>86</v>
      </c>
      <c r="Q555" s="632"/>
      <c r="R555" s="632"/>
      <c r="S555" s="632"/>
      <c r="T555" s="632"/>
      <c r="U555" s="632"/>
      <c r="V555" s="633"/>
      <c r="W555" s="40" t="s">
        <v>87</v>
      </c>
      <c r="X555" s="41">
        <f>IFERROR(X554/H554,"0")</f>
        <v>0</v>
      </c>
      <c r="Y555" s="41">
        <f>IFERROR(Y554/H554,"0")</f>
        <v>0</v>
      </c>
      <c r="Z555" s="41">
        <f>IFERROR(IF(Z554="",0,Z554),"0")</f>
        <v>0</v>
      </c>
      <c r="AA555" s="64"/>
      <c r="AB555" s="64"/>
      <c r="AC555" s="64"/>
    </row>
    <row r="556" spans="1:68" hidden="1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1" t="s">
        <v>86</v>
      </c>
      <c r="Q556" s="632"/>
      <c r="R556" s="632"/>
      <c r="S556" s="632"/>
      <c r="T556" s="632"/>
      <c r="U556" s="632"/>
      <c r="V556" s="633"/>
      <c r="W556" s="40" t="s">
        <v>69</v>
      </c>
      <c r="X556" s="41">
        <f>IFERROR(SUM(X554:X554),"0")</f>
        <v>0</v>
      </c>
      <c r="Y556" s="41">
        <f>IFERROR(SUM(Y554:Y554),"0")</f>
        <v>0</v>
      </c>
      <c r="Z556" s="40"/>
      <c r="AA556" s="64"/>
      <c r="AB556" s="64"/>
      <c r="AC556" s="64"/>
    </row>
    <row r="557" spans="1:68" ht="15" customHeight="1" x14ac:dyDescent="0.2">
      <c r="A557" s="763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64"/>
      <c r="P557" s="649" t="s">
        <v>850</v>
      </c>
      <c r="Q557" s="650"/>
      <c r="R557" s="650"/>
      <c r="S557" s="650"/>
      <c r="T557" s="650"/>
      <c r="U557" s="650"/>
      <c r="V557" s="651"/>
      <c r="W557" s="40" t="s">
        <v>69</v>
      </c>
      <c r="X557" s="41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17222.7</v>
      </c>
      <c r="Y557" s="41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17372.560000000001</v>
      </c>
      <c r="Z557" s="40"/>
      <c r="AA557" s="64"/>
      <c r="AB557" s="64"/>
      <c r="AC557" s="64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64"/>
      <c r="P558" s="649" t="s">
        <v>851</v>
      </c>
      <c r="Q558" s="650"/>
      <c r="R558" s="650"/>
      <c r="S558" s="650"/>
      <c r="T558" s="650"/>
      <c r="U558" s="650"/>
      <c r="V558" s="651"/>
      <c r="W558" s="40" t="s">
        <v>69</v>
      </c>
      <c r="X558" s="41">
        <f>IFERROR(SUM(BM22:BM554),"0")</f>
        <v>18249.583056474177</v>
      </c>
      <c r="Y558" s="41">
        <f>IFERROR(SUM(BN22:BN554),"0")</f>
        <v>18409.577999999998</v>
      </c>
      <c r="Z558" s="40"/>
      <c r="AA558" s="64"/>
      <c r="AB558" s="64"/>
      <c r="AC558" s="64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64"/>
      <c r="P559" s="649" t="s">
        <v>852</v>
      </c>
      <c r="Q559" s="650"/>
      <c r="R559" s="650"/>
      <c r="S559" s="650"/>
      <c r="T559" s="650"/>
      <c r="U559" s="650"/>
      <c r="V559" s="651"/>
      <c r="W559" s="40" t="s">
        <v>853</v>
      </c>
      <c r="X559" s="42">
        <f>ROUNDUP(SUM(BO22:BO554),0)</f>
        <v>30</v>
      </c>
      <c r="Y559" s="42">
        <f>ROUNDUP(SUM(BP22:BP554),0)</f>
        <v>31</v>
      </c>
      <c r="Z559" s="40"/>
      <c r="AA559" s="64"/>
      <c r="AB559" s="64"/>
      <c r="AC559" s="64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64"/>
      <c r="P560" s="649" t="s">
        <v>854</v>
      </c>
      <c r="Q560" s="650"/>
      <c r="R560" s="650"/>
      <c r="S560" s="650"/>
      <c r="T560" s="650"/>
      <c r="U560" s="650"/>
      <c r="V560" s="651"/>
      <c r="W560" s="40" t="s">
        <v>69</v>
      </c>
      <c r="X560" s="41">
        <f>GrossWeightTotal+PalletQtyTotal*25</f>
        <v>18999.583056474177</v>
      </c>
      <c r="Y560" s="41">
        <f>GrossWeightTotalR+PalletQtyTotalR*25</f>
        <v>19184.577999999998</v>
      </c>
      <c r="Z560" s="40"/>
      <c r="AA560" s="64"/>
      <c r="AB560" s="64"/>
      <c r="AC560" s="64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64"/>
      <c r="P561" s="649" t="s">
        <v>855</v>
      </c>
      <c r="Q561" s="650"/>
      <c r="R561" s="650"/>
      <c r="S561" s="650"/>
      <c r="T561" s="650"/>
      <c r="U561" s="650"/>
      <c r="V561" s="651"/>
      <c r="W561" s="40" t="s">
        <v>853</v>
      </c>
      <c r="X561" s="41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3336.4538115141563</v>
      </c>
      <c r="Y561" s="41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3360</v>
      </c>
      <c r="Z561" s="40"/>
      <c r="AA561" s="64"/>
      <c r="AB561" s="64"/>
      <c r="AC561" s="64"/>
    </row>
    <row r="562" spans="1:32" ht="14.25" hidden="1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64"/>
      <c r="P562" s="649" t="s">
        <v>856</v>
      </c>
      <c r="Q562" s="650"/>
      <c r="R562" s="650"/>
      <c r="S562" s="650"/>
      <c r="T562" s="650"/>
      <c r="U562" s="650"/>
      <c r="V562" s="651"/>
      <c r="W562" s="43" t="s">
        <v>857</v>
      </c>
      <c r="X562" s="40"/>
      <c r="Y562" s="40"/>
      <c r="Z562" s="40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34.716979999999992</v>
      </c>
      <c r="AA562" s="64"/>
      <c r="AB562" s="64"/>
      <c r="AC562" s="64"/>
    </row>
    <row r="563" spans="1:32" ht="13.5" customHeight="1" thickBot="1" x14ac:dyDescent="0.25"/>
    <row r="564" spans="1:32" ht="27" customHeight="1" thickTop="1" thickBot="1" x14ac:dyDescent="0.25">
      <c r="A564" s="44" t="s">
        <v>858</v>
      </c>
      <c r="B564" s="80" t="s">
        <v>63</v>
      </c>
      <c r="C564" s="658" t="s">
        <v>94</v>
      </c>
      <c r="D564" s="659"/>
      <c r="E564" s="659"/>
      <c r="F564" s="659"/>
      <c r="G564" s="659"/>
      <c r="H564" s="660"/>
      <c r="I564" s="658" t="s">
        <v>272</v>
      </c>
      <c r="J564" s="659"/>
      <c r="K564" s="659"/>
      <c r="L564" s="659"/>
      <c r="M564" s="659"/>
      <c r="N564" s="659"/>
      <c r="O564" s="659"/>
      <c r="P564" s="659"/>
      <c r="Q564" s="659"/>
      <c r="R564" s="659"/>
      <c r="S564" s="659"/>
      <c r="T564" s="659"/>
      <c r="U564" s="660"/>
      <c r="V564" s="658" t="s">
        <v>578</v>
      </c>
      <c r="W564" s="660"/>
      <c r="X564" s="658" t="s">
        <v>643</v>
      </c>
      <c r="Y564" s="659"/>
      <c r="Z564" s="659"/>
      <c r="AA564" s="660"/>
      <c r="AB564" s="80" t="s">
        <v>708</v>
      </c>
      <c r="AC564" s="658" t="s">
        <v>785</v>
      </c>
      <c r="AD564" s="660"/>
      <c r="AF564" s="1"/>
    </row>
    <row r="565" spans="1:32" ht="14.25" customHeight="1" thickTop="1" x14ac:dyDescent="0.2">
      <c r="A565" s="969" t="s">
        <v>859</v>
      </c>
      <c r="B565" s="658" t="s">
        <v>63</v>
      </c>
      <c r="C565" s="658" t="s">
        <v>95</v>
      </c>
      <c r="D565" s="658" t="s">
        <v>116</v>
      </c>
      <c r="E565" s="658" t="s">
        <v>179</v>
      </c>
      <c r="F565" s="658" t="s">
        <v>206</v>
      </c>
      <c r="G565" s="658" t="s">
        <v>245</v>
      </c>
      <c r="H565" s="658" t="s">
        <v>94</v>
      </c>
      <c r="I565" s="658" t="s">
        <v>273</v>
      </c>
      <c r="J565" s="658" t="s">
        <v>317</v>
      </c>
      <c r="K565" s="658" t="s">
        <v>378</v>
      </c>
      <c r="L565" s="658" t="s">
        <v>424</v>
      </c>
      <c r="M565" s="658" t="s">
        <v>442</v>
      </c>
      <c r="N565" s="1"/>
      <c r="O565" s="658" t="s">
        <v>455</v>
      </c>
      <c r="P565" s="658" t="s">
        <v>467</v>
      </c>
      <c r="Q565" s="658" t="s">
        <v>474</v>
      </c>
      <c r="R565" s="658" t="s">
        <v>478</v>
      </c>
      <c r="S565" s="658" t="s">
        <v>484</v>
      </c>
      <c r="T565" s="658" t="s">
        <v>489</v>
      </c>
      <c r="U565" s="658" t="s">
        <v>565</v>
      </c>
      <c r="V565" s="658" t="s">
        <v>579</v>
      </c>
      <c r="W565" s="658" t="s">
        <v>613</v>
      </c>
      <c r="X565" s="658" t="s">
        <v>644</v>
      </c>
      <c r="Y565" s="658" t="s">
        <v>676</v>
      </c>
      <c r="Z565" s="658" t="s">
        <v>694</v>
      </c>
      <c r="AA565" s="658" t="s">
        <v>701</v>
      </c>
      <c r="AB565" s="658" t="s">
        <v>708</v>
      </c>
      <c r="AC565" s="658" t="s">
        <v>785</v>
      </c>
      <c r="AD565" s="658" t="s">
        <v>837</v>
      </c>
      <c r="AF565" s="1"/>
    </row>
    <row r="566" spans="1:32" ht="13.5" customHeight="1" thickBot="1" x14ac:dyDescent="0.25">
      <c r="A566" s="970"/>
      <c r="B566" s="676"/>
      <c r="C566" s="676"/>
      <c r="D566" s="676"/>
      <c r="E566" s="676"/>
      <c r="F566" s="676"/>
      <c r="G566" s="676"/>
      <c r="H566" s="676"/>
      <c r="I566" s="676"/>
      <c r="J566" s="676"/>
      <c r="K566" s="676"/>
      <c r="L566" s="676"/>
      <c r="M566" s="676"/>
      <c r="N566" s="1"/>
      <c r="O566" s="676"/>
      <c r="P566" s="676"/>
      <c r="Q566" s="676"/>
      <c r="R566" s="676"/>
      <c r="S566" s="676"/>
      <c r="T566" s="676"/>
      <c r="U566" s="676"/>
      <c r="V566" s="676"/>
      <c r="W566" s="676"/>
      <c r="X566" s="676"/>
      <c r="Y566" s="676"/>
      <c r="Z566" s="676"/>
      <c r="AA566" s="676"/>
      <c r="AB566" s="676"/>
      <c r="AC566" s="676"/>
      <c r="AD566" s="676"/>
      <c r="AF566" s="1"/>
    </row>
    <row r="567" spans="1:32" ht="18" customHeight="1" thickTop="1" thickBot="1" x14ac:dyDescent="0.25">
      <c r="A567" s="44" t="s">
        <v>860</v>
      </c>
      <c r="B567" s="50">
        <f>IFERROR(Y22*1,"0")+IFERROR(Y23*1,"0")+IFERROR(Y24*1,"0")+IFERROR(Y25*1,"0")+IFERROR(Y26*1,"0")+IFERROR(Y27*1,"0")+IFERROR(Y31*1,"0")</f>
        <v>0</v>
      </c>
      <c r="C567" s="50">
        <f>IFERROR(Y37*1,"0")+IFERROR(Y38*1,"0")+IFERROR(Y39*1,"0")+IFERROR(Y40*1,"0")+IFERROR(Y44*1,"0")</f>
        <v>188</v>
      </c>
      <c r="D567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844.80000000000007</v>
      </c>
      <c r="E567" s="50">
        <f>IFERROR(Y86*1,"0")+IFERROR(Y87*1,"0")+IFERROR(Y88*1,"0")+IFERROR(Y92*1,"0")+IFERROR(Y93*1,"0")+IFERROR(Y94*1,"0")+IFERROR(Y95*1,"0")+IFERROR(Y96*1,"0")+IFERROR(Y97*1,"0")+IFERROR(Y98*1,"0")+IFERROR(Y99*1,"0")</f>
        <v>894.60000000000014</v>
      </c>
      <c r="F567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1387.26</v>
      </c>
      <c r="G567" s="50">
        <f>IFERROR(Y133*1,"0")+IFERROR(Y134*1,"0")+IFERROR(Y138*1,"0")+IFERROR(Y139*1,"0")+IFERROR(Y143*1,"0")+IFERROR(Y144*1,"0")</f>
        <v>175.28</v>
      </c>
      <c r="H567" s="50">
        <f>IFERROR(Y149*1,"0")+IFERROR(Y153*1,"0")+IFERROR(Y154*1,"0")+IFERROR(Y155*1,"0")+IFERROR(Y159*1,"0")</f>
        <v>0</v>
      </c>
      <c r="I567" s="50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645.96</v>
      </c>
      <c r="J567" s="50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2102.1000000000004</v>
      </c>
      <c r="K567" s="50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182</v>
      </c>
      <c r="L567" s="50">
        <f>IFERROR(Y260*1,"0")+IFERROR(Y261*1,"0")+IFERROR(Y262*1,"0")+IFERROR(Y263*1,"0")+IFERROR(Y264*1,"0")+IFERROR(Y265*1,"0")</f>
        <v>0</v>
      </c>
      <c r="M567" s="50">
        <f>IFERROR(Y270*1,"0")+IFERROR(Y271*1,"0")+IFERROR(Y272*1,"0")+IFERROR(Y273*1,"0")</f>
        <v>0</v>
      </c>
      <c r="N567" s="1"/>
      <c r="O567" s="50">
        <f>IFERROR(Y278*1,"0")+IFERROR(Y279*1,"0")+IFERROR(Y280*1,"0")+IFERROR(Y281*1,"0")</f>
        <v>280.79999999999995</v>
      </c>
      <c r="P567" s="50">
        <f>IFERROR(Y286*1,"0")+IFERROR(Y290*1,"0")</f>
        <v>0</v>
      </c>
      <c r="Q567" s="50">
        <f>IFERROR(Y295*1,"0")</f>
        <v>0</v>
      </c>
      <c r="R567" s="50">
        <f>IFERROR(Y300*1,"0")+IFERROR(Y301*1,"0")</f>
        <v>71.400000000000006</v>
      </c>
      <c r="S567" s="50">
        <f>IFERROR(Y306*1,"0")</f>
        <v>0</v>
      </c>
      <c r="T567" s="50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675.80000000000007</v>
      </c>
      <c r="U567" s="50">
        <f>IFERROR(Y355*1,"0")+IFERROR(Y359*1,"0")+IFERROR(Y360*1,"0")+IFERROR(Y361*1,"0")</f>
        <v>786.90000000000009</v>
      </c>
      <c r="V567" s="50">
        <f>IFERROR(Y367*1,"0")+IFERROR(Y368*1,"0")+IFERROR(Y369*1,"0")+IFERROR(Y370*1,"0")+IFERROR(Y371*1,"0")+IFERROR(Y372*1,"0")+IFERROR(Y373*1,"0")+IFERROR(Y377*1,"0")+IFERROR(Y378*1,"0")+IFERROR(Y382*1,"0")+IFERROR(Y383*1,"0")+IFERROR(Y387*1,"0")</f>
        <v>6869</v>
      </c>
      <c r="W567" s="50">
        <f>IFERROR(Y392*1,"0")+IFERROR(Y393*1,"0")+IFERROR(Y394*1,"0")+IFERROR(Y395*1,"0")+IFERROR(Y396*1,"0")+IFERROR(Y400*1,"0")+IFERROR(Y404*1,"0")+IFERROR(Y405*1,"0")+IFERROR(Y406*1,"0")+IFERROR(Y407*1,"0")+IFERROR(Y411*1,"0")</f>
        <v>87</v>
      </c>
      <c r="X567" s="50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50">
        <f>IFERROR(Y436*1,"0")+IFERROR(Y437*1,"0")+IFERROR(Y441*1,"0")+IFERROR(Y442*1,"0")+IFERROR(Y443*1,"0")+IFERROR(Y444*1,"0")</f>
        <v>10.5</v>
      </c>
      <c r="Z567" s="50">
        <f>IFERROR(Y449*1,"0")+IFERROR(Y450*1,"0")</f>
        <v>30</v>
      </c>
      <c r="AA567" s="50">
        <f>IFERROR(Y455*1,"0")+IFERROR(Y459*1,"0")</f>
        <v>0</v>
      </c>
      <c r="AB567" s="50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1016.1600000000001</v>
      </c>
      <c r="AC567" s="50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1125</v>
      </c>
      <c r="AD567" s="50">
        <f>IFERROR(Y546*1,"0")+IFERROR(Y550*1,"0")+IFERROR(Y554*1,"0")</f>
        <v>0</v>
      </c>
      <c r="AF567" s="1"/>
    </row>
  </sheetData>
  <sheetProtection algorithmName="SHA-512" hashValue="aT7JfgaV0JRO1VXv+hyOHgzWg5keqbMv4gM1nqsc8VFx3pKU+NvqbCiPjCVRD/4d+3e8uuebB5gI/JAA4bOnDw==" saltValue="sEpPZrq2eNok3gKDf4pmPw==" spinCount="100000" sheet="1" objects="1" scenarios="1" sort="0" autoFilter="0" pivotTables="0"/>
  <autoFilter ref="A18:AF56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34,00"/>
        <filter val="1 100,00"/>
        <filter val="1 110,00"/>
        <filter val="1 700,00"/>
        <filter val="1 708,00"/>
        <filter val="1,11"/>
        <filter val="10,00"/>
        <filter val="10,50"/>
        <filter val="100,00"/>
        <filter val="105,00"/>
        <filter val="107,14"/>
        <filter val="11,67"/>
        <filter val="115,33"/>
        <filter val="116,67"/>
        <filter val="120,00"/>
        <filter val="122,22"/>
        <filter val="122,50"/>
        <filter val="129,62"/>
        <filter val="130,00"/>
        <filter val="138,00"/>
        <filter val="140,00"/>
        <filter val="148,52"/>
        <filter val="15,00"/>
        <filter val="150,00"/>
        <filter val="160,00"/>
        <filter val="17 222,70"/>
        <filter val="174,00"/>
        <filter val="18 249,58"/>
        <filter val="18 999,58"/>
        <filter val="18,00"/>
        <filter val="18,75"/>
        <filter val="180,00"/>
        <filter val="2 900,00"/>
        <filter val="2,22"/>
        <filter val="20,00"/>
        <filter val="200,00"/>
        <filter val="21,25"/>
        <filter val="225,00"/>
        <filter val="23,10"/>
        <filter val="24,00"/>
        <filter val="24,62"/>
        <filter val="240,00"/>
        <filter val="245,00"/>
        <filter val="25,00"/>
        <filter val="263,10"/>
        <filter val="270,00"/>
        <filter val="272,86"/>
        <filter val="280,00"/>
        <filter val="29,26"/>
        <filter val="292,00"/>
        <filter val="3 336,45"/>
        <filter val="30"/>
        <filter val="30,00"/>
        <filter val="31,67"/>
        <filter val="315,00"/>
        <filter val="320,00"/>
        <filter val="328,70"/>
        <filter val="33,33"/>
        <filter val="333,33"/>
        <filter val="35,31"/>
        <filter val="36,00"/>
        <filter val="366,67"/>
        <filter val="40,00"/>
        <filter val="423,28"/>
        <filter val="425,00"/>
        <filter val="450,00"/>
        <filter val="465,00"/>
        <filter val="5 000,00"/>
        <filter val="5,00"/>
        <filter val="5,56"/>
        <filter val="50,00"/>
        <filter val="500,00"/>
        <filter val="52,50"/>
        <filter val="525,00"/>
        <filter val="54,00"/>
        <filter val="56,10"/>
        <filter val="578,00"/>
        <filter val="58,37"/>
        <filter val="585,00"/>
        <filter val="6,41"/>
        <filter val="6,67"/>
        <filter val="60,00"/>
        <filter val="600,00"/>
        <filter val="620,00"/>
        <filter val="632,50"/>
        <filter val="64,00"/>
        <filter val="64,63"/>
        <filter val="7,00"/>
        <filter val="70,00"/>
        <filter val="75,00"/>
        <filter val="76,00"/>
        <filter val="770,00"/>
        <filter val="785,00"/>
        <filter val="79,30"/>
        <filter val="8,00"/>
        <filter val="8,33"/>
        <filter val="80,00"/>
        <filter val="83,89"/>
        <filter val="84,00"/>
        <filter val="90,00"/>
        <filter val="905,00"/>
      </filters>
    </filterColumn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D473:E473"/>
    <mergeCell ref="D472:E472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93:E93"/>
    <mergeCell ref="D220:E220"/>
    <mergeCell ref="P199:V199"/>
    <mergeCell ref="P297:V297"/>
    <mergeCell ref="P122:T122"/>
    <mergeCell ref="A126:Z126"/>
    <mergeCell ref="P96:T96"/>
    <mergeCell ref="D278:E278"/>
    <mergeCell ref="D107:E107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50 X54 X61 X88 X280 X367:X368 X370 X377" xr:uid="{00000000-0002-0000-0000-000011000000}">
      <formula1>IF(AK38&gt;0,OR(X38=0,AND(IF(X38-AK38&gt;=0,TRUE,FALSE),X38&gt;0,IF(X38/(H38*J38)=ROUND(X38/(H38*J38),0),TRUE,FALSE))),FALSE)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13" xr:uid="{00000000-0002-0000-0000-000012000000}">
      <formula1>IF(AK313&gt;0,OR(X313=0,AND(IF(X313-AK313&gt;=0,TRUE,FALSE),X313&gt;0,IF(X313/(H313*K313)=ROUND(X313/(H313*K313),0),TRUE,FALSE))),FALSE)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861</v>
      </c>
      <c r="H1" s="9"/>
    </row>
    <row r="3" spans="2:8" x14ac:dyDescent="0.2">
      <c r="B3" s="51" t="s">
        <v>862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863</v>
      </c>
      <c r="D6" s="51" t="s">
        <v>864</v>
      </c>
      <c r="E6" s="51"/>
    </row>
    <row r="8" spans="2:8" x14ac:dyDescent="0.2">
      <c r="B8" s="51" t="s">
        <v>19</v>
      </c>
      <c r="C8" s="51" t="s">
        <v>863</v>
      </c>
      <c r="D8" s="51"/>
      <c r="E8" s="51"/>
    </row>
    <row r="10" spans="2:8" x14ac:dyDescent="0.2">
      <c r="B10" s="51" t="s">
        <v>865</v>
      </c>
      <c r="C10" s="51"/>
      <c r="D10" s="51"/>
      <c r="E10" s="51"/>
    </row>
    <row r="11" spans="2:8" x14ac:dyDescent="0.2">
      <c r="B11" s="51" t="s">
        <v>866</v>
      </c>
      <c r="C11" s="51"/>
      <c r="D11" s="51"/>
      <c r="E11" s="51"/>
    </row>
    <row r="12" spans="2:8" x14ac:dyDescent="0.2">
      <c r="B12" s="51" t="s">
        <v>867</v>
      </c>
      <c r="C12" s="51"/>
      <c r="D12" s="51"/>
      <c r="E12" s="51"/>
    </row>
    <row r="13" spans="2:8" x14ac:dyDescent="0.2">
      <c r="B13" s="51" t="s">
        <v>868</v>
      </c>
      <c r="C13" s="51"/>
      <c r="D13" s="51"/>
      <c r="E13" s="51"/>
    </row>
    <row r="14" spans="2:8" x14ac:dyDescent="0.2">
      <c r="B14" s="51" t="s">
        <v>869</v>
      </c>
      <c r="C14" s="51"/>
      <c r="D14" s="51"/>
      <c r="E14" s="51"/>
    </row>
    <row r="15" spans="2:8" x14ac:dyDescent="0.2">
      <c r="B15" s="51" t="s">
        <v>870</v>
      </c>
      <c r="C15" s="51"/>
      <c r="D15" s="51"/>
      <c r="E15" s="51"/>
    </row>
    <row r="16" spans="2:8" x14ac:dyDescent="0.2">
      <c r="B16" s="51" t="s">
        <v>871</v>
      </c>
      <c r="C16" s="51"/>
      <c r="D16" s="51"/>
      <c r="E16" s="51"/>
    </row>
    <row r="17" spans="2:5" x14ac:dyDescent="0.2">
      <c r="B17" s="51" t="s">
        <v>872</v>
      </c>
      <c r="C17" s="51"/>
      <c r="D17" s="51"/>
      <c r="E17" s="51"/>
    </row>
    <row r="18" spans="2:5" x14ac:dyDescent="0.2">
      <c r="B18" s="51" t="s">
        <v>873</v>
      </c>
      <c r="C18" s="51"/>
      <c r="D18" s="51"/>
      <c r="E18" s="51"/>
    </row>
    <row r="19" spans="2:5" x14ac:dyDescent="0.2">
      <c r="B19" s="51" t="s">
        <v>874</v>
      </c>
      <c r="C19" s="51"/>
      <c r="D19" s="51"/>
      <c r="E19" s="51"/>
    </row>
    <row r="20" spans="2:5" x14ac:dyDescent="0.2">
      <c r="B20" s="51" t="s">
        <v>875</v>
      </c>
      <c r="C20" s="51"/>
      <c r="D20" s="51"/>
      <c r="E20" s="51"/>
    </row>
  </sheetData>
  <sheetProtection algorithmName="SHA-512" hashValue="rl5pivxqMUEiS2EU19X9NOMkdM6gayHTCT6kso4+fSpWj92zWWElJu2Ag4d/1kpfg0bH9yPE4CGo4Hi4VnqPVw==" saltValue="WZQRalcxJ+v25GyFadzS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1117</vt:i4>
      </vt:variant>
    </vt:vector>
  </HeadingPairs>
  <TitlesOfParts>
    <vt:vector size="11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2025-05-14T12:27:21Z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