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1 машина Бердянск_Донецк_Луганск_Мелитополь + ИОСГ(Б_Л_М)\"/>
    </mc:Choice>
  </mc:AlternateContent>
  <xr:revisionPtr revIDLastSave="0" documentId="13_ncr:1_{B53D406D-B94C-43BB-8E57-59C50BC47A4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Y550" i="1"/>
  <c r="Y551" i="1" s="1"/>
  <c r="X548" i="1"/>
  <c r="X547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AD563" i="1" s="1"/>
  <c r="X539" i="1"/>
  <c r="X538" i="1"/>
  <c r="BP537" i="1"/>
  <c r="BO537" i="1"/>
  <c r="BN537" i="1"/>
  <c r="BM537" i="1"/>
  <c r="Y537" i="1"/>
  <c r="Z537" i="1" s="1"/>
  <c r="BO536" i="1"/>
  <c r="BN536" i="1"/>
  <c r="BM536" i="1"/>
  <c r="Y536" i="1"/>
  <c r="BP536" i="1" s="1"/>
  <c r="BO535" i="1"/>
  <c r="BM535" i="1"/>
  <c r="Y535" i="1"/>
  <c r="BP535" i="1" s="1"/>
  <c r="BO534" i="1"/>
  <c r="BN534" i="1"/>
  <c r="BM534" i="1"/>
  <c r="Z534" i="1"/>
  <c r="Y534" i="1"/>
  <c r="Y539" i="1" s="1"/>
  <c r="X532" i="1"/>
  <c r="X531" i="1"/>
  <c r="BO530" i="1"/>
  <c r="BM530" i="1"/>
  <c r="Y530" i="1"/>
  <c r="BP530" i="1" s="1"/>
  <c r="BO529" i="1"/>
  <c r="BN529" i="1"/>
  <c r="BM529" i="1"/>
  <c r="Y529" i="1"/>
  <c r="Y532" i="1" s="1"/>
  <c r="Y527" i="1"/>
  <c r="X527" i="1"/>
  <c r="X526" i="1"/>
  <c r="BO525" i="1"/>
  <c r="BN525" i="1"/>
  <c r="BM525" i="1"/>
  <c r="Y525" i="1"/>
  <c r="BP525" i="1" s="1"/>
  <c r="BO524" i="1"/>
  <c r="BM524" i="1"/>
  <c r="Y524" i="1"/>
  <c r="Y526" i="1" s="1"/>
  <c r="X522" i="1"/>
  <c r="X521" i="1"/>
  <c r="BO520" i="1"/>
  <c r="BM520" i="1"/>
  <c r="Y520" i="1"/>
  <c r="BP520" i="1" s="1"/>
  <c r="BO519" i="1"/>
  <c r="BM519" i="1"/>
  <c r="Y519" i="1"/>
  <c r="BP519" i="1" s="1"/>
  <c r="BO518" i="1"/>
  <c r="BN518" i="1"/>
  <c r="BM518" i="1"/>
  <c r="Y518" i="1"/>
  <c r="BP518" i="1" s="1"/>
  <c r="BP517" i="1"/>
  <c r="BO517" i="1"/>
  <c r="BN517" i="1"/>
  <c r="BM517" i="1"/>
  <c r="Z517" i="1"/>
  <c r="Y517" i="1"/>
  <c r="X515" i="1"/>
  <c r="X514" i="1"/>
  <c r="BO513" i="1"/>
  <c r="BM513" i="1"/>
  <c r="Y513" i="1"/>
  <c r="BP513" i="1" s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AC563" i="1" s="1"/>
  <c r="X507" i="1"/>
  <c r="X506" i="1"/>
  <c r="BO505" i="1"/>
  <c r="BN505" i="1"/>
  <c r="BM505" i="1"/>
  <c r="Y505" i="1"/>
  <c r="Y506" i="1" s="1"/>
  <c r="P505" i="1"/>
  <c r="BP504" i="1"/>
  <c r="BO504" i="1"/>
  <c r="BN504" i="1"/>
  <c r="BM504" i="1"/>
  <c r="Y504" i="1"/>
  <c r="Z504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P498" i="1"/>
  <c r="BO498" i="1"/>
  <c r="BM498" i="1"/>
  <c r="Y498" i="1"/>
  <c r="Y502" i="1" s="1"/>
  <c r="P498" i="1"/>
  <c r="X496" i="1"/>
  <c r="X495" i="1"/>
  <c r="BP494" i="1"/>
  <c r="BO494" i="1"/>
  <c r="BN494" i="1"/>
  <c r="BM494" i="1"/>
  <c r="Z494" i="1"/>
  <c r="Y494" i="1"/>
  <c r="P494" i="1"/>
  <c r="BP493" i="1"/>
  <c r="BO493" i="1"/>
  <c r="BM493" i="1"/>
  <c r="Z493" i="1"/>
  <c r="Y493" i="1"/>
  <c r="BN493" i="1" s="1"/>
  <c r="P493" i="1"/>
  <c r="BP492" i="1"/>
  <c r="BO492" i="1"/>
  <c r="BM492" i="1"/>
  <c r="Y492" i="1"/>
  <c r="BN492" i="1" s="1"/>
  <c r="P492" i="1"/>
  <c r="BP491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M481" i="1"/>
  <c r="Y481" i="1"/>
  <c r="BN481" i="1" s="1"/>
  <c r="P481" i="1"/>
  <c r="BO480" i="1"/>
  <c r="BM480" i="1"/>
  <c r="Y480" i="1"/>
  <c r="P480" i="1"/>
  <c r="X478" i="1"/>
  <c r="X477" i="1"/>
  <c r="BP476" i="1"/>
  <c r="BO476" i="1"/>
  <c r="BM476" i="1"/>
  <c r="Y476" i="1"/>
  <c r="BN476" i="1" s="1"/>
  <c r="P476" i="1"/>
  <c r="BP475" i="1"/>
  <c r="BO475" i="1"/>
  <c r="BM475" i="1"/>
  <c r="Y475" i="1"/>
  <c r="BN475" i="1" s="1"/>
  <c r="P475" i="1"/>
  <c r="BO474" i="1"/>
  <c r="BM474" i="1"/>
  <c r="Y474" i="1"/>
  <c r="P474" i="1"/>
  <c r="BP473" i="1"/>
  <c r="BO473" i="1"/>
  <c r="BM473" i="1"/>
  <c r="Y473" i="1"/>
  <c r="BN473" i="1" s="1"/>
  <c r="P473" i="1"/>
  <c r="BO472" i="1"/>
  <c r="BM472" i="1"/>
  <c r="Y472" i="1"/>
  <c r="BN472" i="1" s="1"/>
  <c r="P472" i="1"/>
  <c r="BO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BO464" i="1"/>
  <c r="BN464" i="1"/>
  <c r="BM464" i="1"/>
  <c r="Z464" i="1"/>
  <c r="Y464" i="1"/>
  <c r="BP464" i="1" s="1"/>
  <c r="P464" i="1"/>
  <c r="BO463" i="1"/>
  <c r="BM463" i="1"/>
  <c r="Y463" i="1"/>
  <c r="P463" i="1"/>
  <c r="BO462" i="1"/>
  <c r="BN462" i="1"/>
  <c r="BM462" i="1"/>
  <c r="Z462" i="1"/>
  <c r="Y462" i="1"/>
  <c r="BP462" i="1" s="1"/>
  <c r="P462" i="1"/>
  <c r="BO461" i="1"/>
  <c r="BM461" i="1"/>
  <c r="Y461" i="1"/>
  <c r="Z461" i="1" s="1"/>
  <c r="P461" i="1"/>
  <c r="X457" i="1"/>
  <c r="X456" i="1"/>
  <c r="BO455" i="1"/>
  <c r="BM455" i="1"/>
  <c r="Y455" i="1"/>
  <c r="P455" i="1"/>
  <c r="X453" i="1"/>
  <c r="X452" i="1"/>
  <c r="BO451" i="1"/>
  <c r="BM451" i="1"/>
  <c r="Z451" i="1"/>
  <c r="Z452" i="1" s="1"/>
  <c r="Y451" i="1"/>
  <c r="BP451" i="1" s="1"/>
  <c r="P451" i="1"/>
  <c r="Y448" i="1"/>
  <c r="X448" i="1"/>
  <c r="Y447" i="1"/>
  <c r="X447" i="1"/>
  <c r="BP446" i="1"/>
  <c r="BO446" i="1"/>
  <c r="BN446" i="1"/>
  <c r="BM446" i="1"/>
  <c r="Y446" i="1"/>
  <c r="Z446" i="1" s="1"/>
  <c r="P446" i="1"/>
  <c r="BP445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M439" i="1"/>
  <c r="Y439" i="1"/>
  <c r="BN439" i="1" s="1"/>
  <c r="P439" i="1"/>
  <c r="BO438" i="1"/>
  <c r="BM438" i="1"/>
  <c r="Y438" i="1"/>
  <c r="Y442" i="1" s="1"/>
  <c r="P438" i="1"/>
  <c r="BP437" i="1"/>
  <c r="BO437" i="1"/>
  <c r="BN437" i="1"/>
  <c r="BM437" i="1"/>
  <c r="Y437" i="1"/>
  <c r="P437" i="1"/>
  <c r="Y435" i="1"/>
  <c r="X435" i="1"/>
  <c r="Y434" i="1"/>
  <c r="X434" i="1"/>
  <c r="BP433" i="1"/>
  <c r="BO433" i="1"/>
  <c r="BN433" i="1"/>
  <c r="BM433" i="1"/>
  <c r="Z433" i="1"/>
  <c r="Z434" i="1" s="1"/>
  <c r="Y433" i="1"/>
  <c r="P433" i="1"/>
  <c r="BP432" i="1"/>
  <c r="BO432" i="1"/>
  <c r="BN432" i="1"/>
  <c r="BM432" i="1"/>
  <c r="Z432" i="1"/>
  <c r="Y432" i="1"/>
  <c r="P432" i="1"/>
  <c r="X429" i="1"/>
  <c r="X428" i="1"/>
  <c r="BO427" i="1"/>
  <c r="BN427" i="1"/>
  <c r="BM427" i="1"/>
  <c r="Z427" i="1"/>
  <c r="Y427" i="1"/>
  <c r="Y428" i="1" s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Z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N419" i="1"/>
  <c r="BM419" i="1"/>
  <c r="Z419" i="1"/>
  <c r="Y419" i="1"/>
  <c r="BP419" i="1" s="1"/>
  <c r="P419" i="1"/>
  <c r="BP418" i="1"/>
  <c r="BO418" i="1"/>
  <c r="BN418" i="1"/>
  <c r="BM418" i="1"/>
  <c r="Z418" i="1"/>
  <c r="Y418" i="1"/>
  <c r="P418" i="1"/>
  <c r="BP417" i="1"/>
  <c r="BO417" i="1"/>
  <c r="BN417" i="1"/>
  <c r="BM417" i="1"/>
  <c r="Z417" i="1"/>
  <c r="Y417" i="1"/>
  <c r="P417" i="1"/>
  <c r="BO416" i="1"/>
  <c r="BN416" i="1"/>
  <c r="BM416" i="1"/>
  <c r="Y416" i="1"/>
  <c r="P416" i="1"/>
  <c r="BP415" i="1"/>
  <c r="BO415" i="1"/>
  <c r="BN415" i="1"/>
  <c r="BM415" i="1"/>
  <c r="Z415" i="1"/>
  <c r="Y415" i="1"/>
  <c r="P415" i="1"/>
  <c r="BP414" i="1"/>
  <c r="BO414" i="1"/>
  <c r="BM414" i="1"/>
  <c r="Y414" i="1"/>
  <c r="BN414" i="1" s="1"/>
  <c r="P414" i="1"/>
  <c r="BO413" i="1"/>
  <c r="BM413" i="1"/>
  <c r="Y413" i="1"/>
  <c r="P413" i="1"/>
  <c r="Y409" i="1"/>
  <c r="X409" i="1"/>
  <c r="X408" i="1"/>
  <c r="BP407" i="1"/>
  <c r="BO407" i="1"/>
  <c r="BN407" i="1"/>
  <c r="BM407" i="1"/>
  <c r="Z407" i="1"/>
  <c r="Z408" i="1" s="1"/>
  <c r="Y407" i="1"/>
  <c r="Y408" i="1" s="1"/>
  <c r="P407" i="1"/>
  <c r="Y405" i="1"/>
  <c r="X405" i="1"/>
  <c r="Y404" i="1"/>
  <c r="X404" i="1"/>
  <c r="BP403" i="1"/>
  <c r="BO403" i="1"/>
  <c r="BN403" i="1"/>
  <c r="BM403" i="1"/>
  <c r="Z403" i="1"/>
  <c r="Z404" i="1" s="1"/>
  <c r="Y403" i="1"/>
  <c r="P403" i="1"/>
  <c r="BO402" i="1"/>
  <c r="BM402" i="1"/>
  <c r="Y402" i="1"/>
  <c r="Z402" i="1" s="1"/>
  <c r="P402" i="1"/>
  <c r="BO401" i="1"/>
  <c r="BN401" i="1"/>
  <c r="BM401" i="1"/>
  <c r="Z401" i="1"/>
  <c r="Y401" i="1"/>
  <c r="BP401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4" i="1" s="1"/>
  <c r="P391" i="1"/>
  <c r="BO390" i="1"/>
  <c r="BM390" i="1"/>
  <c r="Z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Y385" i="1"/>
  <c r="X385" i="1"/>
  <c r="X384" i="1"/>
  <c r="BO383" i="1"/>
  <c r="BM383" i="1"/>
  <c r="Y383" i="1"/>
  <c r="P383" i="1"/>
  <c r="X381" i="1"/>
  <c r="X380" i="1"/>
  <c r="BP379" i="1"/>
  <c r="BO379" i="1"/>
  <c r="BM379" i="1"/>
  <c r="Y379" i="1"/>
  <c r="P379" i="1"/>
  <c r="BP378" i="1"/>
  <c r="BO378" i="1"/>
  <c r="BM378" i="1"/>
  <c r="Y378" i="1"/>
  <c r="BN378" i="1" s="1"/>
  <c r="P378" i="1"/>
  <c r="X376" i="1"/>
  <c r="X375" i="1"/>
  <c r="BO374" i="1"/>
  <c r="BN374" i="1"/>
  <c r="BM374" i="1"/>
  <c r="Y374" i="1"/>
  <c r="BP374" i="1" s="1"/>
  <c r="P374" i="1"/>
  <c r="BO373" i="1"/>
  <c r="BM373" i="1"/>
  <c r="Y373" i="1"/>
  <c r="BN373" i="1" s="1"/>
  <c r="P373" i="1"/>
  <c r="X371" i="1"/>
  <c r="X370" i="1"/>
  <c r="BO369" i="1"/>
  <c r="BM369" i="1"/>
  <c r="Y369" i="1"/>
  <c r="BN369" i="1" s="1"/>
  <c r="P369" i="1"/>
  <c r="BP368" i="1"/>
  <c r="BO368" i="1"/>
  <c r="BN368" i="1"/>
  <c r="BM368" i="1"/>
  <c r="Z368" i="1"/>
  <c r="Y368" i="1"/>
  <c r="P368" i="1"/>
  <c r="BP367" i="1"/>
  <c r="BO367" i="1"/>
  <c r="BM367" i="1"/>
  <c r="Y367" i="1"/>
  <c r="BN367" i="1" s="1"/>
  <c r="P367" i="1"/>
  <c r="BO366" i="1"/>
  <c r="BM366" i="1"/>
  <c r="Y366" i="1"/>
  <c r="BP366" i="1" s="1"/>
  <c r="P366" i="1"/>
  <c r="BP365" i="1"/>
  <c r="BO365" i="1"/>
  <c r="BN365" i="1"/>
  <c r="BM365" i="1"/>
  <c r="Y365" i="1"/>
  <c r="Z365" i="1" s="1"/>
  <c r="P365" i="1"/>
  <c r="BP364" i="1"/>
  <c r="BO364" i="1"/>
  <c r="BM364" i="1"/>
  <c r="Y364" i="1"/>
  <c r="BN364" i="1" s="1"/>
  <c r="P364" i="1"/>
  <c r="BO363" i="1"/>
  <c r="BM363" i="1"/>
  <c r="Z363" i="1"/>
  <c r="Y363" i="1"/>
  <c r="P363" i="1"/>
  <c r="X359" i="1"/>
  <c r="X358" i="1"/>
  <c r="BP357" i="1"/>
  <c r="BO357" i="1"/>
  <c r="BM357" i="1"/>
  <c r="Y357" i="1"/>
  <c r="BN357" i="1" s="1"/>
  <c r="P357" i="1"/>
  <c r="BO356" i="1"/>
  <c r="BM356" i="1"/>
  <c r="Z356" i="1"/>
  <c r="Y356" i="1"/>
  <c r="BP356" i="1" s="1"/>
  <c r="P356" i="1"/>
  <c r="BP355" i="1"/>
  <c r="BO355" i="1"/>
  <c r="BN355" i="1"/>
  <c r="BM355" i="1"/>
  <c r="Y355" i="1"/>
  <c r="P355" i="1"/>
  <c r="X353" i="1"/>
  <c r="X352" i="1"/>
  <c r="BO351" i="1"/>
  <c r="BM351" i="1"/>
  <c r="Y351" i="1"/>
  <c r="P351" i="1"/>
  <c r="Y348" i="1"/>
  <c r="X348" i="1"/>
  <c r="Z347" i="1"/>
  <c r="X347" i="1"/>
  <c r="BO346" i="1"/>
  <c r="BM346" i="1"/>
  <c r="Y346" i="1"/>
  <c r="Z346" i="1" s="1"/>
  <c r="P346" i="1"/>
  <c r="BO345" i="1"/>
  <c r="BN345" i="1"/>
  <c r="BM345" i="1"/>
  <c r="Z345" i="1"/>
  <c r="Y345" i="1"/>
  <c r="BP345" i="1" s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Z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Z338" i="1" s="1"/>
  <c r="BO337" i="1"/>
  <c r="BM337" i="1"/>
  <c r="Y337" i="1"/>
  <c r="X335" i="1"/>
  <c r="X334" i="1"/>
  <c r="BP333" i="1"/>
  <c r="BO333" i="1"/>
  <c r="BM333" i="1"/>
  <c r="Y333" i="1"/>
  <c r="BN333" i="1" s="1"/>
  <c r="P333" i="1"/>
  <c r="BO332" i="1"/>
  <c r="BM332" i="1"/>
  <c r="Y332" i="1"/>
  <c r="BP332" i="1" s="1"/>
  <c r="P332" i="1"/>
  <c r="BO331" i="1"/>
  <c r="BN331" i="1"/>
  <c r="BM331" i="1"/>
  <c r="Y331" i="1"/>
  <c r="Y334" i="1" s="1"/>
  <c r="P331" i="1"/>
  <c r="X329" i="1"/>
  <c r="X328" i="1"/>
  <c r="BP327" i="1"/>
  <c r="BO327" i="1"/>
  <c r="BM327" i="1"/>
  <c r="Y327" i="1"/>
  <c r="BN327" i="1" s="1"/>
  <c r="P327" i="1"/>
  <c r="BO326" i="1"/>
  <c r="BN326" i="1"/>
  <c r="BM326" i="1"/>
  <c r="Z326" i="1"/>
  <c r="Y326" i="1"/>
  <c r="BP326" i="1" s="1"/>
  <c r="P326" i="1"/>
  <c r="BP325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N323" i="1"/>
  <c r="BM323" i="1"/>
  <c r="Z323" i="1"/>
  <c r="Y323" i="1"/>
  <c r="P323" i="1"/>
  <c r="X321" i="1"/>
  <c r="X320" i="1"/>
  <c r="BP319" i="1"/>
  <c r="BO319" i="1"/>
  <c r="BM319" i="1"/>
  <c r="Y319" i="1"/>
  <c r="BN319" i="1" s="1"/>
  <c r="P319" i="1"/>
  <c r="BP318" i="1"/>
  <c r="BO318" i="1"/>
  <c r="BN318" i="1"/>
  <c r="BM318" i="1"/>
  <c r="Z318" i="1"/>
  <c r="Y318" i="1"/>
  <c r="P318" i="1"/>
  <c r="BP317" i="1"/>
  <c r="BO317" i="1"/>
  <c r="BM317" i="1"/>
  <c r="Y317" i="1"/>
  <c r="BN317" i="1" s="1"/>
  <c r="P317" i="1"/>
  <c r="BO316" i="1"/>
  <c r="BM316" i="1"/>
  <c r="Y316" i="1"/>
  <c r="BP316" i="1" s="1"/>
  <c r="P316" i="1"/>
  <c r="X314" i="1"/>
  <c r="X313" i="1"/>
  <c r="BP312" i="1"/>
  <c r="BO312" i="1"/>
  <c r="BN312" i="1"/>
  <c r="BM312" i="1"/>
  <c r="Y312" i="1"/>
  <c r="Z312" i="1" s="1"/>
  <c r="P312" i="1"/>
  <c r="BP311" i="1"/>
  <c r="BO311" i="1"/>
  <c r="BM311" i="1"/>
  <c r="Y311" i="1"/>
  <c r="BN311" i="1" s="1"/>
  <c r="P311" i="1"/>
  <c r="BO310" i="1"/>
  <c r="BM310" i="1"/>
  <c r="Y310" i="1"/>
  <c r="BN310" i="1" s="1"/>
  <c r="P310" i="1"/>
  <c r="BP309" i="1"/>
  <c r="BO309" i="1"/>
  <c r="BM309" i="1"/>
  <c r="Y309" i="1"/>
  <c r="BN309" i="1" s="1"/>
  <c r="P309" i="1"/>
  <c r="BO308" i="1"/>
  <c r="BM308" i="1"/>
  <c r="Y308" i="1"/>
  <c r="P308" i="1"/>
  <c r="BO307" i="1"/>
  <c r="BM307" i="1"/>
  <c r="Y307" i="1"/>
  <c r="Y314" i="1" s="1"/>
  <c r="P307" i="1"/>
  <c r="X304" i="1"/>
  <c r="X303" i="1"/>
  <c r="BP302" i="1"/>
  <c r="BO302" i="1"/>
  <c r="BM302" i="1"/>
  <c r="Y302" i="1"/>
  <c r="BN302" i="1" s="1"/>
  <c r="P302" i="1"/>
  <c r="Y299" i="1"/>
  <c r="X299" i="1"/>
  <c r="Y298" i="1"/>
  <c r="X298" i="1"/>
  <c r="BP297" i="1"/>
  <c r="BO297" i="1"/>
  <c r="BN297" i="1"/>
  <c r="BM297" i="1"/>
  <c r="Z297" i="1"/>
  <c r="Y297" i="1"/>
  <c r="P297" i="1"/>
  <c r="BP296" i="1"/>
  <c r="BO296" i="1"/>
  <c r="BM296" i="1"/>
  <c r="Y296" i="1"/>
  <c r="BN296" i="1" s="1"/>
  <c r="P296" i="1"/>
  <c r="Y293" i="1"/>
  <c r="X293" i="1"/>
  <c r="Z292" i="1"/>
  <c r="Y292" i="1"/>
  <c r="X292" i="1"/>
  <c r="BP291" i="1"/>
  <c r="BO291" i="1"/>
  <c r="BN291" i="1"/>
  <c r="BM291" i="1"/>
  <c r="Z291" i="1"/>
  <c r="Y291" i="1"/>
  <c r="Q563" i="1" s="1"/>
  <c r="P291" i="1"/>
  <c r="X288" i="1"/>
  <c r="X287" i="1"/>
  <c r="BO286" i="1"/>
  <c r="BM286" i="1"/>
  <c r="Y286" i="1"/>
  <c r="Z286" i="1" s="1"/>
  <c r="Z287" i="1" s="1"/>
  <c r="P286" i="1"/>
  <c r="Y284" i="1"/>
  <c r="X284" i="1"/>
  <c r="Y283" i="1"/>
  <c r="X283" i="1"/>
  <c r="BO282" i="1"/>
  <c r="BM282" i="1"/>
  <c r="Y282" i="1"/>
  <c r="P282" i="1"/>
  <c r="X279" i="1"/>
  <c r="X278" i="1"/>
  <c r="BO277" i="1"/>
  <c r="BM277" i="1"/>
  <c r="Z277" i="1"/>
  <c r="Y277" i="1"/>
  <c r="BP277" i="1" s="1"/>
  <c r="P277" i="1"/>
  <c r="BP276" i="1"/>
  <c r="BO276" i="1"/>
  <c r="BM276" i="1"/>
  <c r="Y276" i="1"/>
  <c r="BN276" i="1" s="1"/>
  <c r="P276" i="1"/>
  <c r="BO275" i="1"/>
  <c r="BM275" i="1"/>
  <c r="Y275" i="1"/>
  <c r="P275" i="1"/>
  <c r="BO274" i="1"/>
  <c r="BN274" i="1"/>
  <c r="BM274" i="1"/>
  <c r="Z274" i="1"/>
  <c r="Y274" i="1"/>
  <c r="P274" i="1"/>
  <c r="X271" i="1"/>
  <c r="X270" i="1"/>
  <c r="BP269" i="1"/>
  <c r="BO269" i="1"/>
  <c r="BM269" i="1"/>
  <c r="Y269" i="1"/>
  <c r="BN269" i="1" s="1"/>
  <c r="BP268" i="1"/>
  <c r="BO268" i="1"/>
  <c r="BN268" i="1"/>
  <c r="BM268" i="1"/>
  <c r="Z268" i="1"/>
  <c r="Y268" i="1"/>
  <c r="P268" i="1"/>
  <c r="BP267" i="1"/>
  <c r="BO267" i="1"/>
  <c r="BN267" i="1"/>
  <c r="BM267" i="1"/>
  <c r="Y267" i="1"/>
  <c r="Z267" i="1" s="1"/>
  <c r="P267" i="1"/>
  <c r="BP266" i="1"/>
  <c r="BO266" i="1"/>
  <c r="BM266" i="1"/>
  <c r="Y266" i="1"/>
  <c r="BN266" i="1" s="1"/>
  <c r="P266" i="1"/>
  <c r="X263" i="1"/>
  <c r="X262" i="1"/>
  <c r="BP261" i="1"/>
  <c r="BO261" i="1"/>
  <c r="BN261" i="1"/>
  <c r="BM261" i="1"/>
  <c r="Z261" i="1"/>
  <c r="Y261" i="1"/>
  <c r="P261" i="1"/>
  <c r="BP260" i="1"/>
  <c r="BO260" i="1"/>
  <c r="BM260" i="1"/>
  <c r="Y260" i="1"/>
  <c r="BN260" i="1" s="1"/>
  <c r="P260" i="1"/>
  <c r="BP259" i="1"/>
  <c r="BO259" i="1"/>
  <c r="BM259" i="1"/>
  <c r="Z259" i="1"/>
  <c r="Y259" i="1"/>
  <c r="BN259" i="1" s="1"/>
  <c r="P259" i="1"/>
  <c r="BP258" i="1"/>
  <c r="BO258" i="1"/>
  <c r="BN258" i="1"/>
  <c r="BM258" i="1"/>
  <c r="Y258" i="1"/>
  <c r="Z258" i="1" s="1"/>
  <c r="P258" i="1"/>
  <c r="BP257" i="1"/>
  <c r="BO257" i="1"/>
  <c r="BM257" i="1"/>
  <c r="Y257" i="1"/>
  <c r="BN257" i="1" s="1"/>
  <c r="P257" i="1"/>
  <c r="BO256" i="1"/>
  <c r="BM256" i="1"/>
  <c r="Y256" i="1"/>
  <c r="L563" i="1" s="1"/>
  <c r="P256" i="1"/>
  <c r="X253" i="1"/>
  <c r="X252" i="1"/>
  <c r="BP251" i="1"/>
  <c r="BO251" i="1"/>
  <c r="BM251" i="1"/>
  <c r="Z251" i="1"/>
  <c r="Y251" i="1"/>
  <c r="BN251" i="1" s="1"/>
  <c r="BO250" i="1"/>
  <c r="BM250" i="1"/>
  <c r="Y250" i="1"/>
  <c r="BP250" i="1" s="1"/>
  <c r="BP249" i="1"/>
  <c r="BO249" i="1"/>
  <c r="BN249" i="1"/>
  <c r="BM249" i="1"/>
  <c r="Z249" i="1"/>
  <c r="Y249" i="1"/>
  <c r="BO248" i="1"/>
  <c r="BM248" i="1"/>
  <c r="Y248" i="1"/>
  <c r="Z248" i="1" s="1"/>
  <c r="P248" i="1"/>
  <c r="BO247" i="1"/>
  <c r="BN247" i="1"/>
  <c r="BM247" i="1"/>
  <c r="Z247" i="1"/>
  <c r="Y247" i="1"/>
  <c r="X245" i="1"/>
  <c r="X244" i="1"/>
  <c r="BO243" i="1"/>
  <c r="BM243" i="1"/>
  <c r="Y243" i="1"/>
  <c r="P243" i="1"/>
  <c r="X241" i="1"/>
  <c r="X240" i="1"/>
  <c r="BP239" i="1"/>
  <c r="BO239" i="1"/>
  <c r="BM239" i="1"/>
  <c r="Z239" i="1"/>
  <c r="Y239" i="1"/>
  <c r="P239" i="1"/>
  <c r="BP238" i="1"/>
  <c r="BO238" i="1"/>
  <c r="BM238" i="1"/>
  <c r="Y238" i="1"/>
  <c r="BN238" i="1" s="1"/>
  <c r="P238" i="1"/>
  <c r="X236" i="1"/>
  <c r="X235" i="1"/>
  <c r="BO234" i="1"/>
  <c r="BM234" i="1"/>
  <c r="Y234" i="1"/>
  <c r="BN234" i="1" s="1"/>
  <c r="P234" i="1"/>
  <c r="BP233" i="1"/>
  <c r="BO233" i="1"/>
  <c r="BN233" i="1"/>
  <c r="BM233" i="1"/>
  <c r="Y233" i="1"/>
  <c r="Z233" i="1" s="1"/>
  <c r="P233" i="1"/>
  <c r="BP232" i="1"/>
  <c r="BO232" i="1"/>
  <c r="BM232" i="1"/>
  <c r="Y232" i="1"/>
  <c r="BN232" i="1" s="1"/>
  <c r="P232" i="1"/>
  <c r="BO231" i="1"/>
  <c r="BM231" i="1"/>
  <c r="Z231" i="1"/>
  <c r="Y231" i="1"/>
  <c r="BP231" i="1" s="1"/>
  <c r="P231" i="1"/>
  <c r="BP230" i="1"/>
  <c r="BO230" i="1"/>
  <c r="BM230" i="1"/>
  <c r="Y230" i="1"/>
  <c r="BN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P222" i="1"/>
  <c r="BO222" i="1"/>
  <c r="BN222" i="1"/>
  <c r="BM222" i="1"/>
  <c r="Z222" i="1"/>
  <c r="Y222" i="1"/>
  <c r="P222" i="1"/>
  <c r="BP221" i="1"/>
  <c r="BO221" i="1"/>
  <c r="BM221" i="1"/>
  <c r="Y221" i="1"/>
  <c r="BN221" i="1" s="1"/>
  <c r="P221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Y216" i="1"/>
  <c r="Z216" i="1" s="1"/>
  <c r="P216" i="1"/>
  <c r="BP215" i="1"/>
  <c r="BO215" i="1"/>
  <c r="BM215" i="1"/>
  <c r="Y215" i="1"/>
  <c r="BN215" i="1" s="1"/>
  <c r="P215" i="1"/>
  <c r="BO214" i="1"/>
  <c r="BN214" i="1"/>
  <c r="BM214" i="1"/>
  <c r="Z214" i="1"/>
  <c r="Y214" i="1"/>
  <c r="BP214" i="1" s="1"/>
  <c r="P214" i="1"/>
  <c r="BP213" i="1"/>
  <c r="BO213" i="1"/>
  <c r="BM213" i="1"/>
  <c r="Y213" i="1"/>
  <c r="BN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Z209" i="1" s="1"/>
  <c r="P209" i="1"/>
  <c r="X207" i="1"/>
  <c r="X206" i="1"/>
  <c r="BP205" i="1"/>
  <c r="BO205" i="1"/>
  <c r="BM205" i="1"/>
  <c r="Y205" i="1"/>
  <c r="BN205" i="1" s="1"/>
  <c r="P205" i="1"/>
  <c r="BO204" i="1"/>
  <c r="BM204" i="1"/>
  <c r="Y204" i="1"/>
  <c r="P204" i="1"/>
  <c r="BP203" i="1"/>
  <c r="BO203" i="1"/>
  <c r="BM203" i="1"/>
  <c r="Z203" i="1"/>
  <c r="Y203" i="1"/>
  <c r="BN203" i="1" s="1"/>
  <c r="P203" i="1"/>
  <c r="BO202" i="1"/>
  <c r="BM202" i="1"/>
  <c r="Y202" i="1"/>
  <c r="P202" i="1"/>
  <c r="BO201" i="1"/>
  <c r="BM201" i="1"/>
  <c r="Y201" i="1"/>
  <c r="P201" i="1"/>
  <c r="BO200" i="1"/>
  <c r="BM200" i="1"/>
  <c r="Z200" i="1"/>
  <c r="Y200" i="1"/>
  <c r="Y206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Y196" i="1"/>
  <c r="X196" i="1"/>
  <c r="Y195" i="1"/>
  <c r="X195" i="1"/>
  <c r="BO194" i="1"/>
  <c r="BM194" i="1"/>
  <c r="Y194" i="1"/>
  <c r="P194" i="1"/>
  <c r="BO193" i="1"/>
  <c r="BM193" i="1"/>
  <c r="Z193" i="1"/>
  <c r="Y193" i="1"/>
  <c r="P193" i="1"/>
  <c r="X191" i="1"/>
  <c r="X190" i="1"/>
  <c r="BP189" i="1"/>
  <c r="BO189" i="1"/>
  <c r="BM189" i="1"/>
  <c r="Y189" i="1"/>
  <c r="BN189" i="1" s="1"/>
  <c r="P189" i="1"/>
  <c r="BO188" i="1"/>
  <c r="BM188" i="1"/>
  <c r="Y188" i="1"/>
  <c r="P188" i="1"/>
  <c r="Y185" i="1"/>
  <c r="X185" i="1"/>
  <c r="Z184" i="1"/>
  <c r="Y184" i="1"/>
  <c r="X184" i="1"/>
  <c r="BP183" i="1"/>
  <c r="BO183" i="1"/>
  <c r="BN183" i="1"/>
  <c r="BM183" i="1"/>
  <c r="Y183" i="1"/>
  <c r="Z183" i="1" s="1"/>
  <c r="X181" i="1"/>
  <c r="X180" i="1"/>
  <c r="BO179" i="1"/>
  <c r="BM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Z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Z166" i="1" s="1"/>
  <c r="P166" i="1"/>
  <c r="BO165" i="1"/>
  <c r="BM165" i="1"/>
  <c r="Y165" i="1"/>
  <c r="P165" i="1"/>
  <c r="Y163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Z153" i="1" s="1"/>
  <c r="P153" i="1"/>
  <c r="Y151" i="1"/>
  <c r="X151" i="1"/>
  <c r="Y150" i="1"/>
  <c r="X150" i="1"/>
  <c r="BP149" i="1"/>
  <c r="BO149" i="1"/>
  <c r="BM149" i="1"/>
  <c r="Y149" i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Y143" i="1"/>
  <c r="P143" i="1"/>
  <c r="Y141" i="1"/>
  <c r="X141" i="1"/>
  <c r="X140" i="1"/>
  <c r="BO139" i="1"/>
  <c r="BM139" i="1"/>
  <c r="Z139" i="1"/>
  <c r="Z140" i="1" s="1"/>
  <c r="Y139" i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Z128" i="1"/>
  <c r="Z129" i="1" s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P123" i="1"/>
  <c r="BO122" i="1"/>
  <c r="BN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Z120" i="1" s="1"/>
  <c r="P120" i="1"/>
  <c r="BP119" i="1"/>
  <c r="BO119" i="1"/>
  <c r="BN119" i="1"/>
  <c r="BM119" i="1"/>
  <c r="Z119" i="1"/>
  <c r="Y119" i="1"/>
  <c r="P119" i="1"/>
  <c r="BO118" i="1"/>
  <c r="BM118" i="1"/>
  <c r="Y118" i="1"/>
  <c r="Z118" i="1" s="1"/>
  <c r="P118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BP111" i="1"/>
  <c r="BO111" i="1"/>
  <c r="BN111" i="1"/>
  <c r="BM111" i="1"/>
  <c r="Z111" i="1"/>
  <c r="Y111" i="1"/>
  <c r="P111" i="1"/>
  <c r="X109" i="1"/>
  <c r="Y108" i="1"/>
  <c r="X108" i="1"/>
  <c r="BO107" i="1"/>
  <c r="BM107" i="1"/>
  <c r="Y107" i="1"/>
  <c r="P107" i="1"/>
  <c r="BP106" i="1"/>
  <c r="BO106" i="1"/>
  <c r="BM106" i="1"/>
  <c r="Z106" i="1"/>
  <c r="Y106" i="1"/>
  <c r="BN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Z98" i="1"/>
  <c r="Y98" i="1"/>
  <c r="BN98" i="1" s="1"/>
  <c r="P98" i="1"/>
  <c r="BP97" i="1"/>
  <c r="BO97" i="1"/>
  <c r="BM97" i="1"/>
  <c r="Z97" i="1"/>
  <c r="Y97" i="1"/>
  <c r="BN97" i="1" s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Y94" i="1"/>
  <c r="Z94" i="1" s="1"/>
  <c r="P94" i="1"/>
  <c r="BO93" i="1"/>
  <c r="BM93" i="1"/>
  <c r="Y93" i="1"/>
  <c r="BO92" i="1"/>
  <c r="BM92" i="1"/>
  <c r="Z92" i="1"/>
  <c r="Y92" i="1"/>
  <c r="P92" i="1"/>
  <c r="X90" i="1"/>
  <c r="Y89" i="1"/>
  <c r="X89" i="1"/>
  <c r="BP88" i="1"/>
  <c r="BO88" i="1"/>
  <c r="BM88" i="1"/>
  <c r="Y88" i="1"/>
  <c r="P88" i="1"/>
  <c r="BP87" i="1"/>
  <c r="BO87" i="1"/>
  <c r="BM87" i="1"/>
  <c r="Z87" i="1"/>
  <c r="Y87" i="1"/>
  <c r="BN87" i="1" s="1"/>
  <c r="P87" i="1"/>
  <c r="BO86" i="1"/>
  <c r="BM86" i="1"/>
  <c r="Y86" i="1"/>
  <c r="BP86" i="1" s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Z76" i="1" s="1"/>
  <c r="P76" i="1"/>
  <c r="BP75" i="1"/>
  <c r="BO75" i="1"/>
  <c r="BN75" i="1"/>
  <c r="BM75" i="1"/>
  <c r="Y75" i="1"/>
  <c r="Z75" i="1" s="1"/>
  <c r="P75" i="1"/>
  <c r="BP74" i="1"/>
  <c r="BO74" i="1"/>
  <c r="BM74" i="1"/>
  <c r="Y74" i="1"/>
  <c r="BN74" i="1" s="1"/>
  <c r="P74" i="1"/>
  <c r="BO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M66" i="1"/>
  <c r="Y66" i="1"/>
  <c r="BN66" i="1" s="1"/>
  <c r="P66" i="1"/>
  <c r="BO65" i="1"/>
  <c r="BM65" i="1"/>
  <c r="Z65" i="1"/>
  <c r="Y65" i="1"/>
  <c r="P65" i="1"/>
  <c r="X63" i="1"/>
  <c r="X62" i="1"/>
  <c r="BP61" i="1"/>
  <c r="BO61" i="1"/>
  <c r="BN61" i="1"/>
  <c r="BM61" i="1"/>
  <c r="Y61" i="1"/>
  <c r="Z61" i="1" s="1"/>
  <c r="P61" i="1"/>
  <c r="BP60" i="1"/>
  <c r="BO60" i="1"/>
  <c r="BM60" i="1"/>
  <c r="Y60" i="1"/>
  <c r="Z60" i="1" s="1"/>
  <c r="P60" i="1"/>
  <c r="BP59" i="1"/>
  <c r="BO59" i="1"/>
  <c r="BM59" i="1"/>
  <c r="Z59" i="1"/>
  <c r="Y59" i="1"/>
  <c r="BN59" i="1" s="1"/>
  <c r="P59" i="1"/>
  <c r="BP58" i="1"/>
  <c r="BO58" i="1"/>
  <c r="BM58" i="1"/>
  <c r="Y58" i="1"/>
  <c r="BN58" i="1" s="1"/>
  <c r="P58" i="1"/>
  <c r="X56" i="1"/>
  <c r="X55" i="1"/>
  <c r="BP54" i="1"/>
  <c r="BO54" i="1"/>
  <c r="BM54" i="1"/>
  <c r="Z54" i="1"/>
  <c r="Y54" i="1"/>
  <c r="BN54" i="1" s="1"/>
  <c r="P54" i="1"/>
  <c r="BP53" i="1"/>
  <c r="BO53" i="1"/>
  <c r="BN53" i="1"/>
  <c r="BM53" i="1"/>
  <c r="Y53" i="1"/>
  <c r="Z53" i="1" s="1"/>
  <c r="P53" i="1"/>
  <c r="BO52" i="1"/>
  <c r="BM52" i="1"/>
  <c r="Y52" i="1"/>
  <c r="Z52" i="1" s="1"/>
  <c r="P52" i="1"/>
  <c r="BP51" i="1"/>
  <c r="BO51" i="1"/>
  <c r="BN51" i="1"/>
  <c r="BM51" i="1"/>
  <c r="Y51" i="1"/>
  <c r="Z51" i="1" s="1"/>
  <c r="P51" i="1"/>
  <c r="BP50" i="1"/>
  <c r="BO50" i="1"/>
  <c r="BM50" i="1"/>
  <c r="Y50" i="1"/>
  <c r="BN50" i="1" s="1"/>
  <c r="P50" i="1"/>
  <c r="BO49" i="1"/>
  <c r="BM49" i="1"/>
  <c r="Z49" i="1"/>
  <c r="Y49" i="1"/>
  <c r="P49" i="1"/>
  <c r="Y46" i="1"/>
  <c r="X46" i="1"/>
  <c r="Y45" i="1"/>
  <c r="X45" i="1"/>
  <c r="BP44" i="1"/>
  <c r="BO44" i="1"/>
  <c r="BN44" i="1"/>
  <c r="BM44" i="1"/>
  <c r="Y44" i="1"/>
  <c r="Z44" i="1" s="1"/>
  <c r="Z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P38" i="1"/>
  <c r="BO38" i="1"/>
  <c r="BN38" i="1"/>
  <c r="BM38" i="1"/>
  <c r="Z38" i="1"/>
  <c r="Y38" i="1"/>
  <c r="P38" i="1"/>
  <c r="BO37" i="1"/>
  <c r="BM37" i="1"/>
  <c r="Y37" i="1"/>
  <c r="BN37" i="1" s="1"/>
  <c r="P37" i="1"/>
  <c r="Y33" i="1"/>
  <c r="X33" i="1"/>
  <c r="Z32" i="1"/>
  <c r="Y32" i="1"/>
  <c r="X32" i="1"/>
  <c r="BP31" i="1"/>
  <c r="BO31" i="1"/>
  <c r="BN31" i="1"/>
  <c r="BM31" i="1"/>
  <c r="Z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P26" i="1"/>
  <c r="BO25" i="1"/>
  <c r="BM25" i="1"/>
  <c r="Z25" i="1"/>
  <c r="Y25" i="1"/>
  <c r="BP25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Z23" i="1"/>
  <c r="Y23" i="1"/>
  <c r="P23" i="1"/>
  <c r="BP22" i="1"/>
  <c r="BO22" i="1"/>
  <c r="BN22" i="1"/>
  <c r="BM22" i="1"/>
  <c r="Z22" i="1"/>
  <c r="Y22" i="1"/>
  <c r="P22" i="1"/>
  <c r="H10" i="1"/>
  <c r="F10" i="1"/>
  <c r="A10" i="1"/>
  <c r="J9" i="1"/>
  <c r="A9" i="1"/>
  <c r="H9" i="1" s="1"/>
  <c r="D7" i="1"/>
  <c r="Q6" i="1"/>
  <c r="P2" i="1"/>
  <c r="BP373" i="1" l="1"/>
  <c r="BP95" i="1"/>
  <c r="BN95" i="1"/>
  <c r="BP123" i="1"/>
  <c r="BN123" i="1"/>
  <c r="X554" i="1"/>
  <c r="Y68" i="1"/>
  <c r="Y42" i="1"/>
  <c r="BP65" i="1"/>
  <c r="BN65" i="1"/>
  <c r="H563" i="1"/>
  <c r="BP193" i="1"/>
  <c r="BN193" i="1"/>
  <c r="Y224" i="1"/>
  <c r="Y223" i="1"/>
  <c r="BP229" i="1"/>
  <c r="BN229" i="1"/>
  <c r="Z229" i="1"/>
  <c r="BP275" i="1"/>
  <c r="BN275" i="1"/>
  <c r="Z275" i="1"/>
  <c r="Y393" i="1"/>
  <c r="BN71" i="1"/>
  <c r="Y77" i="1"/>
  <c r="Z71" i="1"/>
  <c r="Y135" i="1"/>
  <c r="BP134" i="1"/>
  <c r="Y136" i="1"/>
  <c r="Y175" i="1"/>
  <c r="BP165" i="1"/>
  <c r="Y207" i="1"/>
  <c r="Y241" i="1"/>
  <c r="Y240" i="1"/>
  <c r="Z68" i="1"/>
  <c r="Z26" i="1"/>
  <c r="BP26" i="1"/>
  <c r="BN26" i="1"/>
  <c r="Y101" i="1"/>
  <c r="Z134" i="1"/>
  <c r="Z165" i="1"/>
  <c r="BP172" i="1"/>
  <c r="Z172" i="1"/>
  <c r="BN172" i="1"/>
  <c r="Y335" i="1"/>
  <c r="BP474" i="1"/>
  <c r="BN474" i="1"/>
  <c r="Z474" i="1"/>
  <c r="Y341" i="1"/>
  <c r="BP337" i="1"/>
  <c r="BN337" i="1"/>
  <c r="Y342" i="1"/>
  <c r="Y263" i="1"/>
  <c r="BN134" i="1"/>
  <c r="BN165" i="1"/>
  <c r="BN239" i="1"/>
  <c r="Y262" i="1"/>
  <c r="Z331" i="1"/>
  <c r="Z337" i="1"/>
  <c r="Z341" i="1" s="1"/>
  <c r="BN356" i="1"/>
  <c r="BP107" i="1"/>
  <c r="BN107" i="1"/>
  <c r="Y219" i="1"/>
  <c r="BP209" i="1"/>
  <c r="Y218" i="1"/>
  <c r="BN209" i="1"/>
  <c r="BP71" i="1"/>
  <c r="BP104" i="1"/>
  <c r="BN104" i="1"/>
  <c r="F563" i="1"/>
  <c r="Y109" i="1"/>
  <c r="Z107" i="1"/>
  <c r="BN60" i="1"/>
  <c r="BN88" i="1"/>
  <c r="Z88" i="1"/>
  <c r="Z104" i="1"/>
  <c r="Z122" i="1"/>
  <c r="Y146" i="1"/>
  <c r="BP194" i="1"/>
  <c r="BN194" i="1"/>
  <c r="Z194" i="1"/>
  <c r="Z195" i="1" s="1"/>
  <c r="Y253" i="1"/>
  <c r="Y313" i="1"/>
  <c r="Z374" i="1"/>
  <c r="BP383" i="1"/>
  <c r="BN383" i="1"/>
  <c r="Z383" i="1"/>
  <c r="Z384" i="1" s="1"/>
  <c r="Y397" i="1"/>
  <c r="BP396" i="1"/>
  <c r="BN396" i="1"/>
  <c r="Y398" i="1"/>
  <c r="BP422" i="1"/>
  <c r="BN422" i="1"/>
  <c r="Y441" i="1"/>
  <c r="BP81" i="1"/>
  <c r="BN81" i="1"/>
  <c r="Z81" i="1"/>
  <c r="Z82" i="1" s="1"/>
  <c r="BP128" i="1"/>
  <c r="BN128" i="1"/>
  <c r="BP188" i="1"/>
  <c r="BN188" i="1"/>
  <c r="Z188" i="1"/>
  <c r="J563" i="1"/>
  <c r="Z396" i="1"/>
  <c r="Z397" i="1" s="1"/>
  <c r="BP482" i="1"/>
  <c r="BN482" i="1"/>
  <c r="Z482" i="1"/>
  <c r="Y352" i="1"/>
  <c r="BP351" i="1"/>
  <c r="Z351" i="1"/>
  <c r="Z352" i="1" s="1"/>
  <c r="U563" i="1"/>
  <c r="BP210" i="1"/>
  <c r="BN210" i="1"/>
  <c r="Z210" i="1"/>
  <c r="Z218" i="1" s="1"/>
  <c r="Z234" i="1"/>
  <c r="Z256" i="1"/>
  <c r="Z310" i="1"/>
  <c r="BP331" i="1"/>
  <c r="BP471" i="1"/>
  <c r="BN471" i="1"/>
  <c r="Z72" i="1"/>
  <c r="Y180" i="1"/>
  <c r="BP179" i="1"/>
  <c r="Y181" i="1"/>
  <c r="BN27" i="1"/>
  <c r="BN72" i="1"/>
  <c r="I563" i="1"/>
  <c r="BN173" i="1"/>
  <c r="Z179" i="1"/>
  <c r="BN200" i="1"/>
  <c r="BP204" i="1"/>
  <c r="BN204" i="1"/>
  <c r="Z204" i="1"/>
  <c r="BN217" i="1"/>
  <c r="Y236" i="1"/>
  <c r="Y235" i="1"/>
  <c r="BP227" i="1"/>
  <c r="BN227" i="1"/>
  <c r="K563" i="1"/>
  <c r="Z227" i="1"/>
  <c r="BN351" i="1"/>
  <c r="Y384" i="1"/>
  <c r="BN390" i="1"/>
  <c r="BP416" i="1"/>
  <c r="Z416" i="1"/>
  <c r="BP490" i="1"/>
  <c r="BN490" i="1"/>
  <c r="Z490" i="1"/>
  <c r="T563" i="1"/>
  <c r="Y423" i="1"/>
  <c r="BP413" i="1"/>
  <c r="X563" i="1"/>
  <c r="Y424" i="1"/>
  <c r="Y563" i="1"/>
  <c r="BP438" i="1"/>
  <c r="Z438" i="1"/>
  <c r="BP463" i="1"/>
  <c r="BN463" i="1"/>
  <c r="Z463" i="1"/>
  <c r="Z477" i="1" s="1"/>
  <c r="BN231" i="1"/>
  <c r="BP234" i="1"/>
  <c r="BP256" i="1"/>
  <c r="BN277" i="1"/>
  <c r="Z307" i="1"/>
  <c r="BP310" i="1"/>
  <c r="BP391" i="1"/>
  <c r="BN391" i="1"/>
  <c r="Z391" i="1"/>
  <c r="Z413" i="1"/>
  <c r="BP153" i="1"/>
  <c r="Y157" i="1"/>
  <c r="BN153" i="1"/>
  <c r="Z95" i="1"/>
  <c r="X557" i="1"/>
  <c r="E563" i="1"/>
  <c r="Y28" i="1"/>
  <c r="Y56" i="1"/>
  <c r="BP49" i="1"/>
  <c r="BN49" i="1"/>
  <c r="Y55" i="1"/>
  <c r="D563" i="1"/>
  <c r="BN67" i="1"/>
  <c r="BP73" i="1"/>
  <c r="BN73" i="1"/>
  <c r="Z86" i="1"/>
  <c r="Z89" i="1" s="1"/>
  <c r="Y90" i="1"/>
  <c r="BP98" i="1"/>
  <c r="BN170" i="1"/>
  <c r="Y174" i="1"/>
  <c r="BP201" i="1"/>
  <c r="BN201" i="1"/>
  <c r="Z211" i="1"/>
  <c r="Y279" i="1"/>
  <c r="Y278" i="1"/>
  <c r="O563" i="1"/>
  <c r="Y329" i="1"/>
  <c r="Y328" i="1"/>
  <c r="Y353" i="1"/>
  <c r="Y359" i="1"/>
  <c r="Z366" i="1"/>
  <c r="Z428" i="1"/>
  <c r="BN438" i="1"/>
  <c r="Y457" i="1"/>
  <c r="Y456" i="1"/>
  <c r="BP455" i="1"/>
  <c r="Y496" i="1"/>
  <c r="Z27" i="1"/>
  <c r="Z28" i="1" s="1"/>
  <c r="Y41" i="1"/>
  <c r="C563" i="1"/>
  <c r="BP243" i="1"/>
  <c r="BN243" i="1"/>
  <c r="Z243" i="1"/>
  <c r="Z244" i="1" s="1"/>
  <c r="BP200" i="1"/>
  <c r="Z40" i="1"/>
  <c r="BN52" i="1"/>
  <c r="BN76" i="1"/>
  <c r="BN40" i="1"/>
  <c r="BP52" i="1"/>
  <c r="BP76" i="1"/>
  <c r="G563" i="1"/>
  <c r="BN144" i="1"/>
  <c r="BP198" i="1"/>
  <c r="BN198" i="1"/>
  <c r="Z201" i="1"/>
  <c r="Z228" i="1"/>
  <c r="Y244" i="1"/>
  <c r="Z250" i="1"/>
  <c r="BN307" i="1"/>
  <c r="BP388" i="1"/>
  <c r="BN388" i="1"/>
  <c r="W563" i="1"/>
  <c r="BN413" i="1"/>
  <c r="Z455" i="1"/>
  <c r="Z456" i="1" s="1"/>
  <c r="BN256" i="1"/>
  <c r="BP369" i="1"/>
  <c r="Z369" i="1"/>
  <c r="Z37" i="1"/>
  <c r="Z41" i="1" s="1"/>
  <c r="Z67" i="1"/>
  <c r="BN179" i="1"/>
  <c r="BP120" i="1"/>
  <c r="BN120" i="1"/>
  <c r="Z123" i="1"/>
  <c r="Z144" i="1"/>
  <c r="Z55" i="1"/>
  <c r="B563" i="1"/>
  <c r="X553" i="1"/>
  <c r="BP37" i="1"/>
  <c r="Y555" i="1" s="1"/>
  <c r="Y62" i="1"/>
  <c r="BN86" i="1"/>
  <c r="BP92" i="1"/>
  <c r="BN92" i="1"/>
  <c r="BP99" i="1"/>
  <c r="Z99" i="1"/>
  <c r="BN99" i="1"/>
  <c r="BP117" i="1"/>
  <c r="Y125" i="1"/>
  <c r="Z135" i="1"/>
  <c r="BP154" i="1"/>
  <c r="Z154" i="1"/>
  <c r="Z156" i="1" s="1"/>
  <c r="BN154" i="1"/>
  <c r="BP170" i="1"/>
  <c r="Y190" i="1"/>
  <c r="Z198" i="1"/>
  <c r="BN211" i="1"/>
  <c r="Y358" i="1"/>
  <c r="Y370" i="1"/>
  <c r="V563" i="1"/>
  <c r="BN363" i="1"/>
  <c r="BN366" i="1"/>
  <c r="Z388" i="1"/>
  <c r="BP468" i="1"/>
  <c r="BN468" i="1"/>
  <c r="Y287" i="1"/>
  <c r="BP286" i="1"/>
  <c r="BN286" i="1"/>
  <c r="Y288" i="1"/>
  <c r="Y29" i="1"/>
  <c r="Z124" i="1"/>
  <c r="Y124" i="1"/>
  <c r="Y140" i="1"/>
  <c r="BP139" i="1"/>
  <c r="BN228" i="1"/>
  <c r="BN250" i="1"/>
  <c r="BP307" i="1"/>
  <c r="Y371" i="1"/>
  <c r="BP392" i="1"/>
  <c r="BN392" i="1"/>
  <c r="Z392" i="1"/>
  <c r="BN455" i="1"/>
  <c r="Z468" i="1"/>
  <c r="BP171" i="1"/>
  <c r="BN171" i="1"/>
  <c r="Z180" i="1"/>
  <c r="Y245" i="1"/>
  <c r="Y381" i="1"/>
  <c r="Y380" i="1"/>
  <c r="BN379" i="1"/>
  <c r="BP487" i="1"/>
  <c r="BN487" i="1"/>
  <c r="BP247" i="1"/>
  <c r="Y252" i="1"/>
  <c r="BP274" i="1"/>
  <c r="P563" i="1"/>
  <c r="BP282" i="1"/>
  <c r="BN282" i="1"/>
  <c r="Z282" i="1"/>
  <c r="Z283" i="1" s="1"/>
  <c r="BP308" i="1"/>
  <c r="BN308" i="1"/>
  <c r="Z308" i="1"/>
  <c r="BP323" i="1"/>
  <c r="BP340" i="1"/>
  <c r="BN340" i="1"/>
  <c r="Y376" i="1"/>
  <c r="Z379" i="1"/>
  <c r="Y484" i="1"/>
  <c r="Z487" i="1"/>
  <c r="Y63" i="1"/>
  <c r="BP112" i="1"/>
  <c r="BN112" i="1"/>
  <c r="BP168" i="1"/>
  <c r="BN168" i="1"/>
  <c r="Z171" i="1"/>
  <c r="Y191" i="1"/>
  <c r="BP202" i="1"/>
  <c r="Z202" i="1"/>
  <c r="BN202" i="1"/>
  <c r="X555" i="1"/>
  <c r="BN25" i="1"/>
  <c r="Y554" i="1" s="1"/>
  <c r="Y69" i="1"/>
  <c r="Y83" i="1"/>
  <c r="Y82" i="1"/>
  <c r="Z93" i="1"/>
  <c r="BN93" i="1"/>
  <c r="BP93" i="1"/>
  <c r="Y100" i="1"/>
  <c r="Z112" i="1"/>
  <c r="Z114" i="1" s="1"/>
  <c r="Y129" i="1"/>
  <c r="BN139" i="1"/>
  <c r="Z168" i="1"/>
  <c r="BP212" i="1"/>
  <c r="BN212" i="1"/>
  <c r="Z212" i="1"/>
  <c r="Z252" i="1"/>
  <c r="BP363" i="1"/>
  <c r="BP472" i="1"/>
  <c r="BP480" i="1"/>
  <c r="BP488" i="1"/>
  <c r="BN248" i="1"/>
  <c r="BN338" i="1"/>
  <c r="BN346" i="1"/>
  <c r="BN402" i="1"/>
  <c r="BN420" i="1"/>
  <c r="Y429" i="1"/>
  <c r="Y452" i="1"/>
  <c r="BN461" i="1"/>
  <c r="Z467" i="1"/>
  <c r="Y521" i="1"/>
  <c r="BN118" i="1"/>
  <c r="Z50" i="1"/>
  <c r="Z58" i="1"/>
  <c r="Z62" i="1" s="1"/>
  <c r="Z66" i="1"/>
  <c r="Z74" i="1"/>
  <c r="Z149" i="1"/>
  <c r="Z150" i="1" s="1"/>
  <c r="Z189" i="1"/>
  <c r="Z205" i="1"/>
  <c r="Z221" i="1"/>
  <c r="Z223" i="1" s="1"/>
  <c r="Z230" i="1"/>
  <c r="Y270" i="1"/>
  <c r="Z276" i="1"/>
  <c r="Z278" i="1" s="1"/>
  <c r="Y303" i="1"/>
  <c r="Z309" i="1"/>
  <c r="Z317" i="1"/>
  <c r="Y320" i="1"/>
  <c r="Z325" i="1"/>
  <c r="Z333" i="1"/>
  <c r="Z378" i="1"/>
  <c r="Z380" i="1" s="1"/>
  <c r="Z470" i="1"/>
  <c r="Z486" i="1"/>
  <c r="Y130" i="1"/>
  <c r="Z213" i="1"/>
  <c r="Z238" i="1"/>
  <c r="Z240" i="1" s="1"/>
  <c r="F9" i="1"/>
  <c r="BP118" i="1"/>
  <c r="Z143" i="1"/>
  <c r="Z145" i="1" s="1"/>
  <c r="BP166" i="1"/>
  <c r="BP248" i="1"/>
  <c r="BP338" i="1"/>
  <c r="BP346" i="1"/>
  <c r="Z355" i="1"/>
  <c r="Z358" i="1" s="1"/>
  <c r="Z373" i="1"/>
  <c r="Z375" i="1" s="1"/>
  <c r="BP402" i="1"/>
  <c r="BP420" i="1"/>
  <c r="Z437" i="1"/>
  <c r="BP461" i="1"/>
  <c r="BN467" i="1"/>
  <c r="Z473" i="1"/>
  <c r="Z481" i="1"/>
  <c r="Z489" i="1"/>
  <c r="Z505" i="1"/>
  <c r="Z506" i="1" s="1"/>
  <c r="Z518" i="1"/>
  <c r="Z521" i="1" s="1"/>
  <c r="Z529" i="1"/>
  <c r="Z531" i="1" s="1"/>
  <c r="M563" i="1"/>
  <c r="BN166" i="1"/>
  <c r="BN149" i="1"/>
  <c r="Y453" i="1"/>
  <c r="BN470" i="1"/>
  <c r="Z476" i="1"/>
  <c r="BN486" i="1"/>
  <c r="Z492" i="1"/>
  <c r="Y495" i="1"/>
  <c r="Z500" i="1"/>
  <c r="Y522" i="1"/>
  <c r="BP534" i="1"/>
  <c r="Y538" i="1"/>
  <c r="BP546" i="1"/>
  <c r="Y271" i="1"/>
  <c r="Y304" i="1"/>
  <c r="Y321" i="1"/>
  <c r="Y347" i="1"/>
  <c r="BN489" i="1"/>
  <c r="BP486" i="1"/>
  <c r="BN500" i="1"/>
  <c r="Z513" i="1"/>
  <c r="Z514" i="1" s="1"/>
  <c r="Z524" i="1"/>
  <c r="Z526" i="1" s="1"/>
  <c r="Z535" i="1"/>
  <c r="Z538" i="1" s="1"/>
  <c r="Y547" i="1"/>
  <c r="BP505" i="1"/>
  <c r="BP529" i="1"/>
  <c r="R563" i="1"/>
  <c r="BN513" i="1"/>
  <c r="BN524" i="1"/>
  <c r="BN535" i="1"/>
  <c r="S563" i="1"/>
  <c r="Z519" i="1"/>
  <c r="Z530" i="1"/>
  <c r="Z542" i="1"/>
  <c r="Z543" i="1" s="1"/>
  <c r="Y477" i="1"/>
  <c r="Z498" i="1"/>
  <c r="Z501" i="1" s="1"/>
  <c r="Y501" i="1"/>
  <c r="BP524" i="1"/>
  <c r="BN519" i="1"/>
  <c r="BN530" i="1"/>
  <c r="BN542" i="1"/>
  <c r="Z550" i="1"/>
  <c r="Z551" i="1" s="1"/>
  <c r="BN498" i="1"/>
  <c r="Y507" i="1"/>
  <c r="Y514" i="1"/>
  <c r="Z525" i="1"/>
  <c r="Z536" i="1"/>
  <c r="Y478" i="1"/>
  <c r="BP542" i="1"/>
  <c r="BN550" i="1"/>
  <c r="Z466" i="1"/>
  <c r="Y515" i="1"/>
  <c r="Z520" i="1"/>
  <c r="Y531" i="1"/>
  <c r="Y543" i="1"/>
  <c r="BP550" i="1"/>
  <c r="Z563" i="1"/>
  <c r="Z324" i="1"/>
  <c r="Z328" i="1" s="1"/>
  <c r="Z332" i="1"/>
  <c r="Z469" i="1"/>
  <c r="Y145" i="1"/>
  <c r="Z215" i="1"/>
  <c r="Z232" i="1"/>
  <c r="Z257" i="1"/>
  <c r="Z266" i="1"/>
  <c r="Z270" i="1" s="1"/>
  <c r="Z269" i="1"/>
  <c r="Z302" i="1"/>
  <c r="Z303" i="1" s="1"/>
  <c r="Z311" i="1"/>
  <c r="Z319" i="1"/>
  <c r="Z327" i="1"/>
  <c r="Z364" i="1"/>
  <c r="Z370" i="1" s="1"/>
  <c r="Y375" i="1"/>
  <c r="BP427" i="1"/>
  <c r="Z445" i="1"/>
  <c r="Z447" i="1" s="1"/>
  <c r="BN466" i="1"/>
  <c r="Z472" i="1"/>
  <c r="Z480" i="1"/>
  <c r="Y483" i="1"/>
  <c r="Z488" i="1"/>
  <c r="AA563" i="1"/>
  <c r="Z316" i="1"/>
  <c r="Z260" i="1"/>
  <c r="Z296" i="1"/>
  <c r="Z298" i="1" s="1"/>
  <c r="BN316" i="1"/>
  <c r="BN324" i="1"/>
  <c r="BN332" i="1"/>
  <c r="Z357" i="1"/>
  <c r="Z367" i="1"/>
  <c r="Z414" i="1"/>
  <c r="Z439" i="1"/>
  <c r="BN451" i="1"/>
  <c r="BN469" i="1"/>
  <c r="Z475" i="1"/>
  <c r="Z491" i="1"/>
  <c r="BN520" i="1"/>
  <c r="AB563" i="1"/>
  <c r="BN480" i="1"/>
  <c r="Y544" i="1"/>
  <c r="Y556" i="1" l="1"/>
  <c r="Z393" i="1"/>
  <c r="Z423" i="1"/>
  <c r="Z320" i="1"/>
  <c r="Z206" i="1"/>
  <c r="Z313" i="1"/>
  <c r="Z483" i="1"/>
  <c r="Z77" i="1"/>
  <c r="Z558" i="1" s="1"/>
  <c r="Z495" i="1"/>
  <c r="Z190" i="1"/>
  <c r="X556" i="1"/>
  <c r="Y553" i="1"/>
  <c r="Z235" i="1"/>
  <c r="Z174" i="1"/>
  <c r="Z441" i="1"/>
  <c r="Z100" i="1"/>
  <c r="Y557" i="1"/>
  <c r="Z334" i="1"/>
  <c r="Z262" i="1"/>
  <c r="Z10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<sst xmlns="http://schemas.openxmlformats.org/spreadsheetml/2006/main" count="2482" uniqueCount="886">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</sst>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1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916" t="s">
        <v>0</v>
      </c>
      <c r="E1" s="642"/>
      <c r="F1" s="642"/>
      <c r="G1" s="14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/>
      <c r="I5" s="744"/>
      <c r="J5" s="744"/>
      <c r="K5" s="744"/>
      <c r="L5" s="744"/>
      <c r="M5" s="745"/>
      <c r="N5" s="69"/>
      <c r="P5" s="26" t="s">
        <v>10</v>
      </c>
      <c r="Q5" s="699">
        <v>45794</v>
      </c>
      <c r="R5" s="700"/>
      <c r="T5" s="826" t="s">
        <v>11</v>
      </c>
      <c r="U5" s="827"/>
      <c r="V5" s="829" t="s">
        <v>12</v>
      </c>
      <c r="W5" s="700"/>
      <c r="AB5" s="57"/>
      <c r="AC5" s="57"/>
      <c r="AD5" s="57"/>
      <c r="AE5" s="57"/>
    </row>
    <row r="6" spans="1:32" s="1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70"/>
      <c r="P6" s="26" t="s">
        <v>15</v>
      </c>
      <c r="Q6" s="6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59" t="s">
        <v>16</v>
      </c>
      <c r="U6" s="827"/>
      <c r="V6" s="752" t="s">
        <v>17</v>
      </c>
      <c r="W6" s="7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71"/>
      <c r="P7" s="26"/>
      <c r="Q7" s="46"/>
      <c r="R7" s="46"/>
      <c r="T7" s="622"/>
      <c r="U7" s="827"/>
      <c r="V7" s="754"/>
      <c r="W7" s="755"/>
      <c r="AB7" s="57"/>
      <c r="AC7" s="57"/>
      <c r="AD7" s="57"/>
      <c r="AE7" s="57"/>
    </row>
    <row r="8" spans="1:32" s="17" customFormat="1" ht="25.5" customHeight="1" x14ac:dyDescent="0.2">
      <c r="A8" s="659" t="s">
        <v>18</v>
      </c>
      <c r="B8" s="629"/>
      <c r="C8" s="630"/>
      <c r="D8" s="937"/>
      <c r="E8" s="938"/>
      <c r="F8" s="938"/>
      <c r="G8" s="938"/>
      <c r="H8" s="938"/>
      <c r="I8" s="938"/>
      <c r="J8" s="938"/>
      <c r="K8" s="938"/>
      <c r="L8" s="938"/>
      <c r="M8" s="939"/>
      <c r="N8" s="72"/>
      <c r="P8" s="26" t="s">
        <v>19</v>
      </c>
      <c r="Q8" s="832">
        <v>0.41666666666666669</v>
      </c>
      <c r="R8" s="833"/>
      <c r="T8" s="622"/>
      <c r="U8" s="827"/>
      <c r="V8" s="754"/>
      <c r="W8" s="755"/>
      <c r="AB8" s="57"/>
      <c r="AC8" s="57"/>
      <c r="AD8" s="57"/>
      <c r="AE8" s="57"/>
    </row>
    <row r="9" spans="1:32" s="1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"/>
      <c r="P9" s="29" t="s">
        <v>20</v>
      </c>
      <c r="Q9" s="877"/>
      <c r="R9" s="676"/>
      <c r="T9" s="622"/>
      <c r="U9" s="827"/>
      <c r="V9" s="756"/>
      <c r="W9" s="7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8"/>
      <c r="P10" s="29" t="s">
        <v>21</v>
      </c>
      <c r="Q10" s="860"/>
      <c r="R10" s="861"/>
      <c r="U10" s="26" t="s">
        <v>22</v>
      </c>
      <c r="V10" s="941" t="s">
        <v>23</v>
      </c>
      <c r="W10" s="7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79"/>
      <c r="R11" s="700"/>
      <c r="U11" s="26" t="s">
        <v>26</v>
      </c>
      <c r="V11" s="675" t="s">
        <v>27</v>
      </c>
      <c r="W11" s="67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28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73"/>
      <c r="P12" s="26" t="s">
        <v>29</v>
      </c>
      <c r="Q12" s="832"/>
      <c r="R12" s="833"/>
      <c r="S12" s="27"/>
      <c r="U12" s="26"/>
      <c r="V12" s="642"/>
      <c r="W12" s="622"/>
      <c r="AB12" s="57"/>
      <c r="AC12" s="57"/>
      <c r="AD12" s="57"/>
      <c r="AE12" s="57"/>
    </row>
    <row r="13" spans="1:32" s="17" customFormat="1" ht="23.25" customHeight="1" x14ac:dyDescent="0.2">
      <c r="A13" s="799" t="s">
        <v>30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73"/>
      <c r="O13" s="29"/>
      <c r="P13" s="29" t="s">
        <v>31</v>
      </c>
      <c r="Q13" s="675"/>
      <c r="R13" s="67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32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0" t="s">
        <v>33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74"/>
      <c r="P15" s="842" t="s">
        <v>34</v>
      </c>
      <c r="Q15" s="642"/>
      <c r="R15" s="642"/>
      <c r="S15" s="642"/>
      <c r="T15" s="64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7" t="s">
        <v>35</v>
      </c>
      <c r="B17" s="617" t="s">
        <v>36</v>
      </c>
      <c r="C17" s="866" t="s">
        <v>37</v>
      </c>
      <c r="D17" s="617" t="s">
        <v>38</v>
      </c>
      <c r="E17" s="633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884"/>
      <c r="R17" s="884"/>
      <c r="S17" s="884"/>
      <c r="T17" s="633"/>
      <c r="U17" s="649" t="s">
        <v>50</v>
      </c>
      <c r="V17" s="650"/>
      <c r="W17" s="617" t="s">
        <v>51</v>
      </c>
      <c r="X17" s="617" t="s">
        <v>52</v>
      </c>
      <c r="Y17" s="651" t="s">
        <v>53</v>
      </c>
      <c r="Z17" s="775" t="s">
        <v>54</v>
      </c>
      <c r="AA17" s="667" t="s">
        <v>55</v>
      </c>
      <c r="AB17" s="667" t="s">
        <v>56</v>
      </c>
      <c r="AC17" s="667" t="s">
        <v>57</v>
      </c>
      <c r="AD17" s="667" t="s">
        <v>58</v>
      </c>
      <c r="AE17" s="668"/>
      <c r="AF17" s="669"/>
      <c r="AG17" s="77"/>
      <c r="BD17" s="76" t="s">
        <v>59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78" t="s">
        <v>60</v>
      </c>
      <c r="V18" s="78" t="s">
        <v>61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77"/>
      <c r="BD18" s="76"/>
    </row>
    <row r="19" spans="1:68" ht="27.75" customHeight="1" x14ac:dyDescent="0.2">
      <c r="A19" s="705" t="s">
        <v>62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52"/>
      <c r="AB19" s="52"/>
      <c r="AC19" s="52"/>
    </row>
    <row r="20" spans="1:68" ht="16.5" customHeight="1" x14ac:dyDescent="0.25">
      <c r="A20" s="637" t="s">
        <v>62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"/>
      <c r="AB20" s="62"/>
      <c r="AC20" s="62"/>
    </row>
    <row r="21" spans="1:68" ht="14.25" customHeight="1" x14ac:dyDescent="0.25">
      <c r="A21" s="621" t="s">
        <v>63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85</v>
      </c>
      <c r="Q28" s="629"/>
      <c r="R28" s="629"/>
      <c r="S28" s="629"/>
      <c r="T28" s="629"/>
      <c r="U28" s="629"/>
      <c r="V28" s="630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85</v>
      </c>
      <c r="Q29" s="629"/>
      <c r="R29" s="629"/>
      <c r="S29" s="629"/>
      <c r="T29" s="629"/>
      <c r="U29" s="629"/>
      <c r="V29" s="630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1" t="s">
        <v>87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85</v>
      </c>
      <c r="Q32" s="629"/>
      <c r="R32" s="629"/>
      <c r="S32" s="629"/>
      <c r="T32" s="629"/>
      <c r="U32" s="629"/>
      <c r="V32" s="630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85</v>
      </c>
      <c r="Q33" s="629"/>
      <c r="R33" s="629"/>
      <c r="S33" s="629"/>
      <c r="T33" s="629"/>
      <c r="U33" s="629"/>
      <c r="V33" s="630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705" t="s">
        <v>93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52"/>
      <c r="AB34" s="52"/>
      <c r="AC34" s="52"/>
    </row>
    <row r="35" spans="1:68" ht="16.5" customHeight="1" x14ac:dyDescent="0.25">
      <c r="A35" s="637" t="s">
        <v>94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"/>
      <c r="AB35" s="62"/>
      <c r="AC35" s="62"/>
    </row>
    <row r="36" spans="1:68" ht="14.25" customHeight="1" x14ac:dyDescent="0.25">
      <c r="A36" s="621" t="s">
        <v>95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85</v>
      </c>
      <c r="Q41" s="629"/>
      <c r="R41" s="629"/>
      <c r="S41" s="629"/>
      <c r="T41" s="629"/>
      <c r="U41" s="629"/>
      <c r="V41" s="630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85</v>
      </c>
      <c r="Q42" s="629"/>
      <c r="R42" s="629"/>
      <c r="S42" s="629"/>
      <c r="T42" s="629"/>
      <c r="U42" s="629"/>
      <c r="V42" s="630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1" t="s">
        <v>63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85</v>
      </c>
      <c r="Q45" s="629"/>
      <c r="R45" s="629"/>
      <c r="S45" s="629"/>
      <c r="T45" s="629"/>
      <c r="U45" s="629"/>
      <c r="V45" s="630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85</v>
      </c>
      <c r="Q46" s="629"/>
      <c r="R46" s="629"/>
      <c r="S46" s="629"/>
      <c r="T46" s="629"/>
      <c r="U46" s="629"/>
      <c r="V46" s="630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113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"/>
      <c r="AB47" s="62"/>
      <c r="AC47" s="62"/>
    </row>
    <row r="48" spans="1:68" ht="14.25" customHeight="1" x14ac:dyDescent="0.25">
      <c r="A48" s="621" t="s">
        <v>95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7"/>
      <c r="V52" s="37"/>
      <c r="W52" s="38" t="s">
        <v>68</v>
      </c>
      <c r="X52" s="56">
        <v>28</v>
      </c>
      <c r="Y52" s="53">
        <f t="shared" si="6"/>
        <v>28</v>
      </c>
      <c r="Z52" s="39">
        <f>IFERROR(IF(Y52=0,"",ROUNDUP(Y52/H52,0)*0.00902),"")</f>
        <v>6.3140000000000002E-2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29.47</v>
      </c>
      <c r="BN52" s="75">
        <f t="shared" si="8"/>
        <v>29.47</v>
      </c>
      <c r="BO52" s="75">
        <f t="shared" si="9"/>
        <v>5.3030303030303032E-2</v>
      </c>
      <c r="BP52" s="75">
        <f t="shared" si="10"/>
        <v>5.3030303030303032E-2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85</v>
      </c>
      <c r="Q55" s="629"/>
      <c r="R55" s="629"/>
      <c r="S55" s="629"/>
      <c r="T55" s="629"/>
      <c r="U55" s="629"/>
      <c r="V55" s="630"/>
      <c r="W55" s="40" t="s">
        <v>86</v>
      </c>
      <c r="X55" s="41">
        <f>IFERROR(X49/H49,"0")+IFERROR(X50/H50,"0")+IFERROR(X51/H51,"0")+IFERROR(X52/H52,"0")+IFERROR(X53/H53,"0")+IFERROR(X54/H54,"0")</f>
        <v>7</v>
      </c>
      <c r="Y55" s="41">
        <f>IFERROR(Y49/H49,"0")+IFERROR(Y50/H50,"0")+IFERROR(Y51/H51,"0")+IFERROR(Y52/H52,"0")+IFERROR(Y53/H53,"0")+IFERROR(Y54/H54,"0")</f>
        <v>7</v>
      </c>
      <c r="Z55" s="41">
        <f>IFERROR(IF(Z49="",0,Z49),"0")+IFERROR(IF(Z50="",0,Z50),"0")+IFERROR(IF(Z51="",0,Z51),"0")+IFERROR(IF(Z52="",0,Z52),"0")+IFERROR(IF(Z53="",0,Z53),"0")+IFERROR(IF(Z54="",0,Z54),"0")</f>
        <v>6.3140000000000002E-2</v>
      </c>
      <c r="AA55" s="64"/>
      <c r="AB55" s="64"/>
      <c r="AC55" s="64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85</v>
      </c>
      <c r="Q56" s="629"/>
      <c r="R56" s="629"/>
      <c r="S56" s="629"/>
      <c r="T56" s="629"/>
      <c r="U56" s="629"/>
      <c r="V56" s="630"/>
      <c r="W56" s="40" t="s">
        <v>68</v>
      </c>
      <c r="X56" s="41">
        <f>IFERROR(SUM(X49:X54),"0")</f>
        <v>28</v>
      </c>
      <c r="Y56" s="41">
        <f>IFERROR(SUM(Y49:Y54),"0")</f>
        <v>28</v>
      </c>
      <c r="Z56" s="40"/>
      <c r="AA56" s="64"/>
      <c r="AB56" s="64"/>
      <c r="AC56" s="64"/>
    </row>
    <row r="57" spans="1:68" ht="14.25" customHeight="1" x14ac:dyDescent="0.25">
      <c r="A57" s="621" t="s">
        <v>132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7"/>
      <c r="V58" s="37"/>
      <c r="W58" s="38" t="s">
        <v>68</v>
      </c>
      <c r="X58" s="56">
        <v>11</v>
      </c>
      <c r="Y58" s="53">
        <f>IFERROR(IF(X58="",0,CEILING((X58/$H58),1)*$H58),"")</f>
        <v>21.6</v>
      </c>
      <c r="Z58" s="39">
        <f>IFERROR(IF(Y58=0,"",ROUNDUP(Y58/H58,0)*0.01898),"")</f>
        <v>3.7960000000000001E-2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11.443055555555555</v>
      </c>
      <c r="BN58" s="75">
        <f>IFERROR(Y58*I58/H58,"0")</f>
        <v>22.47</v>
      </c>
      <c r="BO58" s="75">
        <f>IFERROR(1/J58*(X58/H58),"0")</f>
        <v>1.591435185185185E-2</v>
      </c>
      <c r="BP58" s="75">
        <f>IFERROR(1/J58*(Y58/H58),"0")</f>
        <v>3.125E-2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85</v>
      </c>
      <c r="Q62" s="629"/>
      <c r="R62" s="629"/>
      <c r="S62" s="629"/>
      <c r="T62" s="629"/>
      <c r="U62" s="629"/>
      <c r="V62" s="630"/>
      <c r="W62" s="40" t="s">
        <v>86</v>
      </c>
      <c r="X62" s="41">
        <f>IFERROR(X58/H58,"0")+IFERROR(X59/H59,"0")+IFERROR(X60/H60,"0")+IFERROR(X61/H61,"0")</f>
        <v>1.0185185185185184</v>
      </c>
      <c r="Y62" s="41">
        <f>IFERROR(Y58/H58,"0")+IFERROR(Y59/H59,"0")+IFERROR(Y60/H60,"0")+IFERROR(Y61/H61,"0")</f>
        <v>2</v>
      </c>
      <c r="Z62" s="41">
        <f>IFERROR(IF(Z58="",0,Z58),"0")+IFERROR(IF(Z59="",0,Z59),"0")+IFERROR(IF(Z60="",0,Z60),"0")+IFERROR(IF(Z61="",0,Z61),"0")</f>
        <v>3.7960000000000001E-2</v>
      </c>
      <c r="AA62" s="64"/>
      <c r="AB62" s="64"/>
      <c r="AC62" s="64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85</v>
      </c>
      <c r="Q63" s="629"/>
      <c r="R63" s="629"/>
      <c r="S63" s="629"/>
      <c r="T63" s="629"/>
      <c r="U63" s="629"/>
      <c r="V63" s="630"/>
      <c r="W63" s="40" t="s">
        <v>68</v>
      </c>
      <c r="X63" s="41">
        <f>IFERROR(SUM(X58:X61),"0")</f>
        <v>11</v>
      </c>
      <c r="Y63" s="41">
        <f>IFERROR(SUM(Y58:Y61),"0")</f>
        <v>21.6</v>
      </c>
      <c r="Z63" s="40"/>
      <c r="AA63" s="64"/>
      <c r="AB63" s="64"/>
      <c r="AC63" s="64"/>
    </row>
    <row r="64" spans="1:68" ht="14.25" customHeight="1" x14ac:dyDescent="0.25">
      <c r="A64" s="621" t="s">
        <v>143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7"/>
      <c r="V67" s="37"/>
      <c r="W67" s="38" t="s">
        <v>68</v>
      </c>
      <c r="X67" s="56">
        <v>5</v>
      </c>
      <c r="Y67" s="53">
        <f>IFERROR(IF(X67="",0,CEILING((X67/$H67),1)*$H67),"")</f>
        <v>5.4</v>
      </c>
      <c r="Z67" s="39">
        <f>IFERROR(IF(Y67=0,"",ROUNDUP(Y67/H67,0)*0.00502),"")</f>
        <v>1.506E-2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5.2777777777777777</v>
      </c>
      <c r="BN67" s="75">
        <f>IFERROR(Y67*I67/H67,"0")</f>
        <v>5.7</v>
      </c>
      <c r="BO67" s="75">
        <f>IFERROR(1/J67*(X67/H67),"0")</f>
        <v>1.1870845204178538E-2</v>
      </c>
      <c r="BP67" s="75">
        <f>IFERROR(1/J67*(Y67/H67),"0")</f>
        <v>1.2820512820512822E-2</v>
      </c>
    </row>
    <row r="68" spans="1:68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85</v>
      </c>
      <c r="Q68" s="629"/>
      <c r="R68" s="629"/>
      <c r="S68" s="629"/>
      <c r="T68" s="629"/>
      <c r="U68" s="629"/>
      <c r="V68" s="630"/>
      <c r="W68" s="40" t="s">
        <v>86</v>
      </c>
      <c r="X68" s="41">
        <f>IFERROR(X65/H65,"0")+IFERROR(X66/H66,"0")+IFERROR(X67/H67,"0")</f>
        <v>2.7777777777777777</v>
      </c>
      <c r="Y68" s="41">
        <f>IFERROR(Y65/H65,"0")+IFERROR(Y66/H66,"0")+IFERROR(Y67/H67,"0")</f>
        <v>3</v>
      </c>
      <c r="Z68" s="41">
        <f>IFERROR(IF(Z65="",0,Z65),"0")+IFERROR(IF(Z66="",0,Z66),"0")+IFERROR(IF(Z67="",0,Z67),"0")</f>
        <v>1.506E-2</v>
      </c>
      <c r="AA68" s="64"/>
      <c r="AB68" s="64"/>
      <c r="AC68" s="64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85</v>
      </c>
      <c r="Q69" s="629"/>
      <c r="R69" s="629"/>
      <c r="S69" s="629"/>
      <c r="T69" s="629"/>
      <c r="U69" s="629"/>
      <c r="V69" s="630"/>
      <c r="W69" s="40" t="s">
        <v>68</v>
      </c>
      <c r="X69" s="41">
        <f>IFERROR(SUM(X65:X67),"0")</f>
        <v>5</v>
      </c>
      <c r="Y69" s="41">
        <f>IFERROR(SUM(Y65:Y67),"0")</f>
        <v>5.4</v>
      </c>
      <c r="Z69" s="40"/>
      <c r="AA69" s="64"/>
      <c r="AB69" s="64"/>
      <c r="AC69" s="64"/>
    </row>
    <row r="70" spans="1:68" ht="14.25" customHeight="1" x14ac:dyDescent="0.25">
      <c r="A70" s="621" t="s">
        <v>63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7"/>
      <c r="V72" s="37"/>
      <c r="W72" s="38" t="s">
        <v>68</v>
      </c>
      <c r="X72" s="56">
        <v>21</v>
      </c>
      <c r="Y72" s="53">
        <f t="shared" si="11"/>
        <v>25.200000000000003</v>
      </c>
      <c r="Z72" s="39">
        <f>IFERROR(IF(Y72=0,"",ROUNDUP(Y72/H72,0)*0.01898),"")</f>
        <v>5.6940000000000004E-2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22.087500000000002</v>
      </c>
      <c r="BN72" s="75">
        <f t="shared" si="13"/>
        <v>26.505000000000006</v>
      </c>
      <c r="BO72" s="75">
        <f t="shared" si="14"/>
        <v>3.90625E-2</v>
      </c>
      <c r="BP72" s="75">
        <f t="shared" si="15"/>
        <v>4.6875E-2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85</v>
      </c>
      <c r="Q77" s="629"/>
      <c r="R77" s="629"/>
      <c r="S77" s="629"/>
      <c r="T77" s="629"/>
      <c r="U77" s="629"/>
      <c r="V77" s="630"/>
      <c r="W77" s="40" t="s">
        <v>86</v>
      </c>
      <c r="X77" s="41">
        <f>IFERROR(X71/H71,"0")+IFERROR(X72/H72,"0")+IFERROR(X73/H73,"0")+IFERROR(X74/H74,"0")+IFERROR(X75/H75,"0")+IFERROR(X76/H76,"0")</f>
        <v>2.5</v>
      </c>
      <c r="Y77" s="41">
        <f>IFERROR(Y71/H71,"0")+IFERROR(Y72/H72,"0")+IFERROR(Y73/H73,"0")+IFERROR(Y74/H74,"0")+IFERROR(Y75/H75,"0")+IFERROR(Y76/H76,"0")</f>
        <v>3</v>
      </c>
      <c r="Z77" s="41">
        <f>IFERROR(IF(Z71="",0,Z71),"0")+IFERROR(IF(Z72="",0,Z72),"0")+IFERROR(IF(Z73="",0,Z73),"0")+IFERROR(IF(Z74="",0,Z74),"0")+IFERROR(IF(Z75="",0,Z75),"0")+IFERROR(IF(Z76="",0,Z76),"0")</f>
        <v>5.6940000000000004E-2</v>
      </c>
      <c r="AA77" s="64"/>
      <c r="AB77" s="64"/>
      <c r="AC77" s="64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85</v>
      </c>
      <c r="Q78" s="629"/>
      <c r="R78" s="629"/>
      <c r="S78" s="629"/>
      <c r="T78" s="629"/>
      <c r="U78" s="629"/>
      <c r="V78" s="630"/>
      <c r="W78" s="40" t="s">
        <v>68</v>
      </c>
      <c r="X78" s="41">
        <f>IFERROR(SUM(X71:X76),"0")</f>
        <v>21</v>
      </c>
      <c r="Y78" s="41">
        <f>IFERROR(SUM(Y71:Y76),"0")</f>
        <v>25.200000000000003</v>
      </c>
      <c r="Z78" s="40"/>
      <c r="AA78" s="64"/>
      <c r="AB78" s="64"/>
      <c r="AC78" s="64"/>
    </row>
    <row r="79" spans="1:68" ht="14.25" customHeight="1" x14ac:dyDescent="0.25">
      <c r="A79" s="621" t="s">
        <v>169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85</v>
      </c>
      <c r="Q82" s="629"/>
      <c r="R82" s="629"/>
      <c r="S82" s="629"/>
      <c r="T82" s="629"/>
      <c r="U82" s="629"/>
      <c r="V82" s="630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85</v>
      </c>
      <c r="Q83" s="629"/>
      <c r="R83" s="629"/>
      <c r="S83" s="629"/>
      <c r="T83" s="629"/>
      <c r="U83" s="629"/>
      <c r="V83" s="630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7" t="s">
        <v>176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"/>
      <c r="AB84" s="62"/>
      <c r="AC84" s="62"/>
    </row>
    <row r="85" spans="1:68" ht="14.25" customHeight="1" x14ac:dyDescent="0.25">
      <c r="A85" s="621" t="s">
        <v>95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7"/>
      <c r="V86" s="37"/>
      <c r="W86" s="38" t="s">
        <v>68</v>
      </c>
      <c r="X86" s="56">
        <v>45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46.812499999999993</v>
      </c>
      <c r="BN86" s="75">
        <f>IFERROR(Y86*I86/H86,"0")</f>
        <v>56.17499999999999</v>
      </c>
      <c r="BO86" s="75">
        <f>IFERROR(1/J86*(X86/H86),"0")</f>
        <v>6.5104166666666657E-2</v>
      </c>
      <c r="BP86" s="75">
        <f>IFERROR(1/J86*(Y86/H86),"0")</f>
        <v>7.8125E-2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7"/>
      <c r="V88" s="37"/>
      <c r="W88" s="38" t="s">
        <v>68</v>
      </c>
      <c r="X88" s="56">
        <v>19</v>
      </c>
      <c r="Y88" s="53">
        <f>IFERROR(IF(X88="",0,CEILING((X88/$H88),1)*$H88),"")</f>
        <v>22.5</v>
      </c>
      <c r="Z88" s="39">
        <f>IFERROR(IF(Y88=0,"",ROUNDUP(Y88/H88,0)*0.00902),"")</f>
        <v>4.5100000000000001E-2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19.886666666666667</v>
      </c>
      <c r="BN88" s="75">
        <f>IFERROR(Y88*I88/H88,"0")</f>
        <v>23.549999999999997</v>
      </c>
      <c r="BO88" s="75">
        <f>IFERROR(1/J88*(X88/H88),"0")</f>
        <v>3.1986531986531987E-2</v>
      </c>
      <c r="BP88" s="75">
        <f>IFERROR(1/J88*(Y88/H88),"0")</f>
        <v>3.787878787878788E-2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85</v>
      </c>
      <c r="Q89" s="629"/>
      <c r="R89" s="629"/>
      <c r="S89" s="629"/>
      <c r="T89" s="629"/>
      <c r="U89" s="629"/>
      <c r="V89" s="630"/>
      <c r="W89" s="40" t="s">
        <v>86</v>
      </c>
      <c r="X89" s="41">
        <f>IFERROR(X86/H86,"0")+IFERROR(X87/H87,"0")+IFERROR(X88/H88,"0")</f>
        <v>8.3888888888888893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0.14000000000000001</v>
      </c>
      <c r="AA89" s="64"/>
      <c r="AB89" s="64"/>
      <c r="AC89" s="64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85</v>
      </c>
      <c r="Q90" s="629"/>
      <c r="R90" s="629"/>
      <c r="S90" s="629"/>
      <c r="T90" s="629"/>
      <c r="U90" s="629"/>
      <c r="V90" s="630"/>
      <c r="W90" s="40" t="s">
        <v>68</v>
      </c>
      <c r="X90" s="41">
        <f>IFERROR(SUM(X86:X88),"0")</f>
        <v>64</v>
      </c>
      <c r="Y90" s="41">
        <f>IFERROR(SUM(Y86:Y88),"0")</f>
        <v>76.5</v>
      </c>
      <c r="Z90" s="40"/>
      <c r="AA90" s="64"/>
      <c r="AB90" s="64"/>
      <c r="AC90" s="64"/>
    </row>
    <row r="91" spans="1:68" ht="14.25" customHeight="1" x14ac:dyDescent="0.25">
      <c r="A91" s="621" t="s">
        <v>63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7"/>
      <c r="V92" s="37"/>
      <c r="W92" s="38" t="s">
        <v>68</v>
      </c>
      <c r="X92" s="56">
        <v>73</v>
      </c>
      <c r="Y92" s="53">
        <f t="shared" ref="Y92:Y99" si="16">IFERROR(IF(X92="",0,CEILING((X92/$H92),1)*$H92),"")</f>
        <v>75.600000000000009</v>
      </c>
      <c r="Z92" s="39">
        <f>IFERROR(IF(Y92=0,"",ROUNDUP(Y92/H92,0)*0.01898),"")</f>
        <v>0.17082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77.510357142857131</v>
      </c>
      <c r="BN92" s="75">
        <f t="shared" ref="BN92:BN99" si="18">IFERROR(Y92*I92/H92,"0")</f>
        <v>80.271000000000001</v>
      </c>
      <c r="BO92" s="75">
        <f t="shared" ref="BO92:BO99" si="19">IFERROR(1/J92*(X92/H92),"0")</f>
        <v>0.13578869047619047</v>
      </c>
      <c r="BP92" s="75">
        <f t="shared" ref="BP92:BP99" si="20">IFERROR(1/J92*(Y92/H92),"0")</f>
        <v>0.140625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751" t="s">
        <v>189</v>
      </c>
      <c r="Q93" s="624"/>
      <c r="R93" s="624"/>
      <c r="S93" s="624"/>
      <c r="T93" s="625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7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4"/>
      <c r="R96" s="624"/>
      <c r="S96" s="624"/>
      <c r="T96" s="625"/>
      <c r="U96" s="37"/>
      <c r="V96" s="37"/>
      <c r="W96" s="38" t="s">
        <v>68</v>
      </c>
      <c r="X96" s="56">
        <v>45</v>
      </c>
      <c r="Y96" s="53">
        <f t="shared" si="16"/>
        <v>45.900000000000006</v>
      </c>
      <c r="Z96" s="39">
        <f>IFERROR(IF(Y96=0,"",ROUNDUP(Y96/H96,0)*0.00651),"")</f>
        <v>0.11067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49.199999999999996</v>
      </c>
      <c r="BN96" s="75">
        <f t="shared" si="18"/>
        <v>50.183999999999997</v>
      </c>
      <c r="BO96" s="75">
        <f t="shared" si="19"/>
        <v>9.1575091575091569E-2</v>
      </c>
      <c r="BP96" s="75">
        <f t="shared" si="20"/>
        <v>9.3406593406593408E-2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8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4"/>
      <c r="R97" s="624"/>
      <c r="S97" s="624"/>
      <c r="T97" s="625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7"/>
      <c r="V99" s="37"/>
      <c r="W99" s="38" t="s">
        <v>68</v>
      </c>
      <c r="X99" s="56">
        <v>4</v>
      </c>
      <c r="Y99" s="53">
        <f t="shared" si="16"/>
        <v>5.4</v>
      </c>
      <c r="Z99" s="39">
        <f>IFERROR(IF(Y99=0,"",ROUNDUP(Y99/H99,0)*0.00651),"")</f>
        <v>1.9529999999999999E-2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4.5155555555555553</v>
      </c>
      <c r="BN99" s="75">
        <f t="shared" si="18"/>
        <v>6.0960000000000001</v>
      </c>
      <c r="BO99" s="75">
        <f t="shared" si="19"/>
        <v>1.2210012210012212E-2</v>
      </c>
      <c r="BP99" s="75">
        <f t="shared" si="20"/>
        <v>1.6483516483516484E-2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85</v>
      </c>
      <c r="Q100" s="629"/>
      <c r="R100" s="629"/>
      <c r="S100" s="629"/>
      <c r="T100" s="629"/>
      <c r="U100" s="629"/>
      <c r="V100" s="630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27.579365079365076</v>
      </c>
      <c r="Y100" s="41">
        <f>IFERROR(Y92/H92,"0")+IFERROR(Y93/H93,"0")+IFERROR(Y94/H94,"0")+IFERROR(Y95/H95,"0")+IFERROR(Y96/H96,"0")+IFERROR(Y97/H97,"0")+IFERROR(Y98/H98,"0")+IFERROR(Y99/H99,"0")</f>
        <v>29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0.30102000000000001</v>
      </c>
      <c r="AA100" s="64"/>
      <c r="AB100" s="64"/>
      <c r="AC100" s="64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85</v>
      </c>
      <c r="Q101" s="629"/>
      <c r="R101" s="629"/>
      <c r="S101" s="629"/>
      <c r="T101" s="629"/>
      <c r="U101" s="629"/>
      <c r="V101" s="630"/>
      <c r="W101" s="40" t="s">
        <v>68</v>
      </c>
      <c r="X101" s="41">
        <f>IFERROR(SUM(X92:X99),"0")</f>
        <v>122</v>
      </c>
      <c r="Y101" s="41">
        <f>IFERROR(SUM(Y92:Y99),"0")</f>
        <v>126.90000000000002</v>
      </c>
      <c r="Z101" s="40"/>
      <c r="AA101" s="64"/>
      <c r="AB101" s="64"/>
      <c r="AC101" s="64"/>
    </row>
    <row r="102" spans="1:68" ht="16.5" customHeight="1" x14ac:dyDescent="0.25">
      <c r="A102" s="637" t="s">
        <v>203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2"/>
      <c r="AB102" s="62"/>
      <c r="AC102" s="62"/>
    </row>
    <row r="103" spans="1:68" ht="14.25" customHeight="1" x14ac:dyDescent="0.25">
      <c r="A103" s="621" t="s">
        <v>95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7"/>
      <c r="V104" s="37"/>
      <c r="W104" s="38" t="s">
        <v>68</v>
      </c>
      <c r="X104" s="56">
        <v>32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33.288888888888884</v>
      </c>
      <c r="BN104" s="75">
        <f>IFERROR(Y104*I104/H104,"0")</f>
        <v>33.705000000000005</v>
      </c>
      <c r="BO104" s="75">
        <f>IFERROR(1/J104*(X104/H104),"0")</f>
        <v>4.6296296296296294E-2</v>
      </c>
      <c r="BP104" s="75">
        <f>IFERROR(1/J104*(Y104/H104),"0")</f>
        <v>4.6875000000000007E-2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7"/>
      <c r="V106" s="37"/>
      <c r="W106" s="38" t="s">
        <v>68</v>
      </c>
      <c r="X106" s="56">
        <v>99</v>
      </c>
      <c r="Y106" s="53">
        <f>IFERROR(IF(X106="",0,CEILING((X106/$H106),1)*$H106),"")</f>
        <v>99</v>
      </c>
      <c r="Z106" s="39">
        <f>IFERROR(IF(Y106=0,"",ROUNDUP(Y106/H106,0)*0.00902),"")</f>
        <v>0.19844000000000001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103.62</v>
      </c>
      <c r="BN106" s="75">
        <f>IFERROR(Y106*I106/H106,"0")</f>
        <v>103.62</v>
      </c>
      <c r="BO106" s="75">
        <f>IFERROR(1/J106*(X106/H106),"0")</f>
        <v>0.16666666666666669</v>
      </c>
      <c r="BP106" s="75">
        <f>IFERROR(1/J106*(Y106/H106),"0")</f>
        <v>0.16666666666666669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85</v>
      </c>
      <c r="Q108" s="629"/>
      <c r="R108" s="629"/>
      <c r="S108" s="629"/>
      <c r="T108" s="629"/>
      <c r="U108" s="629"/>
      <c r="V108" s="630"/>
      <c r="W108" s="40" t="s">
        <v>86</v>
      </c>
      <c r="X108" s="41">
        <f>IFERROR(X104/H104,"0")+IFERROR(X105/H105,"0")+IFERROR(X106/H106,"0")+IFERROR(X107/H107,"0")</f>
        <v>24.962962962962962</v>
      </c>
      <c r="Y108" s="41">
        <f>IFERROR(Y104/H104,"0")+IFERROR(Y105/H105,"0")+IFERROR(Y106/H106,"0")+IFERROR(Y107/H107,"0")</f>
        <v>25</v>
      </c>
      <c r="Z108" s="41">
        <f>IFERROR(IF(Z104="",0,Z104),"0")+IFERROR(IF(Z105="",0,Z105),"0")+IFERROR(IF(Z106="",0,Z106),"0")+IFERROR(IF(Z107="",0,Z107),"0")</f>
        <v>0.25538</v>
      </c>
      <c r="AA108" s="64"/>
      <c r="AB108" s="64"/>
      <c r="AC108" s="64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85</v>
      </c>
      <c r="Q109" s="629"/>
      <c r="R109" s="629"/>
      <c r="S109" s="629"/>
      <c r="T109" s="629"/>
      <c r="U109" s="629"/>
      <c r="V109" s="630"/>
      <c r="W109" s="40" t="s">
        <v>68</v>
      </c>
      <c r="X109" s="41">
        <f>IFERROR(SUM(X104:X107),"0")</f>
        <v>131</v>
      </c>
      <c r="Y109" s="41">
        <f>IFERROR(SUM(Y104:Y107),"0")</f>
        <v>131.4</v>
      </c>
      <c r="Z109" s="40"/>
      <c r="AA109" s="64"/>
      <c r="AB109" s="64"/>
      <c r="AC109" s="64"/>
    </row>
    <row r="110" spans="1:68" ht="14.25" customHeight="1" x14ac:dyDescent="0.25">
      <c r="A110" s="621" t="s">
        <v>132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7"/>
      <c r="V111" s="37"/>
      <c r="W111" s="38" t="s">
        <v>68</v>
      </c>
      <c r="X111" s="56">
        <v>22</v>
      </c>
      <c r="Y111" s="53">
        <f>IFERROR(IF(X111="",0,CEILING((X111/$H111),1)*$H111),"")</f>
        <v>32.400000000000006</v>
      </c>
      <c r="Z111" s="39">
        <f>IFERROR(IF(Y111=0,"",ROUNDUP(Y111/H111,0)*0.01898),"")</f>
        <v>5.6940000000000004E-2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22.886111111111109</v>
      </c>
      <c r="BN111" s="75">
        <f>IFERROR(Y111*I111/H111,"0")</f>
        <v>33.705000000000005</v>
      </c>
      <c r="BO111" s="75">
        <f>IFERROR(1/J111*(X111/H111),"0")</f>
        <v>3.1828703703703699E-2</v>
      </c>
      <c r="BP111" s="75">
        <f>IFERROR(1/J111*(Y111/H111),"0")</f>
        <v>4.6875000000000007E-2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7"/>
      <c r="V113" s="37"/>
      <c r="W113" s="38" t="s">
        <v>68</v>
      </c>
      <c r="X113" s="56">
        <v>17</v>
      </c>
      <c r="Y113" s="53">
        <f>IFERROR(IF(X113="",0,CEILING((X113/$H113),1)*$H113),"")</f>
        <v>19.2</v>
      </c>
      <c r="Z113" s="39">
        <f>IFERROR(IF(Y113=0,"",ROUNDUP(Y113/H113,0)*0.00651),"")</f>
        <v>5.2080000000000001E-2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18.275000000000002</v>
      </c>
      <c r="BN113" s="75">
        <f>IFERROR(Y113*I113/H113,"0")</f>
        <v>20.64</v>
      </c>
      <c r="BO113" s="75">
        <f>IFERROR(1/J113*(X113/H113),"0")</f>
        <v>3.8919413919413927E-2</v>
      </c>
      <c r="BP113" s="75">
        <f>IFERROR(1/J113*(Y113/H113),"0")</f>
        <v>4.3956043956043959E-2</v>
      </c>
    </row>
    <row r="114" spans="1:68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85</v>
      </c>
      <c r="Q114" s="629"/>
      <c r="R114" s="629"/>
      <c r="S114" s="629"/>
      <c r="T114" s="629"/>
      <c r="U114" s="629"/>
      <c r="V114" s="630"/>
      <c r="W114" s="40" t="s">
        <v>86</v>
      </c>
      <c r="X114" s="41">
        <f>IFERROR(X111/H111,"0")+IFERROR(X112/H112,"0")+IFERROR(X113/H113,"0")</f>
        <v>9.1203703703703702</v>
      </c>
      <c r="Y114" s="41">
        <f>IFERROR(Y111/H111,"0")+IFERROR(Y112/H112,"0")+IFERROR(Y113/H113,"0")</f>
        <v>11</v>
      </c>
      <c r="Z114" s="41">
        <f>IFERROR(IF(Z111="",0,Z111),"0")+IFERROR(IF(Z112="",0,Z112),"0")+IFERROR(IF(Z113="",0,Z113),"0")</f>
        <v>0.10902000000000001</v>
      </c>
      <c r="AA114" s="64"/>
      <c r="AB114" s="64"/>
      <c r="AC114" s="64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85</v>
      </c>
      <c r="Q115" s="629"/>
      <c r="R115" s="629"/>
      <c r="S115" s="629"/>
      <c r="T115" s="629"/>
      <c r="U115" s="629"/>
      <c r="V115" s="630"/>
      <c r="W115" s="40" t="s">
        <v>68</v>
      </c>
      <c r="X115" s="41">
        <f>IFERROR(SUM(X111:X113),"0")</f>
        <v>39</v>
      </c>
      <c r="Y115" s="41">
        <f>IFERROR(SUM(Y111:Y113),"0")</f>
        <v>51.600000000000009</v>
      </c>
      <c r="Z115" s="40"/>
      <c r="AA115" s="64"/>
      <c r="AB115" s="64"/>
      <c r="AC115" s="64"/>
    </row>
    <row r="116" spans="1:68" ht="14.25" customHeight="1" x14ac:dyDescent="0.25">
      <c r="A116" s="621" t="s">
        <v>63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7"/>
      <c r="V119" s="37"/>
      <c r="W119" s="38" t="s">
        <v>68</v>
      </c>
      <c r="X119" s="56">
        <v>37</v>
      </c>
      <c r="Y119" s="53">
        <f t="shared" si="21"/>
        <v>42</v>
      </c>
      <c r="Z119" s="39">
        <f>IFERROR(IF(Y119=0,"",ROUNDUP(Y119/H119,0)*0.01898),"")</f>
        <v>9.4899999999999998E-2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39.259642857142858</v>
      </c>
      <c r="BN119" s="75">
        <f t="shared" si="23"/>
        <v>44.564999999999998</v>
      </c>
      <c r="BO119" s="75">
        <f t="shared" si="24"/>
        <v>6.8824404761904753E-2</v>
      </c>
      <c r="BP119" s="75">
        <f t="shared" si="25"/>
        <v>7.8125E-2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7"/>
      <c r="V121" s="37"/>
      <c r="W121" s="38" t="s">
        <v>68</v>
      </c>
      <c r="X121" s="56">
        <v>68</v>
      </c>
      <c r="Y121" s="53">
        <f t="shared" si="21"/>
        <v>70.2</v>
      </c>
      <c r="Z121" s="39">
        <f>IFERROR(IF(Y121=0,"",ROUNDUP(Y121/H121,0)*0.00651),"")</f>
        <v>0.16925999999999999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74.346666666666664</v>
      </c>
      <c r="BN121" s="75">
        <f t="shared" si="23"/>
        <v>76.751999999999995</v>
      </c>
      <c r="BO121" s="75">
        <f t="shared" si="24"/>
        <v>0.13838013838013838</v>
      </c>
      <c r="BP121" s="75">
        <f t="shared" si="25"/>
        <v>0.14285714285714288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85</v>
      </c>
      <c r="Q124" s="629"/>
      <c r="R124" s="629"/>
      <c r="S124" s="629"/>
      <c r="T124" s="629"/>
      <c r="U124" s="629"/>
      <c r="V124" s="630"/>
      <c r="W124" s="40" t="s">
        <v>86</v>
      </c>
      <c r="X124" s="41">
        <f>IFERROR(X117/H117,"0")+IFERROR(X118/H118,"0")+IFERROR(X119/H119,"0")+IFERROR(X120/H120,"0")+IFERROR(X121/H121,"0")+IFERROR(X122/H122,"0")+IFERROR(X123/H123,"0")</f>
        <v>29.589947089947088</v>
      </c>
      <c r="Y124" s="41">
        <f>IFERROR(Y117/H117,"0")+IFERROR(Y118/H118,"0")+IFERROR(Y119/H119,"0")+IFERROR(Y120/H120,"0")+IFERROR(Y121/H121,"0")+IFERROR(Y122/H122,"0")+IFERROR(Y123/H123,"0")</f>
        <v>31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0.26416000000000001</v>
      </c>
      <c r="AA124" s="64"/>
      <c r="AB124" s="64"/>
      <c r="AC124" s="64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85</v>
      </c>
      <c r="Q125" s="629"/>
      <c r="R125" s="629"/>
      <c r="S125" s="629"/>
      <c r="T125" s="629"/>
      <c r="U125" s="629"/>
      <c r="V125" s="630"/>
      <c r="W125" s="40" t="s">
        <v>68</v>
      </c>
      <c r="X125" s="41">
        <f>IFERROR(SUM(X117:X123),"0")</f>
        <v>105</v>
      </c>
      <c r="Y125" s="41">
        <f>IFERROR(SUM(Y117:Y123),"0")</f>
        <v>112.2</v>
      </c>
      <c r="Z125" s="40"/>
      <c r="AA125" s="64"/>
      <c r="AB125" s="64"/>
      <c r="AC125" s="64"/>
    </row>
    <row r="126" spans="1:68" ht="14.25" customHeight="1" x14ac:dyDescent="0.25">
      <c r="A126" s="621" t="s">
        <v>169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85</v>
      </c>
      <c r="Q129" s="629"/>
      <c r="R129" s="629"/>
      <c r="S129" s="629"/>
      <c r="T129" s="629"/>
      <c r="U129" s="629"/>
      <c r="V129" s="630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85</v>
      </c>
      <c r="Q130" s="629"/>
      <c r="R130" s="629"/>
      <c r="S130" s="629"/>
      <c r="T130" s="629"/>
      <c r="U130" s="629"/>
      <c r="V130" s="630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242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2"/>
      <c r="AB131" s="62"/>
      <c r="AC131" s="62"/>
    </row>
    <row r="132" spans="1:68" ht="14.25" customHeight="1" x14ac:dyDescent="0.25">
      <c r="A132" s="621" t="s">
        <v>95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85</v>
      </c>
      <c r="Q135" s="629"/>
      <c r="R135" s="629"/>
      <c r="S135" s="629"/>
      <c r="T135" s="629"/>
      <c r="U135" s="629"/>
      <c r="V135" s="630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85</v>
      </c>
      <c r="Q136" s="629"/>
      <c r="R136" s="629"/>
      <c r="S136" s="629"/>
      <c r="T136" s="629"/>
      <c r="U136" s="629"/>
      <c r="V136" s="630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1" t="s">
        <v>143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85</v>
      </c>
      <c r="Q140" s="629"/>
      <c r="R140" s="629"/>
      <c r="S140" s="629"/>
      <c r="T140" s="629"/>
      <c r="U140" s="629"/>
      <c r="V140" s="630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85</v>
      </c>
      <c r="Q141" s="629"/>
      <c r="R141" s="629"/>
      <c r="S141" s="629"/>
      <c r="T141" s="629"/>
      <c r="U141" s="629"/>
      <c r="V141" s="630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1" t="s">
        <v>63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85</v>
      </c>
      <c r="Q145" s="629"/>
      <c r="R145" s="629"/>
      <c r="S145" s="629"/>
      <c r="T145" s="629"/>
      <c r="U145" s="629"/>
      <c r="V145" s="630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85</v>
      </c>
      <c r="Q146" s="629"/>
      <c r="R146" s="629"/>
      <c r="S146" s="629"/>
      <c r="T146" s="629"/>
      <c r="U146" s="629"/>
      <c r="V146" s="630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7" t="s">
        <v>93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2"/>
      <c r="AB147" s="62"/>
      <c r="AC147" s="62"/>
    </row>
    <row r="148" spans="1:68" ht="14.25" customHeight="1" x14ac:dyDescent="0.25">
      <c r="A148" s="621" t="s">
        <v>95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85</v>
      </c>
      <c r="Q150" s="629"/>
      <c r="R150" s="629"/>
      <c r="S150" s="629"/>
      <c r="T150" s="629"/>
      <c r="U150" s="629"/>
      <c r="V150" s="630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85</v>
      </c>
      <c r="Q151" s="629"/>
      <c r="R151" s="629"/>
      <c r="S151" s="629"/>
      <c r="T151" s="629"/>
      <c r="U151" s="629"/>
      <c r="V151" s="630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1" t="s">
        <v>143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85</v>
      </c>
      <c r="Q156" s="629"/>
      <c r="R156" s="629"/>
      <c r="S156" s="629"/>
      <c r="T156" s="629"/>
      <c r="U156" s="629"/>
      <c r="V156" s="630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85</v>
      </c>
      <c r="Q157" s="629"/>
      <c r="R157" s="629"/>
      <c r="S157" s="629"/>
      <c r="T157" s="629"/>
      <c r="U157" s="629"/>
      <c r="V157" s="630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705" t="s">
        <v>266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52"/>
      <c r="AB158" s="52"/>
      <c r="AC158" s="52"/>
    </row>
    <row r="159" spans="1:68" ht="16.5" customHeight="1" x14ac:dyDescent="0.25">
      <c r="A159" s="637" t="s">
        <v>267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2"/>
      <c r="AB159" s="62"/>
      <c r="AC159" s="62"/>
    </row>
    <row r="160" spans="1:68" ht="14.25" customHeight="1" x14ac:dyDescent="0.25">
      <c r="A160" s="621" t="s">
        <v>132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9">
        <v>4680115886223</v>
      </c>
      <c r="E161" s="620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7"/>
      <c r="V161" s="37"/>
      <c r="W161" s="38" t="s">
        <v>68</v>
      </c>
      <c r="X161" s="56">
        <v>20</v>
      </c>
      <c r="Y161" s="53">
        <f>IFERROR(IF(X161="",0,CEILING((X161/$H161),1)*$H161),"")</f>
        <v>21.78</v>
      </c>
      <c r="Z161" s="39">
        <f>IFERROR(IF(Y161=0,"",ROUNDUP(Y161/H161,0)*0.00502),"")</f>
        <v>5.5220000000000005E-2</v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21.01010101010101</v>
      </c>
      <c r="BN161" s="75">
        <f>IFERROR(Y161*I161/H161,"0")</f>
        <v>22.880000000000003</v>
      </c>
      <c r="BO161" s="75">
        <f>IFERROR(1/J161*(X161/H161),"0")</f>
        <v>4.3166709833376504E-2</v>
      </c>
      <c r="BP161" s="75">
        <f>IFERROR(1/J161*(Y161/H161),"0")</f>
        <v>4.7008547008547015E-2</v>
      </c>
    </row>
    <row r="162" spans="1:68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85</v>
      </c>
      <c r="Q162" s="629"/>
      <c r="R162" s="629"/>
      <c r="S162" s="629"/>
      <c r="T162" s="629"/>
      <c r="U162" s="629"/>
      <c r="V162" s="630"/>
      <c r="W162" s="40" t="s">
        <v>86</v>
      </c>
      <c r="X162" s="41">
        <f>IFERROR(X161/H161,"0")</f>
        <v>10.1010101010101</v>
      </c>
      <c r="Y162" s="41">
        <f>IFERROR(Y161/H161,"0")</f>
        <v>11</v>
      </c>
      <c r="Z162" s="41">
        <f>IFERROR(IF(Z161="",0,Z161),"0")</f>
        <v>5.5220000000000005E-2</v>
      </c>
      <c r="AA162" s="64"/>
      <c r="AB162" s="64"/>
      <c r="AC162" s="64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85</v>
      </c>
      <c r="Q163" s="629"/>
      <c r="R163" s="629"/>
      <c r="S163" s="629"/>
      <c r="T163" s="629"/>
      <c r="U163" s="629"/>
      <c r="V163" s="630"/>
      <c r="W163" s="40" t="s">
        <v>68</v>
      </c>
      <c r="X163" s="41">
        <f>IFERROR(SUM(X161:X161),"0")</f>
        <v>20</v>
      </c>
      <c r="Y163" s="41">
        <f>IFERROR(SUM(Y161:Y161),"0")</f>
        <v>21.78</v>
      </c>
      <c r="Z163" s="40"/>
      <c r="AA163" s="64"/>
      <c r="AB163" s="64"/>
      <c r="AC163" s="64"/>
    </row>
    <row r="164" spans="1:68" ht="14.25" customHeight="1" x14ac:dyDescent="0.25">
      <c r="A164" s="621" t="s">
        <v>143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9">
        <v>4680115880993</v>
      </c>
      <c r="E165" s="620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7"/>
      <c r="V165" s="37"/>
      <c r="W165" s="38" t="s">
        <v>68</v>
      </c>
      <c r="X165" s="56">
        <v>45</v>
      </c>
      <c r="Y165" s="53">
        <f t="shared" ref="Y165:Y173" si="26">IFERROR(IF(X165="",0,CEILING((X165/$H165),1)*$H165),"")</f>
        <v>46.2</v>
      </c>
      <c r="Z165" s="39">
        <f>IFERROR(IF(Y165=0,"",ROUNDUP(Y165/H165,0)*0.00902),"")</f>
        <v>9.9220000000000003E-2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47.892857142857139</v>
      </c>
      <c r="BN165" s="75">
        <f t="shared" ref="BN165:BN173" si="28">IFERROR(Y165*I165/H165,"0")</f>
        <v>49.17</v>
      </c>
      <c r="BO165" s="75">
        <f t="shared" ref="BO165:BO173" si="29">IFERROR(1/J165*(X165/H165),"0")</f>
        <v>8.1168831168831168E-2</v>
      </c>
      <c r="BP165" s="75">
        <f t="shared" ref="BP165:BP173" si="30">IFERROR(1/J165*(Y165/H165),"0")</f>
        <v>8.3333333333333343E-2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9">
        <v>4680115881761</v>
      </c>
      <c r="E166" s="620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9">
        <v>4680115881563</v>
      </c>
      <c r="E167" s="620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7"/>
      <c r="V167" s="37"/>
      <c r="W167" s="38" t="s">
        <v>68</v>
      </c>
      <c r="X167" s="56">
        <v>52</v>
      </c>
      <c r="Y167" s="53">
        <f t="shared" si="26"/>
        <v>54.6</v>
      </c>
      <c r="Z167" s="39">
        <f>IFERROR(IF(Y167=0,"",ROUNDUP(Y167/H167,0)*0.00902),"")</f>
        <v>0.11726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54.599999999999994</v>
      </c>
      <c r="BN167" s="75">
        <f t="shared" si="28"/>
        <v>57.33</v>
      </c>
      <c r="BO167" s="75">
        <f t="shared" si="29"/>
        <v>9.3795093795093792E-2</v>
      </c>
      <c r="BP167" s="75">
        <f t="shared" si="30"/>
        <v>9.8484848484848481E-2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9">
        <v>4680115880986</v>
      </c>
      <c r="E168" s="620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7"/>
      <c r="V168" s="37"/>
      <c r="W168" s="38" t="s">
        <v>68</v>
      </c>
      <c r="X168" s="56">
        <v>21</v>
      </c>
      <c r="Y168" s="53">
        <f t="shared" si="26"/>
        <v>21</v>
      </c>
      <c r="Z168" s="39">
        <f>IFERROR(IF(Y168=0,"",ROUNDUP(Y168/H168,0)*0.00502),"")</f>
        <v>5.0200000000000002E-2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22.299999999999997</v>
      </c>
      <c r="BN168" s="75">
        <f t="shared" si="28"/>
        <v>22.299999999999997</v>
      </c>
      <c r="BO168" s="75">
        <f t="shared" si="29"/>
        <v>4.2735042735042736E-2</v>
      </c>
      <c r="BP168" s="75">
        <f t="shared" si="30"/>
        <v>4.2735042735042736E-2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9">
        <v>4680115881785</v>
      </c>
      <c r="E169" s="620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9">
        <v>4680115886537</v>
      </c>
      <c r="E170" s="620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7"/>
      <c r="V170" s="37"/>
      <c r="W170" s="38" t="s">
        <v>68</v>
      </c>
      <c r="X170" s="56">
        <v>13</v>
      </c>
      <c r="Y170" s="53">
        <f t="shared" si="26"/>
        <v>14.4</v>
      </c>
      <c r="Z170" s="39">
        <f>IFERROR(IF(Y170=0,"",ROUNDUP(Y170/H170,0)*0.00502),"")</f>
        <v>4.0160000000000001E-2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13.938888888888888</v>
      </c>
      <c r="BN170" s="75">
        <f t="shared" si="28"/>
        <v>15.439999999999998</v>
      </c>
      <c r="BO170" s="75">
        <f t="shared" si="29"/>
        <v>3.0864197530864203E-2</v>
      </c>
      <c r="BP170" s="75">
        <f t="shared" si="30"/>
        <v>3.4188034188034191E-2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9">
        <v>4680115881679</v>
      </c>
      <c r="E171" s="620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7"/>
      <c r="V171" s="37"/>
      <c r="W171" s="38" t="s">
        <v>68</v>
      </c>
      <c r="X171" s="56">
        <v>2</v>
      </c>
      <c r="Y171" s="53">
        <f t="shared" si="26"/>
        <v>2.1</v>
      </c>
      <c r="Z171" s="39">
        <f>IFERROR(IF(Y171=0,"",ROUNDUP(Y171/H171,0)*0.00502),"")</f>
        <v>5.0200000000000002E-3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2.0952380952380953</v>
      </c>
      <c r="BN171" s="75">
        <f t="shared" si="28"/>
        <v>2.2000000000000002</v>
      </c>
      <c r="BO171" s="75">
        <f t="shared" si="29"/>
        <v>4.0700040700040706E-3</v>
      </c>
      <c r="BP171" s="75">
        <f t="shared" si="30"/>
        <v>4.2735042735042739E-3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9">
        <v>4680115880191</v>
      </c>
      <c r="E172" s="620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9">
        <v>4680115883963</v>
      </c>
      <c r="E173" s="620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85</v>
      </c>
      <c r="Q174" s="629"/>
      <c r="R174" s="629"/>
      <c r="S174" s="629"/>
      <c r="T174" s="629"/>
      <c r="U174" s="629"/>
      <c r="V174" s="630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41.269841269841265</v>
      </c>
      <c r="Y174" s="41">
        <f>IFERROR(Y165/H165,"0")+IFERROR(Y166/H166,"0")+IFERROR(Y167/H167,"0")+IFERROR(Y168/H168,"0")+IFERROR(Y169/H169,"0")+IFERROR(Y170/H170,"0")+IFERROR(Y171/H171,"0")+IFERROR(Y172/H172,"0")+IFERROR(Y173/H173,"0")</f>
        <v>43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0.31186000000000003</v>
      </c>
      <c r="AA174" s="64"/>
      <c r="AB174" s="64"/>
      <c r="AC174" s="64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85</v>
      </c>
      <c r="Q175" s="629"/>
      <c r="R175" s="629"/>
      <c r="S175" s="629"/>
      <c r="T175" s="629"/>
      <c r="U175" s="629"/>
      <c r="V175" s="630"/>
      <c r="W175" s="40" t="s">
        <v>68</v>
      </c>
      <c r="X175" s="41">
        <f>IFERROR(SUM(X165:X173),"0")</f>
        <v>133</v>
      </c>
      <c r="Y175" s="41">
        <f>IFERROR(SUM(Y165:Y173),"0")</f>
        <v>138.30000000000001</v>
      </c>
      <c r="Z175" s="40"/>
      <c r="AA175" s="64"/>
      <c r="AB175" s="64"/>
      <c r="AC175" s="64"/>
    </row>
    <row r="176" spans="1:68" ht="14.25" customHeight="1" x14ac:dyDescent="0.25">
      <c r="A176" s="621" t="s">
        <v>87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9">
        <v>4680115886780</v>
      </c>
      <c r="E177" s="620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9">
        <v>4680115886742</v>
      </c>
      <c r="E178" s="620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715" t="s">
        <v>301</v>
      </c>
      <c r="Q178" s="624"/>
      <c r="R178" s="624"/>
      <c r="S178" s="624"/>
      <c r="T178" s="62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9">
        <v>4680115886766</v>
      </c>
      <c r="E179" s="620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05" t="s">
        <v>305</v>
      </c>
      <c r="Q179" s="624"/>
      <c r="R179" s="624"/>
      <c r="S179" s="624"/>
      <c r="T179" s="625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85</v>
      </c>
      <c r="Q180" s="629"/>
      <c r="R180" s="629"/>
      <c r="S180" s="629"/>
      <c r="T180" s="629"/>
      <c r="U180" s="629"/>
      <c r="V180" s="630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85</v>
      </c>
      <c r="Q181" s="629"/>
      <c r="R181" s="629"/>
      <c r="S181" s="629"/>
      <c r="T181" s="629"/>
      <c r="U181" s="629"/>
      <c r="V181" s="630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1" t="s">
        <v>306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9">
        <v>4680115886797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707" t="s">
        <v>309</v>
      </c>
      <c r="Q183" s="624"/>
      <c r="R183" s="624"/>
      <c r="S183" s="624"/>
      <c r="T183" s="62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85</v>
      </c>
      <c r="Q184" s="629"/>
      <c r="R184" s="629"/>
      <c r="S184" s="629"/>
      <c r="T184" s="629"/>
      <c r="U184" s="629"/>
      <c r="V184" s="630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85</v>
      </c>
      <c r="Q185" s="629"/>
      <c r="R185" s="629"/>
      <c r="S185" s="629"/>
      <c r="T185" s="629"/>
      <c r="U185" s="629"/>
      <c r="V185" s="630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7" t="s">
        <v>310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2"/>
      <c r="AB186" s="62"/>
      <c r="AC186" s="62"/>
    </row>
    <row r="187" spans="1:68" ht="14.25" customHeight="1" x14ac:dyDescent="0.25">
      <c r="A187" s="621" t="s">
        <v>95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9">
        <v>4680115881402</v>
      </c>
      <c r="E188" s="620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9">
        <v>4680115881396</v>
      </c>
      <c r="E189" s="620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85</v>
      </c>
      <c r="Q190" s="629"/>
      <c r="R190" s="629"/>
      <c r="S190" s="629"/>
      <c r="T190" s="629"/>
      <c r="U190" s="629"/>
      <c r="V190" s="630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85</v>
      </c>
      <c r="Q191" s="629"/>
      <c r="R191" s="629"/>
      <c r="S191" s="629"/>
      <c r="T191" s="629"/>
      <c r="U191" s="629"/>
      <c r="V191" s="630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1" t="s">
        <v>132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9">
        <v>4680115882935</v>
      </c>
      <c r="E193" s="620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9">
        <v>4680115880764</v>
      </c>
      <c r="E194" s="620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85</v>
      </c>
      <c r="Q195" s="629"/>
      <c r="R195" s="629"/>
      <c r="S195" s="629"/>
      <c r="T195" s="629"/>
      <c r="U195" s="629"/>
      <c r="V195" s="630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85</v>
      </c>
      <c r="Q196" s="629"/>
      <c r="R196" s="629"/>
      <c r="S196" s="629"/>
      <c r="T196" s="629"/>
      <c r="U196" s="629"/>
      <c r="V196" s="630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1" t="s">
        <v>143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9">
        <v>4680115882683</v>
      </c>
      <c r="E198" s="620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7"/>
      <c r="V198" s="37"/>
      <c r="W198" s="38" t="s">
        <v>68</v>
      </c>
      <c r="X198" s="56">
        <v>34</v>
      </c>
      <c r="Y198" s="53">
        <f t="shared" ref="Y198:Y205" si="31">IFERROR(IF(X198="",0,CEILING((X198/$H198),1)*$H198),"")</f>
        <v>37.800000000000004</v>
      </c>
      <c r="Z198" s="39">
        <f>IFERROR(IF(Y198=0,"",ROUNDUP(Y198/H198,0)*0.00902),"")</f>
        <v>6.3140000000000002E-2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35.322222222222223</v>
      </c>
      <c r="BN198" s="75">
        <f t="shared" ref="BN198:BN205" si="33">IFERROR(Y198*I198/H198,"0")</f>
        <v>39.270000000000003</v>
      </c>
      <c r="BO198" s="75">
        <f t="shared" ref="BO198:BO205" si="34">IFERROR(1/J198*(X198/H198),"0")</f>
        <v>4.7699214365881031E-2</v>
      </c>
      <c r="BP198" s="75">
        <f t="shared" ref="BP198:BP205" si="35">IFERROR(1/J198*(Y198/H198),"0")</f>
        <v>5.3030303030303032E-2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9">
        <v>4680115882690</v>
      </c>
      <c r="E199" s="620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7"/>
      <c r="V199" s="37"/>
      <c r="W199" s="38" t="s">
        <v>68</v>
      </c>
      <c r="X199" s="56">
        <v>24</v>
      </c>
      <c r="Y199" s="53">
        <f t="shared" si="31"/>
        <v>27</v>
      </c>
      <c r="Z199" s="39">
        <f>IFERROR(IF(Y199=0,"",ROUNDUP(Y199/H199,0)*0.00902),"")</f>
        <v>4.5100000000000001E-2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24.933333333333334</v>
      </c>
      <c r="BN199" s="75">
        <f t="shared" si="33"/>
        <v>28.049999999999997</v>
      </c>
      <c r="BO199" s="75">
        <f t="shared" si="34"/>
        <v>3.3670033670033662E-2</v>
      </c>
      <c r="BP199" s="75">
        <f t="shared" si="35"/>
        <v>3.787878787878788E-2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9">
        <v>4680115882669</v>
      </c>
      <c r="E200" s="620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9">
        <v>4680115882676</v>
      </c>
      <c r="E201" s="620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9">
        <v>4680115884014</v>
      </c>
      <c r="E202" s="620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9">
        <v>4680115884007</v>
      </c>
      <c r="E203" s="620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7"/>
      <c r="V203" s="37"/>
      <c r="W203" s="38" t="s">
        <v>68</v>
      </c>
      <c r="X203" s="56">
        <v>16</v>
      </c>
      <c r="Y203" s="53">
        <f t="shared" si="31"/>
        <v>16.2</v>
      </c>
      <c r="Z203" s="39">
        <f>IFERROR(IF(Y203=0,"",ROUNDUP(Y203/H203,0)*0.00502),"")</f>
        <v>4.5179999999999998E-2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16.888888888888889</v>
      </c>
      <c r="BN203" s="75">
        <f t="shared" si="33"/>
        <v>17.099999999999998</v>
      </c>
      <c r="BO203" s="75">
        <f t="shared" si="34"/>
        <v>3.7986704653371325E-2</v>
      </c>
      <c r="BP203" s="75">
        <f t="shared" si="35"/>
        <v>3.8461538461538464E-2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9">
        <v>4680115884038</v>
      </c>
      <c r="E204" s="620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9">
        <v>4680115884021</v>
      </c>
      <c r="E205" s="620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7"/>
      <c r="V205" s="37"/>
      <c r="W205" s="38" t="s">
        <v>68</v>
      </c>
      <c r="X205" s="56">
        <v>2</v>
      </c>
      <c r="Y205" s="53">
        <f t="shared" si="31"/>
        <v>3.6</v>
      </c>
      <c r="Z205" s="39">
        <f>IFERROR(IF(Y205=0,"",ROUNDUP(Y205/H205,0)*0.00502),"")</f>
        <v>1.004E-2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2.1111111111111112</v>
      </c>
      <c r="BN205" s="75">
        <f t="shared" si="33"/>
        <v>3.8</v>
      </c>
      <c r="BO205" s="75">
        <f t="shared" si="34"/>
        <v>4.7483380816714157E-3</v>
      </c>
      <c r="BP205" s="75">
        <f t="shared" si="35"/>
        <v>8.5470085470085479E-3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85</v>
      </c>
      <c r="Q206" s="629"/>
      <c r="R206" s="629"/>
      <c r="S206" s="629"/>
      <c r="T206" s="629"/>
      <c r="U206" s="629"/>
      <c r="V206" s="630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20.74074074074074</v>
      </c>
      <c r="Y206" s="41">
        <f>IFERROR(Y198/H198,"0")+IFERROR(Y199/H199,"0")+IFERROR(Y200/H200,"0")+IFERROR(Y201/H201,"0")+IFERROR(Y202/H202,"0")+IFERROR(Y203/H203,"0")+IFERROR(Y204/H204,"0")+IFERROR(Y205/H205,"0")</f>
        <v>23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0.16345999999999999</v>
      </c>
      <c r="AA206" s="64"/>
      <c r="AB206" s="64"/>
      <c r="AC206" s="64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85</v>
      </c>
      <c r="Q207" s="629"/>
      <c r="R207" s="629"/>
      <c r="S207" s="629"/>
      <c r="T207" s="629"/>
      <c r="U207" s="629"/>
      <c r="V207" s="630"/>
      <c r="W207" s="40" t="s">
        <v>68</v>
      </c>
      <c r="X207" s="41">
        <f>IFERROR(SUM(X198:X205),"0")</f>
        <v>76</v>
      </c>
      <c r="Y207" s="41">
        <f>IFERROR(SUM(Y198:Y205),"0")</f>
        <v>84.600000000000009</v>
      </c>
      <c r="Z207" s="40"/>
      <c r="AA207" s="64"/>
      <c r="AB207" s="64"/>
      <c r="AC207" s="64"/>
    </row>
    <row r="208" spans="1:68" ht="14.25" customHeight="1" x14ac:dyDescent="0.25">
      <c r="A208" s="621" t="s">
        <v>63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9">
        <v>4680115881594</v>
      </c>
      <c r="E209" s="620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9">
        <v>4680115881617</v>
      </c>
      <c r="E210" s="620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9">
        <v>4680115880573</v>
      </c>
      <c r="E211" s="620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9">
        <v>4680115882195</v>
      </c>
      <c r="E212" s="620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7"/>
      <c r="V212" s="37"/>
      <c r="W212" s="38" t="s">
        <v>68</v>
      </c>
      <c r="X212" s="56">
        <v>20</v>
      </c>
      <c r="Y212" s="53">
        <f t="shared" si="36"/>
        <v>21.599999999999998</v>
      </c>
      <c r="Z212" s="39">
        <f t="shared" ref="Z212:Z217" si="41">IFERROR(IF(Y212=0,"",ROUNDUP(Y212/H212,0)*0.00651),"")</f>
        <v>5.8590000000000003E-2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22.25</v>
      </c>
      <c r="BN212" s="75">
        <f t="shared" si="38"/>
        <v>24.029999999999998</v>
      </c>
      <c r="BO212" s="75">
        <f t="shared" si="39"/>
        <v>4.5787545787545791E-2</v>
      </c>
      <c r="BP212" s="75">
        <f t="shared" si="40"/>
        <v>4.9450549450549455E-2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9">
        <v>4680115882607</v>
      </c>
      <c r="E213" s="620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9">
        <v>4680115880092</v>
      </c>
      <c r="E214" s="620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9">
        <v>4680115880221</v>
      </c>
      <c r="E215" s="620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7"/>
      <c r="V215" s="37"/>
      <c r="W215" s="38" t="s">
        <v>68</v>
      </c>
      <c r="X215" s="56">
        <v>108</v>
      </c>
      <c r="Y215" s="53">
        <f t="shared" si="36"/>
        <v>108</v>
      </c>
      <c r="Z215" s="39">
        <f t="shared" si="41"/>
        <v>0.29294999999999999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119.34</v>
      </c>
      <c r="BN215" s="75">
        <f t="shared" si="38"/>
        <v>119.34</v>
      </c>
      <c r="BO215" s="75">
        <f t="shared" si="39"/>
        <v>0.24725274725274726</v>
      </c>
      <c r="BP215" s="75">
        <f t="shared" si="40"/>
        <v>0.24725274725274726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9">
        <v>4680115880504</v>
      </c>
      <c r="E216" s="620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7"/>
      <c r="V216" s="37"/>
      <c r="W216" s="38" t="s">
        <v>68</v>
      </c>
      <c r="X216" s="56">
        <v>47</v>
      </c>
      <c r="Y216" s="53">
        <f t="shared" si="36"/>
        <v>48</v>
      </c>
      <c r="Z216" s="39">
        <f t="shared" si="41"/>
        <v>0.13020000000000001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51.935000000000002</v>
      </c>
      <c r="BN216" s="75">
        <f t="shared" si="38"/>
        <v>53.040000000000006</v>
      </c>
      <c r="BO216" s="75">
        <f t="shared" si="39"/>
        <v>0.10760073260073262</v>
      </c>
      <c r="BP216" s="75">
        <f t="shared" si="40"/>
        <v>0.1098901098901099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9">
        <v>4680115882164</v>
      </c>
      <c r="E217" s="620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7"/>
      <c r="V217" s="37"/>
      <c r="W217" s="38" t="s">
        <v>68</v>
      </c>
      <c r="X217" s="56">
        <v>95</v>
      </c>
      <c r="Y217" s="53">
        <f t="shared" si="36"/>
        <v>96</v>
      </c>
      <c r="Z217" s="39">
        <f t="shared" si="41"/>
        <v>0.26040000000000002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105.21250000000001</v>
      </c>
      <c r="BN217" s="75">
        <f t="shared" si="38"/>
        <v>106.32000000000001</v>
      </c>
      <c r="BO217" s="75">
        <f t="shared" si="39"/>
        <v>0.21749084249084252</v>
      </c>
      <c r="BP217" s="75">
        <f t="shared" si="40"/>
        <v>0.2197802197802198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85</v>
      </c>
      <c r="Q218" s="629"/>
      <c r="R218" s="629"/>
      <c r="S218" s="629"/>
      <c r="T218" s="629"/>
      <c r="U218" s="629"/>
      <c r="V218" s="630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195.83333333333337</v>
      </c>
      <c r="Y218" s="41">
        <f>IFERROR(Y209/H209,"0")+IFERROR(Y210/H210,"0")+IFERROR(Y211/H211,"0")+IFERROR(Y212/H212,"0")+IFERROR(Y213/H213,"0")+IFERROR(Y214/H214,"0")+IFERROR(Y215/H215,"0")+IFERROR(Y216/H216,"0")+IFERROR(Y217/H217,"0")</f>
        <v>198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1.28898</v>
      </c>
      <c r="AA218" s="64"/>
      <c r="AB218" s="64"/>
      <c r="AC218" s="64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85</v>
      </c>
      <c r="Q219" s="629"/>
      <c r="R219" s="629"/>
      <c r="S219" s="629"/>
      <c r="T219" s="629"/>
      <c r="U219" s="629"/>
      <c r="V219" s="630"/>
      <c r="W219" s="40" t="s">
        <v>68</v>
      </c>
      <c r="X219" s="41">
        <f>IFERROR(SUM(X209:X217),"0")</f>
        <v>470</v>
      </c>
      <c r="Y219" s="41">
        <f>IFERROR(SUM(Y209:Y217),"0")</f>
        <v>475.2</v>
      </c>
      <c r="Z219" s="40"/>
      <c r="AA219" s="64"/>
      <c r="AB219" s="64"/>
      <c r="AC219" s="64"/>
    </row>
    <row r="220" spans="1:68" ht="14.25" customHeight="1" x14ac:dyDescent="0.25">
      <c r="A220" s="621" t="s">
        <v>169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9">
        <v>4680115880818</v>
      </c>
      <c r="E221" s="620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7"/>
      <c r="V221" s="37"/>
      <c r="W221" s="38" t="s">
        <v>68</v>
      </c>
      <c r="X221" s="56">
        <v>28</v>
      </c>
      <c r="Y221" s="53">
        <f>IFERROR(IF(X221="",0,CEILING((X221/$H221),1)*$H221),"")</f>
        <v>28.799999999999997</v>
      </c>
      <c r="Z221" s="39">
        <f>IFERROR(IF(Y221=0,"",ROUNDUP(Y221/H221,0)*0.00651),"")</f>
        <v>7.8119999999999995E-2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30.94</v>
      </c>
      <c r="BN221" s="75">
        <f>IFERROR(Y221*I221/H221,"0")</f>
        <v>31.824000000000002</v>
      </c>
      <c r="BO221" s="75">
        <f>IFERROR(1/J221*(X221/H221),"0")</f>
        <v>6.4102564102564111E-2</v>
      </c>
      <c r="BP221" s="75">
        <f>IFERROR(1/J221*(Y221/H221),"0")</f>
        <v>6.5934065934065936E-2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9">
        <v>4680115880801</v>
      </c>
      <c r="E222" s="620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7"/>
      <c r="V222" s="37"/>
      <c r="W222" s="38" t="s">
        <v>68</v>
      </c>
      <c r="X222" s="56">
        <v>2</v>
      </c>
      <c r="Y222" s="53">
        <f>IFERROR(IF(X222="",0,CEILING((X222/$H222),1)*$H222),"")</f>
        <v>2.4</v>
      </c>
      <c r="Z222" s="39">
        <f>IFERROR(IF(Y222=0,"",ROUNDUP(Y222/H222,0)*0.00651),"")</f>
        <v>6.5100000000000002E-3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2.2100000000000004</v>
      </c>
      <c r="BN222" s="75">
        <f>IFERROR(Y222*I222/H222,"0")</f>
        <v>2.6520000000000001</v>
      </c>
      <c r="BO222" s="75">
        <f>IFERROR(1/J222*(X222/H222),"0")</f>
        <v>4.578754578754579E-3</v>
      </c>
      <c r="BP222" s="75">
        <f>IFERROR(1/J222*(Y222/H222),"0")</f>
        <v>5.4945054945054949E-3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85</v>
      </c>
      <c r="Q223" s="629"/>
      <c r="R223" s="629"/>
      <c r="S223" s="629"/>
      <c r="T223" s="629"/>
      <c r="U223" s="629"/>
      <c r="V223" s="630"/>
      <c r="W223" s="40" t="s">
        <v>86</v>
      </c>
      <c r="X223" s="41">
        <f>IFERROR(X221/H221,"0")+IFERROR(X222/H222,"0")</f>
        <v>12.500000000000002</v>
      </c>
      <c r="Y223" s="41">
        <f>IFERROR(Y221/H221,"0")+IFERROR(Y222/H222,"0")</f>
        <v>13</v>
      </c>
      <c r="Z223" s="41">
        <f>IFERROR(IF(Z221="",0,Z221),"0")+IFERROR(IF(Z222="",0,Z222),"0")</f>
        <v>8.4629999999999997E-2</v>
      </c>
      <c r="AA223" s="64"/>
      <c r="AB223" s="64"/>
      <c r="AC223" s="64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85</v>
      </c>
      <c r="Q224" s="629"/>
      <c r="R224" s="629"/>
      <c r="S224" s="629"/>
      <c r="T224" s="629"/>
      <c r="U224" s="629"/>
      <c r="V224" s="630"/>
      <c r="W224" s="40" t="s">
        <v>68</v>
      </c>
      <c r="X224" s="41">
        <f>IFERROR(SUM(X221:X222),"0")</f>
        <v>30</v>
      </c>
      <c r="Y224" s="41">
        <f>IFERROR(SUM(Y221:Y222),"0")</f>
        <v>31.199999999999996</v>
      </c>
      <c r="Z224" s="40"/>
      <c r="AA224" s="64"/>
      <c r="AB224" s="64"/>
      <c r="AC224" s="64"/>
    </row>
    <row r="225" spans="1:68" ht="16.5" customHeight="1" x14ac:dyDescent="0.25">
      <c r="A225" s="637" t="s">
        <v>371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2"/>
      <c r="AB225" s="62"/>
      <c r="AC225" s="62"/>
    </row>
    <row r="226" spans="1:68" ht="14.25" customHeight="1" x14ac:dyDescent="0.25">
      <c r="A226" s="621" t="s">
        <v>95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9">
        <v>4680115884137</v>
      </c>
      <c r="E227" s="620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9">
        <v>4680115884137</v>
      </c>
      <c r="E228" s="620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9">
        <v>4680115884236</v>
      </c>
      <c r="E229" s="620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9">
        <v>4680115884175</v>
      </c>
      <c r="E230" s="620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9">
        <v>4680115884175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9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9">
        <v>4680115884144</v>
      </c>
      <c r="E232" s="620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9">
        <v>4680115884182</v>
      </c>
      <c r="E233" s="620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9">
        <v>4680115884205</v>
      </c>
      <c r="E234" s="620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85</v>
      </c>
      <c r="Q235" s="629"/>
      <c r="R235" s="629"/>
      <c r="S235" s="629"/>
      <c r="T235" s="629"/>
      <c r="U235" s="629"/>
      <c r="V235" s="630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85</v>
      </c>
      <c r="Q236" s="629"/>
      <c r="R236" s="629"/>
      <c r="S236" s="629"/>
      <c r="T236" s="629"/>
      <c r="U236" s="629"/>
      <c r="V236" s="630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1" t="s">
        <v>132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9">
        <v>4680115885981</v>
      </c>
      <c r="E238" s="620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9">
        <v>4680115885721</v>
      </c>
      <c r="E239" s="620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85</v>
      </c>
      <c r="Q240" s="629"/>
      <c r="R240" s="629"/>
      <c r="S240" s="629"/>
      <c r="T240" s="629"/>
      <c r="U240" s="629"/>
      <c r="V240" s="630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85</v>
      </c>
      <c r="Q241" s="629"/>
      <c r="R241" s="629"/>
      <c r="S241" s="629"/>
      <c r="T241" s="629"/>
      <c r="U241" s="629"/>
      <c r="V241" s="630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1" t="s">
        <v>395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9">
        <v>4680115886803</v>
      </c>
      <c r="E243" s="620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7"/>
      <c r="V243" s="37"/>
      <c r="W243" s="38" t="s">
        <v>68</v>
      </c>
      <c r="X243" s="56">
        <v>6</v>
      </c>
      <c r="Y243" s="53">
        <f>IFERROR(IF(X243="",0,CEILING((X243/$H243),1)*$H243),"")</f>
        <v>6.48</v>
      </c>
      <c r="Z243" s="39">
        <f>IFERROR(IF(Y243=0,"",ROUNDUP(Y243/H243,0)*0.0059),"")</f>
        <v>1.77E-2</v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6.5277777777777777</v>
      </c>
      <c r="BN243" s="75">
        <f>IFERROR(Y243*I243/H243,"0")</f>
        <v>7.05</v>
      </c>
      <c r="BO243" s="75">
        <f>IFERROR(1/J243*(X243/H243),"0")</f>
        <v>1.2860082304526748E-2</v>
      </c>
      <c r="BP243" s="75">
        <f>IFERROR(1/J243*(Y243/H243),"0")</f>
        <v>1.3888888888888888E-2</v>
      </c>
    </row>
    <row r="244" spans="1:68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85</v>
      </c>
      <c r="Q244" s="629"/>
      <c r="R244" s="629"/>
      <c r="S244" s="629"/>
      <c r="T244" s="629"/>
      <c r="U244" s="629"/>
      <c r="V244" s="630"/>
      <c r="W244" s="40" t="s">
        <v>86</v>
      </c>
      <c r="X244" s="41">
        <f>IFERROR(X243/H243,"0")</f>
        <v>2.7777777777777777</v>
      </c>
      <c r="Y244" s="41">
        <f>IFERROR(Y243/H243,"0")</f>
        <v>3</v>
      </c>
      <c r="Z244" s="41">
        <f>IFERROR(IF(Z243="",0,Z243),"0")</f>
        <v>1.77E-2</v>
      </c>
      <c r="AA244" s="64"/>
      <c r="AB244" s="64"/>
      <c r="AC244" s="64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85</v>
      </c>
      <c r="Q245" s="629"/>
      <c r="R245" s="629"/>
      <c r="S245" s="629"/>
      <c r="T245" s="629"/>
      <c r="U245" s="629"/>
      <c r="V245" s="630"/>
      <c r="W245" s="40" t="s">
        <v>68</v>
      </c>
      <c r="X245" s="41">
        <f>IFERROR(SUM(X243:X243),"0")</f>
        <v>6</v>
      </c>
      <c r="Y245" s="41">
        <f>IFERROR(SUM(Y243:Y243),"0")</f>
        <v>6.48</v>
      </c>
      <c r="Z245" s="40"/>
      <c r="AA245" s="64"/>
      <c r="AB245" s="64"/>
      <c r="AC245" s="64"/>
    </row>
    <row r="246" spans="1:68" ht="14.25" customHeight="1" x14ac:dyDescent="0.25">
      <c r="A246" s="621" t="s">
        <v>399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9">
        <v>4680115886704</v>
      </c>
      <c r="E247" s="620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713" t="s">
        <v>402</v>
      </c>
      <c r="Q247" s="624"/>
      <c r="R247" s="624"/>
      <c r="S247" s="624"/>
      <c r="T247" s="625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9">
        <v>4680115886681</v>
      </c>
      <c r="E248" s="620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9">
        <v>4680115886735</v>
      </c>
      <c r="E249" s="620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962" t="s">
        <v>408</v>
      </c>
      <c r="Q249" s="624"/>
      <c r="R249" s="624"/>
      <c r="S249" s="624"/>
      <c r="T249" s="625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9">
        <v>4680115886728</v>
      </c>
      <c r="E250" s="620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887" t="s">
        <v>411</v>
      </c>
      <c r="Q250" s="624"/>
      <c r="R250" s="624"/>
      <c r="S250" s="624"/>
      <c r="T250" s="625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9">
        <v>4680115886711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769" t="s">
        <v>414</v>
      </c>
      <c r="Q251" s="624"/>
      <c r="R251" s="624"/>
      <c r="S251" s="624"/>
      <c r="T251" s="62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85</v>
      </c>
      <c r="Q252" s="629"/>
      <c r="R252" s="629"/>
      <c r="S252" s="629"/>
      <c r="T252" s="629"/>
      <c r="U252" s="629"/>
      <c r="V252" s="630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85</v>
      </c>
      <c r="Q253" s="629"/>
      <c r="R253" s="629"/>
      <c r="S253" s="629"/>
      <c r="T253" s="629"/>
      <c r="U253" s="629"/>
      <c r="V253" s="630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7" t="s">
        <v>415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2"/>
      <c r="AB254" s="62"/>
      <c r="AC254" s="62"/>
    </row>
    <row r="255" spans="1:68" ht="14.25" customHeight="1" x14ac:dyDescent="0.25">
      <c r="A255" s="621" t="s">
        <v>95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9">
        <v>4680115885837</v>
      </c>
      <c r="E256" s="620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9">
        <v>4680115885806</v>
      </c>
      <c r="E257" s="620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9">
        <v>4680115885806</v>
      </c>
      <c r="E258" s="620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9">
        <v>4680115885851</v>
      </c>
      <c r="E259" s="620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9">
        <v>4680115885844</v>
      </c>
      <c r="E260" s="62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9">
        <v>4680115885820</v>
      </c>
      <c r="E261" s="620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85</v>
      </c>
      <c r="Q262" s="629"/>
      <c r="R262" s="629"/>
      <c r="S262" s="629"/>
      <c r="T262" s="629"/>
      <c r="U262" s="629"/>
      <c r="V262" s="630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85</v>
      </c>
      <c r="Q263" s="629"/>
      <c r="R263" s="629"/>
      <c r="S263" s="629"/>
      <c r="T263" s="629"/>
      <c r="U263" s="629"/>
      <c r="V263" s="630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37" t="s">
        <v>433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2"/>
      <c r="AB264" s="62"/>
      <c r="AC264" s="62"/>
    </row>
    <row r="265" spans="1:68" ht="14.25" customHeight="1" x14ac:dyDescent="0.25">
      <c r="A265" s="621" t="s">
        <v>95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9">
        <v>4607091383423</v>
      </c>
      <c r="E266" s="620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9">
        <v>4680115885691</v>
      </c>
      <c r="E267" s="620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9">
        <v>4680115885660</v>
      </c>
      <c r="E268" s="620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9">
        <v>4680115886773</v>
      </c>
      <c r="E269" s="620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739" t="s">
        <v>444</v>
      </c>
      <c r="Q269" s="624"/>
      <c r="R269" s="624"/>
      <c r="S269" s="624"/>
      <c r="T269" s="62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85</v>
      </c>
      <c r="Q270" s="629"/>
      <c r="R270" s="629"/>
      <c r="S270" s="629"/>
      <c r="T270" s="629"/>
      <c r="U270" s="629"/>
      <c r="V270" s="630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85</v>
      </c>
      <c r="Q271" s="629"/>
      <c r="R271" s="629"/>
      <c r="S271" s="629"/>
      <c r="T271" s="629"/>
      <c r="U271" s="629"/>
      <c r="V271" s="630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7" t="s">
        <v>446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2"/>
      <c r="AB272" s="62"/>
      <c r="AC272" s="62"/>
    </row>
    <row r="273" spans="1:68" ht="14.25" customHeight="1" x14ac:dyDescent="0.25">
      <c r="A273" s="621" t="s">
        <v>63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9">
        <v>4680115886186</v>
      </c>
      <c r="E274" s="620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9">
        <v>4680115881228</v>
      </c>
      <c r="E275" s="620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7"/>
      <c r="V275" s="37"/>
      <c r="W275" s="38" t="s">
        <v>68</v>
      </c>
      <c r="X275" s="56">
        <v>29</v>
      </c>
      <c r="Y275" s="53">
        <f>IFERROR(IF(X275="",0,CEILING((X275/$H275),1)*$H275),"")</f>
        <v>31.2</v>
      </c>
      <c r="Z275" s="39">
        <f>IFERROR(IF(Y275=0,"",ROUNDUP(Y275/H275,0)*0.00651),"")</f>
        <v>8.4629999999999997E-2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32.045000000000002</v>
      </c>
      <c r="BN275" s="75">
        <f>IFERROR(Y275*I275/H275,"0")</f>
        <v>34.476000000000006</v>
      </c>
      <c r="BO275" s="75">
        <f>IFERROR(1/J275*(X275/H275),"0")</f>
        <v>6.6391941391941406E-2</v>
      </c>
      <c r="BP275" s="75">
        <f>IFERROR(1/J275*(Y275/H275),"0")</f>
        <v>7.1428571428571438E-2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9">
        <v>4680115881211</v>
      </c>
      <c r="E276" s="620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7"/>
      <c r="V276" s="37"/>
      <c r="W276" s="38" t="s">
        <v>68</v>
      </c>
      <c r="X276" s="56">
        <v>85</v>
      </c>
      <c r="Y276" s="53">
        <f>IFERROR(IF(X276="",0,CEILING((X276/$H276),1)*$H276),"")</f>
        <v>86.399999999999991</v>
      </c>
      <c r="Z276" s="39">
        <f>IFERROR(IF(Y276=0,"",ROUNDUP(Y276/H276,0)*0.00651),"")</f>
        <v>0.23436000000000001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91.375000000000014</v>
      </c>
      <c r="BN276" s="75">
        <f>IFERROR(Y276*I276/H276,"0")</f>
        <v>92.88</v>
      </c>
      <c r="BO276" s="75">
        <f>IFERROR(1/J276*(X276/H276),"0")</f>
        <v>0.19459706959706963</v>
      </c>
      <c r="BP276" s="75">
        <f>IFERROR(1/J276*(Y276/H276),"0")</f>
        <v>0.19780219780219782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9">
        <v>4680115881020</v>
      </c>
      <c r="E277" s="620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85</v>
      </c>
      <c r="Q278" s="629"/>
      <c r="R278" s="629"/>
      <c r="S278" s="629"/>
      <c r="T278" s="629"/>
      <c r="U278" s="629"/>
      <c r="V278" s="630"/>
      <c r="W278" s="40" t="s">
        <v>86</v>
      </c>
      <c r="X278" s="41">
        <f>IFERROR(X274/H274,"0")+IFERROR(X275/H275,"0")+IFERROR(X276/H276,"0")+IFERROR(X277/H277,"0")</f>
        <v>47.500000000000007</v>
      </c>
      <c r="Y278" s="41">
        <f>IFERROR(Y274/H274,"0")+IFERROR(Y275/H275,"0")+IFERROR(Y276/H276,"0")+IFERROR(Y277/H277,"0")</f>
        <v>49</v>
      </c>
      <c r="Z278" s="41">
        <f>IFERROR(IF(Z274="",0,Z274),"0")+IFERROR(IF(Z275="",0,Z275),"0")+IFERROR(IF(Z276="",0,Z276),"0")+IFERROR(IF(Z277="",0,Z277),"0")</f>
        <v>0.31899</v>
      </c>
      <c r="AA278" s="64"/>
      <c r="AB278" s="64"/>
      <c r="AC278" s="64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85</v>
      </c>
      <c r="Q279" s="629"/>
      <c r="R279" s="629"/>
      <c r="S279" s="629"/>
      <c r="T279" s="629"/>
      <c r="U279" s="629"/>
      <c r="V279" s="630"/>
      <c r="W279" s="40" t="s">
        <v>68</v>
      </c>
      <c r="X279" s="41">
        <f>IFERROR(SUM(X274:X277),"0")</f>
        <v>114</v>
      </c>
      <c r="Y279" s="41">
        <f>IFERROR(SUM(Y274:Y277),"0")</f>
        <v>117.6</v>
      </c>
      <c r="Z279" s="40"/>
      <c r="AA279" s="64"/>
      <c r="AB279" s="64"/>
      <c r="AC279" s="64"/>
    </row>
    <row r="280" spans="1:68" ht="16.5" customHeight="1" x14ac:dyDescent="0.25">
      <c r="A280" s="637" t="s">
        <v>458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2"/>
      <c r="AB280" s="62"/>
      <c r="AC280" s="62"/>
    </row>
    <row r="281" spans="1:68" ht="14.25" customHeight="1" x14ac:dyDescent="0.25">
      <c r="A281" s="621" t="s">
        <v>143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9">
        <v>4680115880344</v>
      </c>
      <c r="E282" s="620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85</v>
      </c>
      <c r="Q283" s="629"/>
      <c r="R283" s="629"/>
      <c r="S283" s="629"/>
      <c r="T283" s="629"/>
      <c r="U283" s="629"/>
      <c r="V283" s="630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85</v>
      </c>
      <c r="Q284" s="629"/>
      <c r="R284" s="629"/>
      <c r="S284" s="629"/>
      <c r="T284" s="629"/>
      <c r="U284" s="629"/>
      <c r="V284" s="630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1" t="s">
        <v>63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9">
        <v>4680115884618</v>
      </c>
      <c r="E286" s="620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85</v>
      </c>
      <c r="Q287" s="629"/>
      <c r="R287" s="629"/>
      <c r="S287" s="629"/>
      <c r="T287" s="629"/>
      <c r="U287" s="629"/>
      <c r="V287" s="630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85</v>
      </c>
      <c r="Q288" s="629"/>
      <c r="R288" s="629"/>
      <c r="S288" s="629"/>
      <c r="T288" s="629"/>
      <c r="U288" s="629"/>
      <c r="V288" s="630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7" t="s">
        <v>465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2"/>
      <c r="AB289" s="62"/>
      <c r="AC289" s="62"/>
    </row>
    <row r="290" spans="1:68" ht="14.25" customHeight="1" x14ac:dyDescent="0.25">
      <c r="A290" s="621" t="s">
        <v>63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9">
        <v>4680115880511</v>
      </c>
      <c r="E291" s="620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85</v>
      </c>
      <c r="Q292" s="629"/>
      <c r="R292" s="629"/>
      <c r="S292" s="629"/>
      <c r="T292" s="629"/>
      <c r="U292" s="629"/>
      <c r="V292" s="630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85</v>
      </c>
      <c r="Q293" s="629"/>
      <c r="R293" s="629"/>
      <c r="S293" s="629"/>
      <c r="T293" s="629"/>
      <c r="U293" s="629"/>
      <c r="V293" s="630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7" t="s">
        <v>469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2"/>
      <c r="AB294" s="62"/>
      <c r="AC294" s="62"/>
    </row>
    <row r="295" spans="1:68" ht="14.25" customHeight="1" x14ac:dyDescent="0.25">
      <c r="A295" s="621" t="s">
        <v>143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9">
        <v>4607091389845</v>
      </c>
      <c r="E296" s="620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9">
        <v>4680115882881</v>
      </c>
      <c r="E297" s="620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85</v>
      </c>
      <c r="Q298" s="629"/>
      <c r="R298" s="629"/>
      <c r="S298" s="629"/>
      <c r="T298" s="629"/>
      <c r="U298" s="629"/>
      <c r="V298" s="630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85</v>
      </c>
      <c r="Q299" s="629"/>
      <c r="R299" s="629"/>
      <c r="S299" s="629"/>
      <c r="T299" s="629"/>
      <c r="U299" s="629"/>
      <c r="V299" s="630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7" t="s">
        <v>475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2"/>
      <c r="AB300" s="62"/>
      <c r="AC300" s="62"/>
    </row>
    <row r="301" spans="1:68" ht="14.25" customHeight="1" x14ac:dyDescent="0.25">
      <c r="A301" s="621" t="s">
        <v>95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9">
        <v>4680115883703</v>
      </c>
      <c r="E302" s="620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85</v>
      </c>
      <c r="Q303" s="629"/>
      <c r="R303" s="629"/>
      <c r="S303" s="629"/>
      <c r="T303" s="629"/>
      <c r="U303" s="629"/>
      <c r="V303" s="630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85</v>
      </c>
      <c r="Q304" s="629"/>
      <c r="R304" s="629"/>
      <c r="S304" s="629"/>
      <c r="T304" s="629"/>
      <c r="U304" s="629"/>
      <c r="V304" s="630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7" t="s">
        <v>480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2"/>
      <c r="AB305" s="62"/>
      <c r="AC305" s="62"/>
    </row>
    <row r="306" spans="1:68" ht="14.25" customHeight="1" x14ac:dyDescent="0.25">
      <c r="A306" s="621" t="s">
        <v>95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9">
        <v>4680115885615</v>
      </c>
      <c r="E307" s="620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9">
        <v>4680115885554</v>
      </c>
      <c r="E308" s="620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9">
        <v>4680115885554</v>
      </c>
      <c r="E309" s="620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9">
        <v>4680115885646</v>
      </c>
      <c r="E310" s="620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9">
        <v>4680115885622</v>
      </c>
      <c r="E311" s="620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9">
        <v>4680115885608</v>
      </c>
      <c r="E312" s="620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85</v>
      </c>
      <c r="Q313" s="629"/>
      <c r="R313" s="629"/>
      <c r="S313" s="629"/>
      <c r="T313" s="629"/>
      <c r="U313" s="629"/>
      <c r="V313" s="630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85</v>
      </c>
      <c r="Q314" s="629"/>
      <c r="R314" s="629"/>
      <c r="S314" s="629"/>
      <c r="T314" s="629"/>
      <c r="U314" s="629"/>
      <c r="V314" s="630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1" t="s">
        <v>143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9">
        <v>4607091387193</v>
      </c>
      <c r="E316" s="620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9">
        <v>4607091387230</v>
      </c>
      <c r="E317" s="620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9">
        <v>4607091387292</v>
      </c>
      <c r="E318" s="620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9">
        <v>4607091387285</v>
      </c>
      <c r="E319" s="620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85</v>
      </c>
      <c r="Q320" s="629"/>
      <c r="R320" s="629"/>
      <c r="S320" s="629"/>
      <c r="T320" s="629"/>
      <c r="U320" s="629"/>
      <c r="V320" s="630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85</v>
      </c>
      <c r="Q321" s="629"/>
      <c r="R321" s="629"/>
      <c r="S321" s="629"/>
      <c r="T321" s="629"/>
      <c r="U321" s="629"/>
      <c r="V321" s="630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1" t="s">
        <v>63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9">
        <v>4607091387766</v>
      </c>
      <c r="E323" s="620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9">
        <v>4607091387957</v>
      </c>
      <c r="E324" s="620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9">
        <v>4607091387964</v>
      </c>
      <c r="E325" s="620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9">
        <v>4680115884588</v>
      </c>
      <c r="E326" s="620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9">
        <v>4607091387513</v>
      </c>
      <c r="E327" s="620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85</v>
      </c>
      <c r="Q328" s="629"/>
      <c r="R328" s="629"/>
      <c r="S328" s="629"/>
      <c r="T328" s="629"/>
      <c r="U328" s="629"/>
      <c r="V328" s="630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85</v>
      </c>
      <c r="Q329" s="629"/>
      <c r="R329" s="629"/>
      <c r="S329" s="629"/>
      <c r="T329" s="629"/>
      <c r="U329" s="629"/>
      <c r="V329" s="630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1" t="s">
        <v>169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9">
        <v>4607091380880</v>
      </c>
      <c r="E331" s="620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9">
        <v>4607091384482</v>
      </c>
      <c r="E332" s="620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9">
        <v>4607091380897</v>
      </c>
      <c r="E333" s="620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85</v>
      </c>
      <c r="Q334" s="629"/>
      <c r="R334" s="629"/>
      <c r="S334" s="629"/>
      <c r="T334" s="629"/>
      <c r="U334" s="629"/>
      <c r="V334" s="630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85</v>
      </c>
      <c r="Q335" s="629"/>
      <c r="R335" s="629"/>
      <c r="S335" s="629"/>
      <c r="T335" s="629"/>
      <c r="U335" s="629"/>
      <c r="V335" s="630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21" t="s">
        <v>87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9">
        <v>4680115886476</v>
      </c>
      <c r="E337" s="620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909" t="s">
        <v>534</v>
      </c>
      <c r="Q337" s="624"/>
      <c r="R337" s="624"/>
      <c r="S337" s="624"/>
      <c r="T337" s="625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9">
        <v>4607091388374</v>
      </c>
      <c r="E338" s="620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636" t="s">
        <v>538</v>
      </c>
      <c r="Q338" s="624"/>
      <c r="R338" s="624"/>
      <c r="S338" s="624"/>
      <c r="T338" s="625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9">
        <v>4607091383102</v>
      </c>
      <c r="E339" s="620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9">
        <v>4607091388404</v>
      </c>
      <c r="E340" s="620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85</v>
      </c>
      <c r="Q341" s="629"/>
      <c r="R341" s="629"/>
      <c r="S341" s="629"/>
      <c r="T341" s="629"/>
      <c r="U341" s="629"/>
      <c r="V341" s="630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85</v>
      </c>
      <c r="Q342" s="629"/>
      <c r="R342" s="629"/>
      <c r="S342" s="629"/>
      <c r="T342" s="629"/>
      <c r="U342" s="629"/>
      <c r="V342" s="630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1" t="s">
        <v>545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9">
        <v>4680115881808</v>
      </c>
      <c r="E344" s="620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9">
        <v>4680115881822</v>
      </c>
      <c r="E345" s="620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9">
        <v>4680115880016</v>
      </c>
      <c r="E346" s="620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85</v>
      </c>
      <c r="Q347" s="629"/>
      <c r="R347" s="629"/>
      <c r="S347" s="629"/>
      <c r="T347" s="629"/>
      <c r="U347" s="629"/>
      <c r="V347" s="630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85</v>
      </c>
      <c r="Q348" s="629"/>
      <c r="R348" s="629"/>
      <c r="S348" s="629"/>
      <c r="T348" s="629"/>
      <c r="U348" s="629"/>
      <c r="V348" s="630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7" t="s">
        <v>554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2"/>
      <c r="AB349" s="62"/>
      <c r="AC349" s="62"/>
    </row>
    <row r="350" spans="1:68" ht="14.25" customHeight="1" x14ac:dyDescent="0.25">
      <c r="A350" s="621" t="s">
        <v>143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9">
        <v>4607091383836</v>
      </c>
      <c r="E351" s="620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7"/>
      <c r="V351" s="37"/>
      <c r="W351" s="38" t="s">
        <v>68</v>
      </c>
      <c r="X351" s="56">
        <v>2</v>
      </c>
      <c r="Y351" s="53">
        <f>IFERROR(IF(X351="",0,CEILING((X351/$H351),1)*$H351),"")</f>
        <v>3.6</v>
      </c>
      <c r="Z351" s="39">
        <f>IFERROR(IF(Y351=0,"",ROUNDUP(Y351/H351,0)*0.00651),"")</f>
        <v>1.302E-2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2.2533333333333334</v>
      </c>
      <c r="BN351" s="75">
        <f>IFERROR(Y351*I351/H351,"0")</f>
        <v>4.056</v>
      </c>
      <c r="BO351" s="75">
        <f>IFERROR(1/J351*(X351/H351),"0")</f>
        <v>6.1050061050061059E-3</v>
      </c>
      <c r="BP351" s="75">
        <f>IFERROR(1/J351*(Y351/H351),"0")</f>
        <v>1.098901098901099E-2</v>
      </c>
    </row>
    <row r="352" spans="1:68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85</v>
      </c>
      <c r="Q352" s="629"/>
      <c r="R352" s="629"/>
      <c r="S352" s="629"/>
      <c r="T352" s="629"/>
      <c r="U352" s="629"/>
      <c r="V352" s="630"/>
      <c r="W352" s="40" t="s">
        <v>86</v>
      </c>
      <c r="X352" s="41">
        <f>IFERROR(X351/H351,"0")</f>
        <v>1.1111111111111112</v>
      </c>
      <c r="Y352" s="41">
        <f>IFERROR(Y351/H351,"0")</f>
        <v>2</v>
      </c>
      <c r="Z352" s="41">
        <f>IFERROR(IF(Z351="",0,Z351),"0")</f>
        <v>1.302E-2</v>
      </c>
      <c r="AA352" s="64"/>
      <c r="AB352" s="64"/>
      <c r="AC352" s="64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85</v>
      </c>
      <c r="Q353" s="629"/>
      <c r="R353" s="629"/>
      <c r="S353" s="629"/>
      <c r="T353" s="629"/>
      <c r="U353" s="629"/>
      <c r="V353" s="630"/>
      <c r="W353" s="40" t="s">
        <v>68</v>
      </c>
      <c r="X353" s="41">
        <f>IFERROR(SUM(X351:X351),"0")</f>
        <v>2</v>
      </c>
      <c r="Y353" s="41">
        <f>IFERROR(SUM(Y351:Y351),"0")</f>
        <v>3.6</v>
      </c>
      <c r="Z353" s="40"/>
      <c r="AA353" s="64"/>
      <c r="AB353" s="64"/>
      <c r="AC353" s="64"/>
    </row>
    <row r="354" spans="1:68" ht="14.25" customHeight="1" x14ac:dyDescent="0.25">
      <c r="A354" s="621" t="s">
        <v>63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9">
        <v>4607091387919</v>
      </c>
      <c r="E355" s="620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9">
        <v>4680115883604</v>
      </c>
      <c r="E356" s="620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9">
        <v>4680115883567</v>
      </c>
      <c r="E357" s="620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85</v>
      </c>
      <c r="Q358" s="629"/>
      <c r="R358" s="629"/>
      <c r="S358" s="629"/>
      <c r="T358" s="629"/>
      <c r="U358" s="629"/>
      <c r="V358" s="630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85</v>
      </c>
      <c r="Q359" s="629"/>
      <c r="R359" s="629"/>
      <c r="S359" s="629"/>
      <c r="T359" s="629"/>
      <c r="U359" s="629"/>
      <c r="V359" s="630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705" t="s">
        <v>567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52"/>
      <c r="AB360" s="52"/>
      <c r="AC360" s="52"/>
    </row>
    <row r="361" spans="1:68" ht="16.5" customHeight="1" x14ac:dyDescent="0.25">
      <c r="A361" s="637" t="s">
        <v>568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2"/>
      <c r="AB361" s="62"/>
      <c r="AC361" s="62"/>
    </row>
    <row r="362" spans="1:68" ht="14.25" customHeight="1" x14ac:dyDescent="0.25">
      <c r="A362" s="621" t="s">
        <v>95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9">
        <v>4680115884847</v>
      </c>
      <c r="E363" s="620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7"/>
      <c r="V363" s="37"/>
      <c r="W363" s="38" t="s">
        <v>68</v>
      </c>
      <c r="X363" s="56">
        <v>685</v>
      </c>
      <c r="Y363" s="53">
        <f t="shared" ref="Y363:Y369" si="57">IFERROR(IF(X363="",0,CEILING((X363/$H363),1)*$H363),"")</f>
        <v>690</v>
      </c>
      <c r="Z363" s="39">
        <f>IFERROR(IF(Y363=0,"",ROUNDUP(Y363/H363,0)*0.02175),"")</f>
        <v>1.0004999999999999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706.92000000000007</v>
      </c>
      <c r="BN363" s="75">
        <f t="shared" ref="BN363:BN369" si="59">IFERROR(Y363*I363/H363,"0")</f>
        <v>712.08</v>
      </c>
      <c r="BO363" s="75">
        <f t="shared" ref="BO363:BO369" si="60">IFERROR(1/J363*(X363/H363),"0")</f>
        <v>0.95138888888888884</v>
      </c>
      <c r="BP363" s="75">
        <f t="shared" ref="BP363:BP369" si="61">IFERROR(1/J363*(Y363/H363),"0")</f>
        <v>0.95833333333333326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9">
        <v>4680115884854</v>
      </c>
      <c r="E364" s="620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7"/>
      <c r="V364" s="37"/>
      <c r="W364" s="38" t="s">
        <v>68</v>
      </c>
      <c r="X364" s="56">
        <v>446</v>
      </c>
      <c r="Y364" s="53">
        <f t="shared" si="57"/>
        <v>450</v>
      </c>
      <c r="Z364" s="39">
        <f>IFERROR(IF(Y364=0,"",ROUNDUP(Y364/H364,0)*0.02175),"")</f>
        <v>0.65249999999999997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460.27199999999999</v>
      </c>
      <c r="BN364" s="75">
        <f t="shared" si="59"/>
        <v>464.4</v>
      </c>
      <c r="BO364" s="75">
        <f t="shared" si="60"/>
        <v>0.61944444444444446</v>
      </c>
      <c r="BP364" s="75">
        <f t="shared" si="61"/>
        <v>0.625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9">
        <v>4680115884830</v>
      </c>
      <c r="E365" s="620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4"/>
      <c r="R365" s="624"/>
      <c r="S365" s="624"/>
      <c r="T365" s="625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9">
        <v>4607091383997</v>
      </c>
      <c r="E366" s="620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4"/>
      <c r="R366" s="624"/>
      <c r="S366" s="624"/>
      <c r="T366" s="625"/>
      <c r="U366" s="37"/>
      <c r="V366" s="37"/>
      <c r="W366" s="38" t="s">
        <v>68</v>
      </c>
      <c r="X366" s="56">
        <v>89</v>
      </c>
      <c r="Y366" s="53">
        <f t="shared" si="57"/>
        <v>90</v>
      </c>
      <c r="Z366" s="39">
        <f>IFERROR(IF(Y366=0,"",ROUNDUP(Y366/H366,0)*0.02175),"")</f>
        <v>0.1305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91.847999999999999</v>
      </c>
      <c r="BN366" s="75">
        <f t="shared" si="59"/>
        <v>92.88000000000001</v>
      </c>
      <c r="BO366" s="75">
        <f t="shared" si="60"/>
        <v>0.12361111111111112</v>
      </c>
      <c r="BP366" s="75">
        <f t="shared" si="61"/>
        <v>0.125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9">
        <v>4680115882638</v>
      </c>
      <c r="E367" s="62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9">
        <v>4680115884922</v>
      </c>
      <c r="E368" s="620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9">
        <v>4680115884861</v>
      </c>
      <c r="E369" s="620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85</v>
      </c>
      <c r="Q370" s="629"/>
      <c r="R370" s="629"/>
      <c r="S370" s="629"/>
      <c r="T370" s="629"/>
      <c r="U370" s="629"/>
      <c r="V370" s="630"/>
      <c r="W370" s="40" t="s">
        <v>86</v>
      </c>
      <c r="X370" s="41">
        <f>IFERROR(X363/H363,"0")+IFERROR(X364/H364,"0")+IFERROR(X365/H365,"0")+IFERROR(X366/H366,"0")+IFERROR(X367/H367,"0")+IFERROR(X368/H368,"0")+IFERROR(X369/H369,"0")</f>
        <v>81.333333333333343</v>
      </c>
      <c r="Y370" s="41">
        <f>IFERROR(Y363/H363,"0")+IFERROR(Y364/H364,"0")+IFERROR(Y365/H365,"0")+IFERROR(Y366/H366,"0")+IFERROR(Y367/H367,"0")+IFERROR(Y368/H368,"0")+IFERROR(Y369/H369,"0")</f>
        <v>82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1.7835000000000001</v>
      </c>
      <c r="AA370" s="64"/>
      <c r="AB370" s="64"/>
      <c r="AC370" s="64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85</v>
      </c>
      <c r="Q371" s="629"/>
      <c r="R371" s="629"/>
      <c r="S371" s="629"/>
      <c r="T371" s="629"/>
      <c r="U371" s="629"/>
      <c r="V371" s="630"/>
      <c r="W371" s="40" t="s">
        <v>68</v>
      </c>
      <c r="X371" s="41">
        <f>IFERROR(SUM(X363:X369),"0")</f>
        <v>1220</v>
      </c>
      <c r="Y371" s="41">
        <f>IFERROR(SUM(Y363:Y369),"0")</f>
        <v>1230</v>
      </c>
      <c r="Z371" s="40"/>
      <c r="AA371" s="64"/>
      <c r="AB371" s="64"/>
      <c r="AC371" s="64"/>
    </row>
    <row r="372" spans="1:68" ht="14.25" customHeight="1" x14ac:dyDescent="0.25">
      <c r="A372" s="621" t="s">
        <v>132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9">
        <v>4607091383980</v>
      </c>
      <c r="E373" s="620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7"/>
      <c r="V373" s="37"/>
      <c r="W373" s="38" t="s">
        <v>68</v>
      </c>
      <c r="X373" s="56">
        <v>900</v>
      </c>
      <c r="Y373" s="53">
        <f>IFERROR(IF(X373="",0,CEILING((X373/$H373),1)*$H373),"")</f>
        <v>900</v>
      </c>
      <c r="Z373" s="39">
        <f>IFERROR(IF(Y373=0,"",ROUNDUP(Y373/H373,0)*0.02175),"")</f>
        <v>1.3049999999999999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928.8</v>
      </c>
      <c r="BN373" s="75">
        <f>IFERROR(Y373*I373/H373,"0")</f>
        <v>928.8</v>
      </c>
      <c r="BO373" s="75">
        <f>IFERROR(1/J373*(X373/H373),"0")</f>
        <v>1.25</v>
      </c>
      <c r="BP373" s="75">
        <f>IFERROR(1/J373*(Y373/H373),"0")</f>
        <v>1.25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9">
        <v>4607091384178</v>
      </c>
      <c r="E374" s="620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85</v>
      </c>
      <c r="Q375" s="629"/>
      <c r="R375" s="629"/>
      <c r="S375" s="629"/>
      <c r="T375" s="629"/>
      <c r="U375" s="629"/>
      <c r="V375" s="630"/>
      <c r="W375" s="40" t="s">
        <v>86</v>
      </c>
      <c r="X375" s="41">
        <f>IFERROR(X373/H373,"0")+IFERROR(X374/H374,"0")</f>
        <v>60</v>
      </c>
      <c r="Y375" s="41">
        <f>IFERROR(Y373/H373,"0")+IFERROR(Y374/H374,"0")</f>
        <v>60</v>
      </c>
      <c r="Z375" s="41">
        <f>IFERROR(IF(Z373="",0,Z373),"0")+IFERROR(IF(Z374="",0,Z374),"0")</f>
        <v>1.3049999999999999</v>
      </c>
      <c r="AA375" s="64"/>
      <c r="AB375" s="64"/>
      <c r="AC375" s="64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85</v>
      </c>
      <c r="Q376" s="629"/>
      <c r="R376" s="629"/>
      <c r="S376" s="629"/>
      <c r="T376" s="629"/>
      <c r="U376" s="629"/>
      <c r="V376" s="630"/>
      <c r="W376" s="40" t="s">
        <v>68</v>
      </c>
      <c r="X376" s="41">
        <f>IFERROR(SUM(X373:X374),"0")</f>
        <v>900</v>
      </c>
      <c r="Y376" s="41">
        <f>IFERROR(SUM(Y373:Y374),"0")</f>
        <v>900</v>
      </c>
      <c r="Z376" s="40"/>
      <c r="AA376" s="64"/>
      <c r="AB376" s="64"/>
      <c r="AC376" s="64"/>
    </row>
    <row r="377" spans="1:68" ht="14.25" customHeight="1" x14ac:dyDescent="0.25">
      <c r="A377" s="621" t="s">
        <v>63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9">
        <v>4607091383928</v>
      </c>
      <c r="E378" s="620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9">
        <v>4607091384260</v>
      </c>
      <c r="E379" s="620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85</v>
      </c>
      <c r="Q380" s="629"/>
      <c r="R380" s="629"/>
      <c r="S380" s="629"/>
      <c r="T380" s="629"/>
      <c r="U380" s="629"/>
      <c r="V380" s="630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85</v>
      </c>
      <c r="Q381" s="629"/>
      <c r="R381" s="629"/>
      <c r="S381" s="629"/>
      <c r="T381" s="629"/>
      <c r="U381" s="629"/>
      <c r="V381" s="630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1" t="s">
        <v>169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9">
        <v>4607091384673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85</v>
      </c>
      <c r="Q384" s="629"/>
      <c r="R384" s="629"/>
      <c r="S384" s="629"/>
      <c r="T384" s="629"/>
      <c r="U384" s="629"/>
      <c r="V384" s="630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85</v>
      </c>
      <c r="Q385" s="629"/>
      <c r="R385" s="629"/>
      <c r="S385" s="629"/>
      <c r="T385" s="629"/>
      <c r="U385" s="629"/>
      <c r="V385" s="630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37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2"/>
      <c r="AB386" s="62"/>
      <c r="AC386" s="62"/>
    </row>
    <row r="387" spans="1:68" ht="14.25" customHeight="1" x14ac:dyDescent="0.25">
      <c r="A387" s="621" t="s">
        <v>95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9">
        <v>4680115881907</v>
      </c>
      <c r="E388" s="620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7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9">
        <v>4680115881907</v>
      </c>
      <c r="E389" s="620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9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9">
        <v>4680115884892</v>
      </c>
      <c r="E390" s="620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9">
        <v>4680115884885</v>
      </c>
      <c r="E391" s="620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9">
        <v>4680115884908</v>
      </c>
      <c r="E392" s="620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85</v>
      </c>
      <c r="Q393" s="629"/>
      <c r="R393" s="629"/>
      <c r="S393" s="629"/>
      <c r="T393" s="629"/>
      <c r="U393" s="629"/>
      <c r="V393" s="630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85</v>
      </c>
      <c r="Q394" s="629"/>
      <c r="R394" s="629"/>
      <c r="S394" s="629"/>
      <c r="T394" s="629"/>
      <c r="U394" s="629"/>
      <c r="V394" s="630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1" t="s">
        <v>143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9">
        <v>4607091384802</v>
      </c>
      <c r="E396" s="620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85</v>
      </c>
      <c r="Q397" s="629"/>
      <c r="R397" s="629"/>
      <c r="S397" s="629"/>
      <c r="T397" s="629"/>
      <c r="U397" s="629"/>
      <c r="V397" s="630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85</v>
      </c>
      <c r="Q398" s="629"/>
      <c r="R398" s="629"/>
      <c r="S398" s="629"/>
      <c r="T398" s="629"/>
      <c r="U398" s="629"/>
      <c r="V398" s="630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1" t="s">
        <v>63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9">
        <v>4607091384246</v>
      </c>
      <c r="E400" s="620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7"/>
      <c r="V400" s="37"/>
      <c r="W400" s="38" t="s">
        <v>68</v>
      </c>
      <c r="X400" s="56">
        <v>206</v>
      </c>
      <c r="Y400" s="53">
        <f>IFERROR(IF(X400="",0,CEILING((X400/$H400),1)*$H400),"")</f>
        <v>207</v>
      </c>
      <c r="Z400" s="39">
        <f>IFERROR(IF(Y400=0,"",ROUNDUP(Y400/H400,0)*0.01898),"")</f>
        <v>0.43653999999999998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217.87933333333334</v>
      </c>
      <c r="BN400" s="75">
        <f>IFERROR(Y400*I400/H400,"0")</f>
        <v>218.93700000000001</v>
      </c>
      <c r="BO400" s="75">
        <f>IFERROR(1/J400*(X400/H400),"0")</f>
        <v>0.3576388888888889</v>
      </c>
      <c r="BP400" s="75">
        <f>IFERROR(1/J400*(Y400/H400),"0")</f>
        <v>0.359375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9">
        <v>4680115881976</v>
      </c>
      <c r="E401" s="620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9">
        <v>4607091384253</v>
      </c>
      <c r="E402" s="620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9">
        <v>4680115881969</v>
      </c>
      <c r="E403" s="620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85</v>
      </c>
      <c r="Q404" s="629"/>
      <c r="R404" s="629"/>
      <c r="S404" s="629"/>
      <c r="T404" s="629"/>
      <c r="U404" s="629"/>
      <c r="V404" s="630"/>
      <c r="W404" s="40" t="s">
        <v>86</v>
      </c>
      <c r="X404" s="41">
        <f>IFERROR(X400/H400,"0")+IFERROR(X401/H401,"0")+IFERROR(X402/H402,"0")+IFERROR(X403/H403,"0")</f>
        <v>22.888888888888889</v>
      </c>
      <c r="Y404" s="41">
        <f>IFERROR(Y400/H400,"0")+IFERROR(Y401/H401,"0")+IFERROR(Y402/H402,"0")+IFERROR(Y403/H403,"0")</f>
        <v>23</v>
      </c>
      <c r="Z404" s="41">
        <f>IFERROR(IF(Z400="",0,Z400),"0")+IFERROR(IF(Z401="",0,Z401),"0")+IFERROR(IF(Z402="",0,Z402),"0")+IFERROR(IF(Z403="",0,Z403),"0")</f>
        <v>0.43653999999999998</v>
      </c>
      <c r="AA404" s="64"/>
      <c r="AB404" s="64"/>
      <c r="AC404" s="64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85</v>
      </c>
      <c r="Q405" s="629"/>
      <c r="R405" s="629"/>
      <c r="S405" s="629"/>
      <c r="T405" s="629"/>
      <c r="U405" s="629"/>
      <c r="V405" s="630"/>
      <c r="W405" s="40" t="s">
        <v>68</v>
      </c>
      <c r="X405" s="41">
        <f>IFERROR(SUM(X400:X403),"0")</f>
        <v>206</v>
      </c>
      <c r="Y405" s="41">
        <f>IFERROR(SUM(Y400:Y403),"0")</f>
        <v>207</v>
      </c>
      <c r="Z405" s="40"/>
      <c r="AA405" s="64"/>
      <c r="AB405" s="64"/>
      <c r="AC405" s="64"/>
    </row>
    <row r="406" spans="1:68" ht="14.25" customHeight="1" x14ac:dyDescent="0.25">
      <c r="A406" s="621" t="s">
        <v>169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9">
        <v>4607091389357</v>
      </c>
      <c r="E407" s="620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85</v>
      </c>
      <c r="Q408" s="629"/>
      <c r="R408" s="629"/>
      <c r="S408" s="629"/>
      <c r="T408" s="629"/>
      <c r="U408" s="629"/>
      <c r="V408" s="630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85</v>
      </c>
      <c r="Q409" s="629"/>
      <c r="R409" s="629"/>
      <c r="S409" s="629"/>
      <c r="T409" s="629"/>
      <c r="U409" s="629"/>
      <c r="V409" s="630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705" t="s">
        <v>632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52"/>
      <c r="AB410" s="52"/>
      <c r="AC410" s="52"/>
    </row>
    <row r="411" spans="1:68" ht="16.5" customHeight="1" x14ac:dyDescent="0.25">
      <c r="A411" s="637" t="s">
        <v>633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2"/>
      <c r="AB411" s="62"/>
      <c r="AC411" s="62"/>
    </row>
    <row r="412" spans="1:68" ht="14.25" customHeight="1" x14ac:dyDescent="0.25">
      <c r="A412" s="621" t="s">
        <v>143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9">
        <v>4680115886100</v>
      </c>
      <c r="E413" s="620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7"/>
      <c r="V413" s="37"/>
      <c r="W413" s="38" t="s">
        <v>68</v>
      </c>
      <c r="X413" s="56">
        <v>11</v>
      </c>
      <c r="Y413" s="53">
        <f t="shared" ref="Y413:Y422" si="62">IFERROR(IF(X413="",0,CEILING((X413/$H413),1)*$H413),"")</f>
        <v>16.200000000000003</v>
      </c>
      <c r="Z413" s="39">
        <f>IFERROR(IF(Y413=0,"",ROUNDUP(Y413/H413,0)*0.00902),"")</f>
        <v>2.7060000000000001E-2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11.427777777777777</v>
      </c>
      <c r="BN413" s="75">
        <f t="shared" ref="BN413:BN422" si="64">IFERROR(Y413*I413/H413,"0")</f>
        <v>16.830000000000002</v>
      </c>
      <c r="BO413" s="75">
        <f t="shared" ref="BO413:BO422" si="65">IFERROR(1/J413*(X413/H413),"0")</f>
        <v>1.5432098765432098E-2</v>
      </c>
      <c r="BP413" s="75">
        <f t="shared" ref="BP413:BP422" si="66">IFERROR(1/J413*(Y413/H413),"0")</f>
        <v>2.2727272727272731E-2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9">
        <v>4680115886117</v>
      </c>
      <c r="E414" s="620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9">
        <v>4680115886117</v>
      </c>
      <c r="E415" s="620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9">
        <v>4680115886124</v>
      </c>
      <c r="E416" s="620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9">
        <v>4680115883147</v>
      </c>
      <c r="E417" s="620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9">
        <v>4607091384338</v>
      </c>
      <c r="E418" s="620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9">
        <v>4607091389524</v>
      </c>
      <c r="E419" s="620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9">
        <v>4680115883161</v>
      </c>
      <c r="E420" s="620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9">
        <v>4607091389531</v>
      </c>
      <c r="E421" s="620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7"/>
      <c r="V421" s="37"/>
      <c r="W421" s="38" t="s">
        <v>68</v>
      </c>
      <c r="X421" s="56">
        <v>3</v>
      </c>
      <c r="Y421" s="53">
        <f t="shared" si="62"/>
        <v>4.2</v>
      </c>
      <c r="Z421" s="39">
        <f t="shared" si="67"/>
        <v>1.004E-2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3.1857142857142855</v>
      </c>
      <c r="BN421" s="75">
        <f t="shared" si="64"/>
        <v>4.46</v>
      </c>
      <c r="BO421" s="75">
        <f t="shared" si="65"/>
        <v>6.1050061050061059E-3</v>
      </c>
      <c r="BP421" s="75">
        <f t="shared" si="66"/>
        <v>8.5470085470085479E-3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9">
        <v>4607091384345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85</v>
      </c>
      <c r="Q423" s="629"/>
      <c r="R423" s="629"/>
      <c r="S423" s="629"/>
      <c r="T423" s="629"/>
      <c r="U423" s="629"/>
      <c r="V423" s="630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3.4656084656084651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5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3.7100000000000001E-2</v>
      </c>
      <c r="AA423" s="64"/>
      <c r="AB423" s="64"/>
      <c r="AC423" s="64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85</v>
      </c>
      <c r="Q424" s="629"/>
      <c r="R424" s="629"/>
      <c r="S424" s="629"/>
      <c r="T424" s="629"/>
      <c r="U424" s="629"/>
      <c r="V424" s="630"/>
      <c r="W424" s="40" t="s">
        <v>68</v>
      </c>
      <c r="X424" s="41">
        <f>IFERROR(SUM(X413:X422),"0")</f>
        <v>14</v>
      </c>
      <c r="Y424" s="41">
        <f>IFERROR(SUM(Y413:Y422),"0")</f>
        <v>20.400000000000002</v>
      </c>
      <c r="Z424" s="40"/>
      <c r="AA424" s="64"/>
      <c r="AB424" s="64"/>
      <c r="AC424" s="64"/>
    </row>
    <row r="425" spans="1:68" ht="14.25" customHeight="1" x14ac:dyDescent="0.25">
      <c r="A425" s="621" t="s">
        <v>63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9">
        <v>4607091384352</v>
      </c>
      <c r="E426" s="620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9">
        <v>4607091389654</v>
      </c>
      <c r="E427" s="620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85</v>
      </c>
      <c r="Q428" s="629"/>
      <c r="R428" s="629"/>
      <c r="S428" s="629"/>
      <c r="T428" s="629"/>
      <c r="U428" s="629"/>
      <c r="V428" s="630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85</v>
      </c>
      <c r="Q429" s="629"/>
      <c r="R429" s="629"/>
      <c r="S429" s="629"/>
      <c r="T429" s="629"/>
      <c r="U429" s="629"/>
      <c r="V429" s="630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7" t="s">
        <v>665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2"/>
      <c r="AB430" s="62"/>
      <c r="AC430" s="62"/>
    </row>
    <row r="431" spans="1:68" ht="14.25" customHeight="1" x14ac:dyDescent="0.25">
      <c r="A431" s="621" t="s">
        <v>132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9">
        <v>4680115885240</v>
      </c>
      <c r="E432" s="620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9">
        <v>4607091389364</v>
      </c>
      <c r="E433" s="620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85</v>
      </c>
      <c r="Q434" s="629"/>
      <c r="R434" s="629"/>
      <c r="S434" s="629"/>
      <c r="T434" s="629"/>
      <c r="U434" s="629"/>
      <c r="V434" s="630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85</v>
      </c>
      <c r="Q435" s="629"/>
      <c r="R435" s="629"/>
      <c r="S435" s="629"/>
      <c r="T435" s="629"/>
      <c r="U435" s="629"/>
      <c r="V435" s="630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1" t="s">
        <v>143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9">
        <v>4680115886094</v>
      </c>
      <c r="E437" s="620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7"/>
      <c r="V437" s="37"/>
      <c r="W437" s="38" t="s">
        <v>68</v>
      </c>
      <c r="X437" s="56">
        <v>18</v>
      </c>
      <c r="Y437" s="53">
        <f>IFERROR(IF(X437="",0,CEILING((X437/$H437),1)*$H437),"")</f>
        <v>21.6</v>
      </c>
      <c r="Z437" s="39">
        <f>IFERROR(IF(Y437=0,"",ROUNDUP(Y437/H437,0)*0.00902),"")</f>
        <v>3.6080000000000001E-2</v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18.7</v>
      </c>
      <c r="BN437" s="75">
        <f>IFERROR(Y437*I437/H437,"0")</f>
        <v>22.44</v>
      </c>
      <c r="BO437" s="75">
        <f>IFERROR(1/J437*(X437/H437),"0")</f>
        <v>2.5252525252525252E-2</v>
      </c>
      <c r="BP437" s="75">
        <f>IFERROR(1/J437*(Y437/H437),"0")</f>
        <v>3.0303030303030304E-2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9">
        <v>4607091389425</v>
      </c>
      <c r="E438" s="620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9">
        <v>4680115880771</v>
      </c>
      <c r="E439" s="620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9">
        <v>4607091389500</v>
      </c>
      <c r="E440" s="620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85</v>
      </c>
      <c r="Q441" s="629"/>
      <c r="R441" s="629"/>
      <c r="S441" s="629"/>
      <c r="T441" s="629"/>
      <c r="U441" s="629"/>
      <c r="V441" s="630"/>
      <c r="W441" s="40" t="s">
        <v>86</v>
      </c>
      <c r="X441" s="41">
        <f>IFERROR(X437/H437,"0")+IFERROR(X438/H438,"0")+IFERROR(X439/H439,"0")+IFERROR(X440/H440,"0")</f>
        <v>3.333333333333333</v>
      </c>
      <c r="Y441" s="41">
        <f>IFERROR(Y437/H437,"0")+IFERROR(Y438/H438,"0")+IFERROR(Y439/H439,"0")+IFERROR(Y440/H440,"0")</f>
        <v>4</v>
      </c>
      <c r="Z441" s="41">
        <f>IFERROR(IF(Z437="",0,Z437),"0")+IFERROR(IF(Z438="",0,Z438),"0")+IFERROR(IF(Z439="",0,Z439),"0")+IFERROR(IF(Z440="",0,Z440),"0")</f>
        <v>3.6080000000000001E-2</v>
      </c>
      <c r="AA441" s="64"/>
      <c r="AB441" s="64"/>
      <c r="AC441" s="64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85</v>
      </c>
      <c r="Q442" s="629"/>
      <c r="R442" s="629"/>
      <c r="S442" s="629"/>
      <c r="T442" s="629"/>
      <c r="U442" s="629"/>
      <c r="V442" s="630"/>
      <c r="W442" s="40" t="s">
        <v>68</v>
      </c>
      <c r="X442" s="41">
        <f>IFERROR(SUM(X437:X440),"0")</f>
        <v>18</v>
      </c>
      <c r="Y442" s="41">
        <f>IFERROR(SUM(Y437:Y440),"0")</f>
        <v>21.6</v>
      </c>
      <c r="Z442" s="40"/>
      <c r="AA442" s="64"/>
      <c r="AB442" s="64"/>
      <c r="AC442" s="64"/>
    </row>
    <row r="443" spans="1:68" ht="16.5" customHeight="1" x14ac:dyDescent="0.25">
      <c r="A443" s="637" t="s">
        <v>683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2"/>
      <c r="AB443" s="62"/>
      <c r="AC443" s="62"/>
    </row>
    <row r="444" spans="1:68" ht="14.25" customHeight="1" x14ac:dyDescent="0.25">
      <c r="A444" s="621" t="s">
        <v>143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9">
        <v>4680115885189</v>
      </c>
      <c r="E445" s="620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9">
        <v>4680115885110</v>
      </c>
      <c r="E446" s="620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7"/>
      <c r="V446" s="37"/>
      <c r="W446" s="38" t="s">
        <v>68</v>
      </c>
      <c r="X446" s="56">
        <v>6</v>
      </c>
      <c r="Y446" s="53">
        <f>IFERROR(IF(X446="",0,CEILING((X446/$H446),1)*$H446),"")</f>
        <v>6</v>
      </c>
      <c r="Z446" s="39">
        <f>IFERROR(IF(Y446=0,"",ROUNDUP(Y446/H446,0)*0.00651),"")</f>
        <v>3.2550000000000003E-2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10.500000000000002</v>
      </c>
      <c r="BN446" s="75">
        <f>IFERROR(Y446*I446/H446,"0")</f>
        <v>10.500000000000002</v>
      </c>
      <c r="BO446" s="75">
        <f>IFERROR(1/J446*(X446/H446),"0")</f>
        <v>2.7472527472527476E-2</v>
      </c>
      <c r="BP446" s="75">
        <f>IFERROR(1/J446*(Y446/H446),"0")</f>
        <v>2.7472527472527476E-2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85</v>
      </c>
      <c r="Q447" s="629"/>
      <c r="R447" s="629"/>
      <c r="S447" s="629"/>
      <c r="T447" s="629"/>
      <c r="U447" s="629"/>
      <c r="V447" s="630"/>
      <c r="W447" s="40" t="s">
        <v>86</v>
      </c>
      <c r="X447" s="41">
        <f>IFERROR(X445/H445,"0")+IFERROR(X446/H446,"0")</f>
        <v>5</v>
      </c>
      <c r="Y447" s="41">
        <f>IFERROR(Y445/H445,"0")+IFERROR(Y446/H446,"0")</f>
        <v>5</v>
      </c>
      <c r="Z447" s="41">
        <f>IFERROR(IF(Z445="",0,Z445),"0")+IFERROR(IF(Z446="",0,Z446),"0")</f>
        <v>3.2550000000000003E-2</v>
      </c>
      <c r="AA447" s="64"/>
      <c r="AB447" s="64"/>
      <c r="AC447" s="64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85</v>
      </c>
      <c r="Q448" s="629"/>
      <c r="R448" s="629"/>
      <c r="S448" s="629"/>
      <c r="T448" s="629"/>
      <c r="U448" s="629"/>
      <c r="V448" s="630"/>
      <c r="W448" s="40" t="s">
        <v>68</v>
      </c>
      <c r="X448" s="41">
        <f>IFERROR(SUM(X445:X446),"0")</f>
        <v>6</v>
      </c>
      <c r="Y448" s="41">
        <f>IFERROR(SUM(Y445:Y446),"0")</f>
        <v>6</v>
      </c>
      <c r="Z448" s="40"/>
      <c r="AA448" s="64"/>
      <c r="AB448" s="64"/>
      <c r="AC448" s="64"/>
    </row>
    <row r="449" spans="1:68" ht="16.5" customHeight="1" x14ac:dyDescent="0.25">
      <c r="A449" s="637" t="s">
        <v>690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2"/>
      <c r="AB449" s="62"/>
      <c r="AC449" s="62"/>
    </row>
    <row r="450" spans="1:68" ht="14.25" customHeight="1" x14ac:dyDescent="0.25">
      <c r="A450" s="621" t="s">
        <v>143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9">
        <v>4680115885103</v>
      </c>
      <c r="E451" s="620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85</v>
      </c>
      <c r="Q452" s="629"/>
      <c r="R452" s="629"/>
      <c r="S452" s="629"/>
      <c r="T452" s="629"/>
      <c r="U452" s="629"/>
      <c r="V452" s="630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85</v>
      </c>
      <c r="Q453" s="629"/>
      <c r="R453" s="629"/>
      <c r="S453" s="629"/>
      <c r="T453" s="629"/>
      <c r="U453" s="629"/>
      <c r="V453" s="630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1" t="s">
        <v>169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9">
        <v>4680115885509</v>
      </c>
      <c r="E455" s="620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85</v>
      </c>
      <c r="Q456" s="629"/>
      <c r="R456" s="629"/>
      <c r="S456" s="629"/>
      <c r="T456" s="629"/>
      <c r="U456" s="629"/>
      <c r="V456" s="630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85</v>
      </c>
      <c r="Q457" s="629"/>
      <c r="R457" s="629"/>
      <c r="S457" s="629"/>
      <c r="T457" s="629"/>
      <c r="U457" s="629"/>
      <c r="V457" s="630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705" t="s">
        <v>697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52"/>
      <c r="AB458" s="52"/>
      <c r="AC458" s="52"/>
    </row>
    <row r="459" spans="1:68" ht="16.5" customHeight="1" x14ac:dyDescent="0.25">
      <c r="A459" s="637" t="s">
        <v>697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2"/>
      <c r="AB459" s="62"/>
      <c r="AC459" s="62"/>
    </row>
    <row r="460" spans="1:68" ht="14.25" customHeight="1" x14ac:dyDescent="0.25">
      <c r="A460" s="621" t="s">
        <v>95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9">
        <v>4607091389067</v>
      </c>
      <c r="E461" s="620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9">
        <v>4680115885271</v>
      </c>
      <c r="E462" s="620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9">
        <v>4680115885226</v>
      </c>
      <c r="E463" s="620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9">
        <v>4680115884502</v>
      </c>
      <c r="E464" s="620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9">
        <v>4607091389104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7"/>
      <c r="V465" s="37"/>
      <c r="W465" s="38" t="s">
        <v>68</v>
      </c>
      <c r="X465" s="56">
        <v>50</v>
      </c>
      <c r="Y465" s="53">
        <f t="shared" si="68"/>
        <v>52.800000000000004</v>
      </c>
      <c r="Z465" s="39">
        <f t="shared" si="69"/>
        <v>0.1196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53.409090909090907</v>
      </c>
      <c r="BN465" s="75">
        <f t="shared" si="71"/>
        <v>56.400000000000006</v>
      </c>
      <c r="BO465" s="75">
        <f t="shared" si="72"/>
        <v>9.1054778554778545E-2</v>
      </c>
      <c r="BP465" s="75">
        <f t="shared" si="73"/>
        <v>9.6153846153846159E-2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9">
        <v>4680115884519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9">
        <v>4680115886391</v>
      </c>
      <c r="E467" s="620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9">
        <v>4680115880603</v>
      </c>
      <c r="E468" s="620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4"/>
      <c r="R468" s="624"/>
      <c r="S468" s="624"/>
      <c r="T468" s="625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9">
        <v>4680115880603</v>
      </c>
      <c r="E469" s="620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8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4"/>
      <c r="R469" s="624"/>
      <c r="S469" s="624"/>
      <c r="T469" s="625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9">
        <v>4680115882782</v>
      </c>
      <c r="E470" s="620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9">
        <v>4680115886469</v>
      </c>
      <c r="E471" s="620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9">
        <v>4680115886483</v>
      </c>
      <c r="E472" s="620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9">
        <v>4680115885479</v>
      </c>
      <c r="E473" s="620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9">
        <v>4607091389982</v>
      </c>
      <c r="E474" s="620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9">
        <v>4607091389982</v>
      </c>
      <c r="E475" s="620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7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9">
        <v>4680115886490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85</v>
      </c>
      <c r="Q477" s="629"/>
      <c r="R477" s="629"/>
      <c r="S477" s="629"/>
      <c r="T477" s="629"/>
      <c r="U477" s="629"/>
      <c r="V477" s="630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9.4696969696969688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0.1196</v>
      </c>
      <c r="AA477" s="64"/>
      <c r="AB477" s="64"/>
      <c r="AC477" s="64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85</v>
      </c>
      <c r="Q478" s="629"/>
      <c r="R478" s="629"/>
      <c r="S478" s="629"/>
      <c r="T478" s="629"/>
      <c r="U478" s="629"/>
      <c r="V478" s="630"/>
      <c r="W478" s="40" t="s">
        <v>68</v>
      </c>
      <c r="X478" s="41">
        <f>IFERROR(SUM(X461:X476),"0")</f>
        <v>50</v>
      </c>
      <c r="Y478" s="41">
        <f>IFERROR(SUM(Y461:Y476),"0")</f>
        <v>52.800000000000004</v>
      </c>
      <c r="Z478" s="40"/>
      <c r="AA478" s="64"/>
      <c r="AB478" s="64"/>
      <c r="AC478" s="64"/>
    </row>
    <row r="479" spans="1:68" ht="14.25" customHeight="1" x14ac:dyDescent="0.25">
      <c r="A479" s="621" t="s">
        <v>132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9">
        <v>4607091388930</v>
      </c>
      <c r="E480" s="620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7"/>
      <c r="V480" s="37"/>
      <c r="W480" s="38" t="s">
        <v>68</v>
      </c>
      <c r="X480" s="56">
        <v>100</v>
      </c>
      <c r="Y480" s="53">
        <f>IFERROR(IF(X480="",0,CEILING((X480/$H480),1)*$H480),"")</f>
        <v>100.32000000000001</v>
      </c>
      <c r="Z480" s="39">
        <f>IFERROR(IF(Y480=0,"",ROUNDUP(Y480/H480,0)*0.01196),"")</f>
        <v>0.22724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106.81818181818181</v>
      </c>
      <c r="BN480" s="75">
        <f>IFERROR(Y480*I480/H480,"0")</f>
        <v>107.16</v>
      </c>
      <c r="BO480" s="75">
        <f>IFERROR(1/J480*(X480/H480),"0")</f>
        <v>0.18210955710955709</v>
      </c>
      <c r="BP480" s="75">
        <f>IFERROR(1/J480*(Y480/H480),"0")</f>
        <v>0.18269230769230771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9">
        <v>4680115886407</v>
      </c>
      <c r="E481" s="620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9">
        <v>4680115880054</v>
      </c>
      <c r="E482" s="620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85</v>
      </c>
      <c r="Q483" s="629"/>
      <c r="R483" s="629"/>
      <c r="S483" s="629"/>
      <c r="T483" s="629"/>
      <c r="U483" s="629"/>
      <c r="V483" s="630"/>
      <c r="W483" s="40" t="s">
        <v>86</v>
      </c>
      <c r="X483" s="41">
        <f>IFERROR(X480/H480,"0")+IFERROR(X481/H481,"0")+IFERROR(X482/H482,"0")</f>
        <v>18.939393939393938</v>
      </c>
      <c r="Y483" s="41">
        <f>IFERROR(Y480/H480,"0")+IFERROR(Y481/H481,"0")+IFERROR(Y482/H482,"0")</f>
        <v>19</v>
      </c>
      <c r="Z483" s="41">
        <f>IFERROR(IF(Z480="",0,Z480),"0")+IFERROR(IF(Z481="",0,Z481),"0")+IFERROR(IF(Z482="",0,Z482),"0")</f>
        <v>0.22724</v>
      </c>
      <c r="AA483" s="64"/>
      <c r="AB483" s="64"/>
      <c r="AC483" s="64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85</v>
      </c>
      <c r="Q484" s="629"/>
      <c r="R484" s="629"/>
      <c r="S484" s="629"/>
      <c r="T484" s="629"/>
      <c r="U484" s="629"/>
      <c r="V484" s="630"/>
      <c r="W484" s="40" t="s">
        <v>68</v>
      </c>
      <c r="X484" s="41">
        <f>IFERROR(SUM(X480:X482),"0")</f>
        <v>100</v>
      </c>
      <c r="Y484" s="41">
        <f>IFERROR(SUM(Y480:Y482),"0")</f>
        <v>100.32000000000001</v>
      </c>
      <c r="Z484" s="40"/>
      <c r="AA484" s="64"/>
      <c r="AB484" s="64"/>
      <c r="AC484" s="64"/>
    </row>
    <row r="485" spans="1:68" ht="14.25" customHeight="1" x14ac:dyDescent="0.25">
      <c r="A485" s="621" t="s">
        <v>143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9">
        <v>4680115883116</v>
      </c>
      <c r="E486" s="620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9">
        <v>4680115883093</v>
      </c>
      <c r="E487" s="620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9">
        <v>4680115883109</v>
      </c>
      <c r="E488" s="620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9">
        <v>4680115886438</v>
      </c>
      <c r="E489" s="620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9">
        <v>4680115882072</v>
      </c>
      <c r="E490" s="620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9">
        <v>4680115882072</v>
      </c>
      <c r="E491" s="620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9">
        <v>4680115882102</v>
      </c>
      <c r="E492" s="620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9">
        <v>4680115882096</v>
      </c>
      <c r="E493" s="620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9">
        <v>4680115882096</v>
      </c>
      <c r="E494" s="620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85</v>
      </c>
      <c r="Q495" s="629"/>
      <c r="R495" s="629"/>
      <c r="S495" s="629"/>
      <c r="T495" s="629"/>
      <c r="U495" s="629"/>
      <c r="V495" s="630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85</v>
      </c>
      <c r="Q496" s="629"/>
      <c r="R496" s="629"/>
      <c r="S496" s="629"/>
      <c r="T496" s="629"/>
      <c r="U496" s="629"/>
      <c r="V496" s="630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21" t="s">
        <v>63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9">
        <v>4607091383409</v>
      </c>
      <c r="E498" s="620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9">
        <v>4607091383416</v>
      </c>
      <c r="E499" s="620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9">
        <v>4680115883536</v>
      </c>
      <c r="E500" s="620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85</v>
      </c>
      <c r="Q501" s="629"/>
      <c r="R501" s="629"/>
      <c r="S501" s="629"/>
      <c r="T501" s="629"/>
      <c r="U501" s="629"/>
      <c r="V501" s="630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85</v>
      </c>
      <c r="Q502" s="629"/>
      <c r="R502" s="629"/>
      <c r="S502" s="629"/>
      <c r="T502" s="629"/>
      <c r="U502" s="629"/>
      <c r="V502" s="630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1" t="s">
        <v>169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9">
        <v>4680115885035</v>
      </c>
      <c r="E504" s="620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9">
        <v>4680115885936</v>
      </c>
      <c r="E505" s="620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85</v>
      </c>
      <c r="Q506" s="629"/>
      <c r="R506" s="629"/>
      <c r="S506" s="629"/>
      <c r="T506" s="629"/>
      <c r="U506" s="629"/>
      <c r="V506" s="630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85</v>
      </c>
      <c r="Q507" s="629"/>
      <c r="R507" s="629"/>
      <c r="S507" s="629"/>
      <c r="T507" s="629"/>
      <c r="U507" s="629"/>
      <c r="V507" s="630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705" t="s">
        <v>774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52"/>
      <c r="AB508" s="52"/>
      <c r="AC508" s="52"/>
    </row>
    <row r="509" spans="1:68" ht="16.5" customHeight="1" x14ac:dyDescent="0.25">
      <c r="A509" s="637" t="s">
        <v>774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2"/>
      <c r="AB509" s="62"/>
      <c r="AC509" s="62"/>
    </row>
    <row r="510" spans="1:68" ht="14.25" customHeight="1" x14ac:dyDescent="0.25">
      <c r="A510" s="621" t="s">
        <v>95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9">
        <v>4640242181011</v>
      </c>
      <c r="E511" s="620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22" t="s">
        <v>777</v>
      </c>
      <c r="Q511" s="624"/>
      <c r="R511" s="624"/>
      <c r="S511" s="624"/>
      <c r="T511" s="625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9">
        <v>4640242180441</v>
      </c>
      <c r="E512" s="620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770" t="s">
        <v>781</v>
      </c>
      <c r="Q512" s="624"/>
      <c r="R512" s="624"/>
      <c r="S512" s="624"/>
      <c r="T512" s="625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9">
        <v>4640242180564</v>
      </c>
      <c r="E513" s="620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854" t="s">
        <v>785</v>
      </c>
      <c r="Q513" s="624"/>
      <c r="R513" s="624"/>
      <c r="S513" s="624"/>
      <c r="T513" s="625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85</v>
      </c>
      <c r="Q514" s="629"/>
      <c r="R514" s="629"/>
      <c r="S514" s="629"/>
      <c r="T514" s="629"/>
      <c r="U514" s="629"/>
      <c r="V514" s="630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85</v>
      </c>
      <c r="Q515" s="629"/>
      <c r="R515" s="629"/>
      <c r="S515" s="629"/>
      <c r="T515" s="629"/>
      <c r="U515" s="629"/>
      <c r="V515" s="630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1" t="s">
        <v>132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9">
        <v>4640242180519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23" t="s">
        <v>789</v>
      </c>
      <c r="Q517" s="624"/>
      <c r="R517" s="624"/>
      <c r="S517" s="624"/>
      <c r="T517" s="625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9">
        <v>4640242180519</v>
      </c>
      <c r="E518" s="620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959" t="s">
        <v>792</v>
      </c>
      <c r="Q518" s="624"/>
      <c r="R518" s="624"/>
      <c r="S518" s="624"/>
      <c r="T518" s="625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9">
        <v>4640242180526</v>
      </c>
      <c r="E519" s="620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850" t="s">
        <v>796</v>
      </c>
      <c r="Q519" s="624"/>
      <c r="R519" s="624"/>
      <c r="S519" s="624"/>
      <c r="T519" s="625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9">
        <v>4640242181363</v>
      </c>
      <c r="E520" s="620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963" t="s">
        <v>799</v>
      </c>
      <c r="Q520" s="624"/>
      <c r="R520" s="624"/>
      <c r="S520" s="624"/>
      <c r="T520" s="625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85</v>
      </c>
      <c r="Q521" s="629"/>
      <c r="R521" s="629"/>
      <c r="S521" s="629"/>
      <c r="T521" s="629"/>
      <c r="U521" s="629"/>
      <c r="V521" s="630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85</v>
      </c>
      <c r="Q522" s="629"/>
      <c r="R522" s="629"/>
      <c r="S522" s="629"/>
      <c r="T522" s="629"/>
      <c r="U522" s="629"/>
      <c r="V522" s="630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1" t="s">
        <v>143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9">
        <v>4640242180816</v>
      </c>
      <c r="E524" s="620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853" t="s">
        <v>803</v>
      </c>
      <c r="Q524" s="624"/>
      <c r="R524" s="624"/>
      <c r="S524" s="624"/>
      <c r="T524" s="625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9">
        <v>4640242180595</v>
      </c>
      <c r="E525" s="620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734" t="s">
        <v>807</v>
      </c>
      <c r="Q525" s="624"/>
      <c r="R525" s="624"/>
      <c r="S525" s="624"/>
      <c r="T525" s="625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85</v>
      </c>
      <c r="Q526" s="629"/>
      <c r="R526" s="629"/>
      <c r="S526" s="629"/>
      <c r="T526" s="629"/>
      <c r="U526" s="629"/>
      <c r="V526" s="630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85</v>
      </c>
      <c r="Q527" s="629"/>
      <c r="R527" s="629"/>
      <c r="S527" s="629"/>
      <c r="T527" s="629"/>
      <c r="U527" s="629"/>
      <c r="V527" s="630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1" t="s">
        <v>63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9">
        <v>4640242180533</v>
      </c>
      <c r="E529" s="620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940" t="s">
        <v>811</v>
      </c>
      <c r="Q529" s="624"/>
      <c r="R529" s="624"/>
      <c r="S529" s="624"/>
      <c r="T529" s="625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9">
        <v>4640242180533</v>
      </c>
      <c r="E530" s="620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25" t="s">
        <v>811</v>
      </c>
      <c r="Q530" s="624"/>
      <c r="R530" s="624"/>
      <c r="S530" s="624"/>
      <c r="T530" s="625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85</v>
      </c>
      <c r="Q531" s="629"/>
      <c r="R531" s="629"/>
      <c r="S531" s="629"/>
      <c r="T531" s="629"/>
      <c r="U531" s="629"/>
      <c r="V531" s="630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85</v>
      </c>
      <c r="Q532" s="629"/>
      <c r="R532" s="629"/>
      <c r="S532" s="629"/>
      <c r="T532" s="629"/>
      <c r="U532" s="629"/>
      <c r="V532" s="630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1" t="s">
        <v>169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9">
        <v>4640242180120</v>
      </c>
      <c r="E534" s="620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631" t="s">
        <v>816</v>
      </c>
      <c r="Q534" s="624"/>
      <c r="R534" s="624"/>
      <c r="S534" s="624"/>
      <c r="T534" s="625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9">
        <v>4640242180120</v>
      </c>
      <c r="E535" s="620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24" t="s">
        <v>819</v>
      </c>
      <c r="Q535" s="624"/>
      <c r="R535" s="624"/>
      <c r="S535" s="624"/>
      <c r="T535" s="625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9">
        <v>4640242180137</v>
      </c>
      <c r="E536" s="620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687" t="s">
        <v>822</v>
      </c>
      <c r="Q536" s="624"/>
      <c r="R536" s="624"/>
      <c r="S536" s="624"/>
      <c r="T536" s="625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9">
        <v>4640242180137</v>
      </c>
      <c r="E537" s="620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908" t="s">
        <v>825</v>
      </c>
      <c r="Q537" s="624"/>
      <c r="R537" s="624"/>
      <c r="S537" s="624"/>
      <c r="T537" s="625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85</v>
      </c>
      <c r="Q538" s="629"/>
      <c r="R538" s="629"/>
      <c r="S538" s="629"/>
      <c r="T538" s="629"/>
      <c r="U538" s="629"/>
      <c r="V538" s="630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85</v>
      </c>
      <c r="Q539" s="629"/>
      <c r="R539" s="629"/>
      <c r="S539" s="629"/>
      <c r="T539" s="629"/>
      <c r="U539" s="629"/>
      <c r="V539" s="630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7" t="s">
        <v>826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2"/>
      <c r="AB540" s="62"/>
      <c r="AC540" s="62"/>
    </row>
    <row r="541" spans="1:68" ht="14.25" customHeight="1" x14ac:dyDescent="0.25">
      <c r="A541" s="621" t="s">
        <v>95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9">
        <v>4640242180045</v>
      </c>
      <c r="E542" s="620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905" t="s">
        <v>829</v>
      </c>
      <c r="Q542" s="624"/>
      <c r="R542" s="624"/>
      <c r="S542" s="624"/>
      <c r="T542" s="625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85</v>
      </c>
      <c r="Q543" s="629"/>
      <c r="R543" s="629"/>
      <c r="S543" s="629"/>
      <c r="T543" s="629"/>
      <c r="U543" s="629"/>
      <c r="V543" s="630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85</v>
      </c>
      <c r="Q544" s="629"/>
      <c r="R544" s="629"/>
      <c r="S544" s="629"/>
      <c r="T544" s="629"/>
      <c r="U544" s="629"/>
      <c r="V544" s="630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1" t="s">
        <v>132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9">
        <v>4640242180090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94" t="s">
        <v>833</v>
      </c>
      <c r="Q546" s="624"/>
      <c r="R546" s="624"/>
      <c r="S546" s="624"/>
      <c r="T546" s="625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85</v>
      </c>
      <c r="Q547" s="629"/>
      <c r="R547" s="629"/>
      <c r="S547" s="629"/>
      <c r="T547" s="629"/>
      <c r="U547" s="629"/>
      <c r="V547" s="630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85</v>
      </c>
      <c r="Q548" s="629"/>
      <c r="R548" s="629"/>
      <c r="S548" s="629"/>
      <c r="T548" s="629"/>
      <c r="U548" s="629"/>
      <c r="V548" s="630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1" t="s">
        <v>143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9">
        <v>4640242180076</v>
      </c>
      <c r="E550" s="620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922" t="s">
        <v>837</v>
      </c>
      <c r="Q550" s="624"/>
      <c r="R550" s="624"/>
      <c r="S550" s="624"/>
      <c r="T550" s="625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85</v>
      </c>
      <c r="Q551" s="629"/>
      <c r="R551" s="629"/>
      <c r="S551" s="629"/>
      <c r="T551" s="629"/>
      <c r="U551" s="629"/>
      <c r="V551" s="630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85</v>
      </c>
      <c r="Q552" s="629"/>
      <c r="R552" s="629"/>
      <c r="S552" s="629"/>
      <c r="T552" s="629"/>
      <c r="U552" s="629"/>
      <c r="V552" s="630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839</v>
      </c>
      <c r="Q553" s="703"/>
      <c r="R553" s="703"/>
      <c r="S553" s="703"/>
      <c r="T553" s="703"/>
      <c r="U553" s="703"/>
      <c r="V553" s="650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3891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3995.6800000000003</v>
      </c>
      <c r="Z553" s="40"/>
      <c r="AA553" s="64"/>
      <c r="AB553" s="64"/>
      <c r="AC553" s="64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840</v>
      </c>
      <c r="Q554" s="703"/>
      <c r="R554" s="703"/>
      <c r="S554" s="703"/>
      <c r="T554" s="703"/>
      <c r="U554" s="703"/>
      <c r="V554" s="650"/>
      <c r="W554" s="40" t="s">
        <v>68</v>
      </c>
      <c r="X554" s="41">
        <f>IFERROR(SUM(BM22:BM550),"0")</f>
        <v>4093.8210721500727</v>
      </c>
      <c r="Y554" s="41">
        <f>IFERROR(SUM(BN22:BN550),"0")</f>
        <v>4204.2709999999997</v>
      </c>
      <c r="Z554" s="40"/>
      <c r="AA554" s="64"/>
      <c r="AB554" s="64"/>
      <c r="AC554" s="64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841</v>
      </c>
      <c r="Q555" s="703"/>
      <c r="R555" s="703"/>
      <c r="S555" s="703"/>
      <c r="T555" s="703"/>
      <c r="U555" s="703"/>
      <c r="V555" s="650"/>
      <c r="W555" s="40" t="s">
        <v>842</v>
      </c>
      <c r="X555" s="42">
        <f>ROUNDUP(SUM(BO22:BO550),0)</f>
        <v>7</v>
      </c>
      <c r="Y555" s="42">
        <f>ROUNDUP(SUM(BP22:BP550),0)</f>
        <v>7</v>
      </c>
      <c r="Z555" s="40"/>
      <c r="AA555" s="64"/>
      <c r="AB555" s="64"/>
      <c r="AC555" s="64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843</v>
      </c>
      <c r="Q556" s="703"/>
      <c r="R556" s="703"/>
      <c r="S556" s="703"/>
      <c r="T556" s="703"/>
      <c r="U556" s="703"/>
      <c r="V556" s="650"/>
      <c r="W556" s="40" t="s">
        <v>68</v>
      </c>
      <c r="X556" s="41">
        <f>GrossWeightTotal+PalletQtyTotal*25</f>
        <v>4268.8210721500727</v>
      </c>
      <c r="Y556" s="41">
        <f>GrossWeightTotalR+PalletQtyTotalR*25</f>
        <v>4379.2709999999997</v>
      </c>
      <c r="Z556" s="40"/>
      <c r="AA556" s="64"/>
      <c r="AB556" s="64"/>
      <c r="AC556" s="64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844</v>
      </c>
      <c r="Q557" s="703"/>
      <c r="R557" s="703"/>
      <c r="S557" s="703"/>
      <c r="T557" s="703"/>
      <c r="U557" s="703"/>
      <c r="V557" s="650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649.20189995190003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671</v>
      </c>
      <c r="Z557" s="40"/>
      <c r="AA557" s="64"/>
      <c r="AB557" s="64"/>
      <c r="AC557" s="64"/>
    </row>
    <row r="558" spans="1:68" ht="14.25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845</v>
      </c>
      <c r="Q558" s="703"/>
      <c r="R558" s="703"/>
      <c r="S558" s="703"/>
      <c r="T558" s="703"/>
      <c r="U558" s="703"/>
      <c r="V558" s="650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7.474149999999999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26" t="s">
        <v>93</v>
      </c>
      <c r="D560" s="741"/>
      <c r="E560" s="741"/>
      <c r="F560" s="741"/>
      <c r="G560" s="741"/>
      <c r="H560" s="733"/>
      <c r="I560" s="626" t="s">
        <v>266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567</v>
      </c>
      <c r="W560" s="733"/>
      <c r="X560" s="626" t="s">
        <v>632</v>
      </c>
      <c r="Y560" s="741"/>
      <c r="Z560" s="741"/>
      <c r="AA560" s="733"/>
      <c r="AB560" s="80" t="s">
        <v>697</v>
      </c>
      <c r="AC560" s="626" t="s">
        <v>774</v>
      </c>
      <c r="AD560" s="733"/>
      <c r="AF560" s="1"/>
    </row>
    <row r="561" spans="1:32" ht="14.25" customHeight="1" thickTop="1" x14ac:dyDescent="0.2">
      <c r="A561" s="839" t="s">
        <v>848</v>
      </c>
      <c r="B561" s="626" t="s">
        <v>62</v>
      </c>
      <c r="C561" s="626" t="s">
        <v>94</v>
      </c>
      <c r="D561" s="626" t="s">
        <v>113</v>
      </c>
      <c r="E561" s="626" t="s">
        <v>176</v>
      </c>
      <c r="F561" s="626" t="s">
        <v>203</v>
      </c>
      <c r="G561" s="626" t="s">
        <v>242</v>
      </c>
      <c r="H561" s="626" t="s">
        <v>93</v>
      </c>
      <c r="I561" s="626" t="s">
        <v>267</v>
      </c>
      <c r="J561" s="626" t="s">
        <v>310</v>
      </c>
      <c r="K561" s="626" t="s">
        <v>371</v>
      </c>
      <c r="L561" s="626" t="s">
        <v>415</v>
      </c>
      <c r="M561" s="626" t="s">
        <v>433</v>
      </c>
      <c r="N561" s="1"/>
      <c r="O561" s="626" t="s">
        <v>446</v>
      </c>
      <c r="P561" s="626" t="s">
        <v>458</v>
      </c>
      <c r="Q561" s="626" t="s">
        <v>465</v>
      </c>
      <c r="R561" s="626" t="s">
        <v>469</v>
      </c>
      <c r="S561" s="626" t="s">
        <v>475</v>
      </c>
      <c r="T561" s="626" t="s">
        <v>480</v>
      </c>
      <c r="U561" s="626" t="s">
        <v>554</v>
      </c>
      <c r="V561" s="626" t="s">
        <v>568</v>
      </c>
      <c r="W561" s="626" t="s">
        <v>602</v>
      </c>
      <c r="X561" s="626" t="s">
        <v>633</v>
      </c>
      <c r="Y561" s="626" t="s">
        <v>665</v>
      </c>
      <c r="Z561" s="626" t="s">
        <v>683</v>
      </c>
      <c r="AA561" s="626" t="s">
        <v>690</v>
      </c>
      <c r="AB561" s="626" t="s">
        <v>697</v>
      </c>
      <c r="AC561" s="626" t="s">
        <v>774</v>
      </c>
      <c r="AD561" s="626" t="s">
        <v>826</v>
      </c>
      <c r="AF561" s="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80.2</v>
      </c>
      <c r="E563" s="50">
        <f>IFERROR(Y86*1,"0")+IFERROR(Y87*1,"0")+IFERROR(Y88*1,"0")+IFERROR(Y92*1,"0")+IFERROR(Y93*1,"0")+IFERROR(Y94*1,"0")+IFERROR(Y95*1,"0")+IFERROR(Y96*1,"0")+IFERROR(Y97*1,"0")+IFERROR(Y98*1,"0")+IFERROR(Y99*1,"0")</f>
        <v>203.40000000000003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295.2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160.08000000000001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590.99999999999989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6.48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117.6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3.6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2130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207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20.400000000000002</v>
      </c>
      <c r="Y563" s="50">
        <f>IFERROR(Y432*1,"0")+IFERROR(Y433*1,"0")+IFERROR(Y437*1,"0")+IFERROR(Y438*1,"0")+IFERROR(Y439*1,"0")+IFERROR(Y440*1,"0")</f>
        <v>21.6</v>
      </c>
      <c r="Z563" s="50">
        <f>IFERROR(Y445*1,"0")+IFERROR(Y446*1,"0")</f>
        <v>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153.12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2025-05-15T07:34:07Z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