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5,25 ПОКОМ КИ филиалы\1 машина Бердянск_Донецк_Луганск_Мелитополь + ИОСГ(Б_Л_М)\"/>
    </mc:Choice>
  </mc:AlternateContent>
  <xr:revisionPtr revIDLastSave="0" documentId="13_ncr:1_{0A25D800-FDBD-4549-B546-D70BE2102BF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C563" i="1" l="1"/>
  <c r="Y552" i="1"/>
  <c r="X552" i="1"/>
  <c r="X551" i="1"/>
  <c r="BO550" i="1"/>
  <c r="BN550" i="1"/>
  <c r="BM550" i="1"/>
  <c r="Y550" i="1"/>
  <c r="Y551" i="1" s="1"/>
  <c r="X548" i="1"/>
  <c r="X547" i="1"/>
  <c r="BO546" i="1"/>
  <c r="BM546" i="1"/>
  <c r="Z546" i="1"/>
  <c r="Z547" i="1" s="1"/>
  <c r="Y546" i="1"/>
  <c r="AD563" i="1" s="1"/>
  <c r="Y544" i="1"/>
  <c r="X544" i="1"/>
  <c r="X543" i="1"/>
  <c r="BP542" i="1"/>
  <c r="BO542" i="1"/>
  <c r="BM542" i="1"/>
  <c r="Z542" i="1"/>
  <c r="Z543" i="1" s="1"/>
  <c r="Y542" i="1"/>
  <c r="Y543" i="1" s="1"/>
  <c r="X539" i="1"/>
  <c r="X538" i="1"/>
  <c r="BO537" i="1"/>
  <c r="BN537" i="1"/>
  <c r="BM537" i="1"/>
  <c r="Z537" i="1"/>
  <c r="Y537" i="1"/>
  <c r="BP537" i="1" s="1"/>
  <c r="BO536" i="1"/>
  <c r="BM536" i="1"/>
  <c r="Y536" i="1"/>
  <c r="BP536" i="1" s="1"/>
  <c r="BO535" i="1"/>
  <c r="BM535" i="1"/>
  <c r="Y535" i="1"/>
  <c r="BP535" i="1" s="1"/>
  <c r="BO534" i="1"/>
  <c r="BM534" i="1"/>
  <c r="Z534" i="1"/>
  <c r="Y534" i="1"/>
  <c r="Y539" i="1" s="1"/>
  <c r="Y532" i="1"/>
  <c r="X532" i="1"/>
  <c r="X531" i="1"/>
  <c r="BP530" i="1"/>
  <c r="BO530" i="1"/>
  <c r="BM530" i="1"/>
  <c r="Z530" i="1"/>
  <c r="Y530" i="1"/>
  <c r="BN530" i="1" s="1"/>
  <c r="BP529" i="1"/>
  <c r="BO529" i="1"/>
  <c r="BN529" i="1"/>
  <c r="BM529" i="1"/>
  <c r="Z529" i="1"/>
  <c r="Z531" i="1" s="1"/>
  <c r="Y529" i="1"/>
  <c r="Y531" i="1" s="1"/>
  <c r="Y527" i="1"/>
  <c r="X527" i="1"/>
  <c r="Y526" i="1"/>
  <c r="X526" i="1"/>
  <c r="BO525" i="1"/>
  <c r="BM525" i="1"/>
  <c r="Y525" i="1"/>
  <c r="BP525" i="1" s="1"/>
  <c r="BO524" i="1"/>
  <c r="BM524" i="1"/>
  <c r="Y524" i="1"/>
  <c r="BP524" i="1" s="1"/>
  <c r="Y522" i="1"/>
  <c r="X522" i="1"/>
  <c r="Y521" i="1"/>
  <c r="X521" i="1"/>
  <c r="BP520" i="1"/>
  <c r="BO520" i="1"/>
  <c r="BN520" i="1"/>
  <c r="BM520" i="1"/>
  <c r="Y520" i="1"/>
  <c r="Z520" i="1" s="1"/>
  <c r="BP519" i="1"/>
  <c r="BO519" i="1"/>
  <c r="BM519" i="1"/>
  <c r="Z519" i="1"/>
  <c r="Y519" i="1"/>
  <c r="BN519" i="1" s="1"/>
  <c r="BP518" i="1"/>
  <c r="BO518" i="1"/>
  <c r="BN518" i="1"/>
  <c r="BM518" i="1"/>
  <c r="Z518" i="1"/>
  <c r="Y518" i="1"/>
  <c r="BP517" i="1"/>
  <c r="BO517" i="1"/>
  <c r="BN517" i="1"/>
  <c r="BM517" i="1"/>
  <c r="Z517" i="1"/>
  <c r="Z521" i="1" s="1"/>
  <c r="Y517" i="1"/>
  <c r="X515" i="1"/>
  <c r="X514" i="1"/>
  <c r="BO513" i="1"/>
  <c r="BM513" i="1"/>
  <c r="Y513" i="1"/>
  <c r="BP513" i="1" s="1"/>
  <c r="BO512" i="1"/>
  <c r="BM512" i="1"/>
  <c r="Z512" i="1"/>
  <c r="Y512" i="1"/>
  <c r="BP512" i="1" s="1"/>
  <c r="BP511" i="1"/>
  <c r="BO511" i="1"/>
  <c r="BM511" i="1"/>
  <c r="Y511" i="1"/>
  <c r="BN511" i="1" s="1"/>
  <c r="X507" i="1"/>
  <c r="Y506" i="1"/>
  <c r="X506" i="1"/>
  <c r="BP505" i="1"/>
  <c r="BO505" i="1"/>
  <c r="BN505" i="1"/>
  <c r="BM505" i="1"/>
  <c r="Z505" i="1"/>
  <c r="Y505" i="1"/>
  <c r="P505" i="1"/>
  <c r="BP504" i="1"/>
  <c r="BO504" i="1"/>
  <c r="BN504" i="1"/>
  <c r="BM504" i="1"/>
  <c r="Y504" i="1"/>
  <c r="Z504" i="1" s="1"/>
  <c r="Z506" i="1" s="1"/>
  <c r="P504" i="1"/>
  <c r="Y502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P498" i="1"/>
  <c r="BO498" i="1"/>
  <c r="BM498" i="1"/>
  <c r="Y498" i="1"/>
  <c r="BN498" i="1" s="1"/>
  <c r="P498" i="1"/>
  <c r="X496" i="1"/>
  <c r="X495" i="1"/>
  <c r="BP494" i="1"/>
  <c r="BO494" i="1"/>
  <c r="BN494" i="1"/>
  <c r="BM494" i="1"/>
  <c r="Z494" i="1"/>
  <c r="Y494" i="1"/>
  <c r="P494" i="1"/>
  <c r="BP493" i="1"/>
  <c r="BO493" i="1"/>
  <c r="BN493" i="1"/>
  <c r="BM493" i="1"/>
  <c r="Y493" i="1"/>
  <c r="Z493" i="1" s="1"/>
  <c r="P493" i="1"/>
  <c r="BP492" i="1"/>
  <c r="BO492" i="1"/>
  <c r="BM492" i="1"/>
  <c r="Y492" i="1"/>
  <c r="BN492" i="1" s="1"/>
  <c r="P492" i="1"/>
  <c r="BO491" i="1"/>
  <c r="BM491" i="1"/>
  <c r="Y491" i="1"/>
  <c r="BN491" i="1" s="1"/>
  <c r="P491" i="1"/>
  <c r="BO490" i="1"/>
  <c r="BM490" i="1"/>
  <c r="Y490" i="1"/>
  <c r="BP490" i="1" s="1"/>
  <c r="P490" i="1"/>
  <c r="BO489" i="1"/>
  <c r="BM489" i="1"/>
  <c r="Y489" i="1"/>
  <c r="BP489" i="1" s="1"/>
  <c r="P489" i="1"/>
  <c r="BO488" i="1"/>
  <c r="BM488" i="1"/>
  <c r="Y488" i="1"/>
  <c r="BN488" i="1" s="1"/>
  <c r="P488" i="1"/>
  <c r="BO487" i="1"/>
  <c r="BM487" i="1"/>
  <c r="Y487" i="1"/>
  <c r="BP487" i="1" s="1"/>
  <c r="P487" i="1"/>
  <c r="BO486" i="1"/>
  <c r="BM486" i="1"/>
  <c r="Z486" i="1"/>
  <c r="Y486" i="1"/>
  <c r="Y496" i="1" s="1"/>
  <c r="P486" i="1"/>
  <c r="X484" i="1"/>
  <c r="X483" i="1"/>
  <c r="BO482" i="1"/>
  <c r="BM482" i="1"/>
  <c r="Y482" i="1"/>
  <c r="BP482" i="1" s="1"/>
  <c r="P482" i="1"/>
  <c r="BO481" i="1"/>
  <c r="BM481" i="1"/>
  <c r="Y481" i="1"/>
  <c r="BP481" i="1" s="1"/>
  <c r="P481" i="1"/>
  <c r="BO480" i="1"/>
  <c r="BM480" i="1"/>
  <c r="Y480" i="1"/>
  <c r="Y484" i="1" s="1"/>
  <c r="P480" i="1"/>
  <c r="X478" i="1"/>
  <c r="X477" i="1"/>
  <c r="BP476" i="1"/>
  <c r="BO476" i="1"/>
  <c r="BM476" i="1"/>
  <c r="Y476" i="1"/>
  <c r="BN476" i="1" s="1"/>
  <c r="P476" i="1"/>
  <c r="BO475" i="1"/>
  <c r="BM475" i="1"/>
  <c r="Y475" i="1"/>
  <c r="BN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N472" i="1" s="1"/>
  <c r="P472" i="1"/>
  <c r="BO471" i="1"/>
  <c r="BM471" i="1"/>
  <c r="Y471" i="1"/>
  <c r="BP471" i="1" s="1"/>
  <c r="P471" i="1"/>
  <c r="BO470" i="1"/>
  <c r="BM470" i="1"/>
  <c r="Z470" i="1"/>
  <c r="Y470" i="1"/>
  <c r="BP470" i="1" s="1"/>
  <c r="P470" i="1"/>
  <c r="BO469" i="1"/>
  <c r="BM469" i="1"/>
  <c r="Z469" i="1"/>
  <c r="Y469" i="1"/>
  <c r="BP469" i="1" s="1"/>
  <c r="P469" i="1"/>
  <c r="BO468" i="1"/>
  <c r="BM468" i="1"/>
  <c r="Z468" i="1"/>
  <c r="Y468" i="1"/>
  <c r="BP468" i="1" s="1"/>
  <c r="P468" i="1"/>
  <c r="BO467" i="1"/>
  <c r="BM467" i="1"/>
  <c r="Y467" i="1"/>
  <c r="BP467" i="1" s="1"/>
  <c r="P467" i="1"/>
  <c r="BP466" i="1"/>
  <c r="BO466" i="1"/>
  <c r="BN466" i="1"/>
  <c r="BM466" i="1"/>
  <c r="Y466" i="1"/>
  <c r="Z466" i="1" s="1"/>
  <c r="P466" i="1"/>
  <c r="BO465" i="1"/>
  <c r="BN465" i="1"/>
  <c r="BM465" i="1"/>
  <c r="Z465" i="1"/>
  <c r="Y465" i="1"/>
  <c r="BP465" i="1" s="1"/>
  <c r="P465" i="1"/>
  <c r="BO464" i="1"/>
  <c r="BN464" i="1"/>
  <c r="BM464" i="1"/>
  <c r="Z464" i="1"/>
  <c r="Y464" i="1"/>
  <c r="BP464" i="1" s="1"/>
  <c r="P464" i="1"/>
  <c r="BO463" i="1"/>
  <c r="BM463" i="1"/>
  <c r="Y463" i="1"/>
  <c r="BP463" i="1" s="1"/>
  <c r="P463" i="1"/>
  <c r="BO462" i="1"/>
  <c r="BN462" i="1"/>
  <c r="BM462" i="1"/>
  <c r="Z462" i="1"/>
  <c r="Y462" i="1"/>
  <c r="BP462" i="1" s="1"/>
  <c r="P462" i="1"/>
  <c r="BO461" i="1"/>
  <c r="BM461" i="1"/>
  <c r="Y461" i="1"/>
  <c r="Z461" i="1" s="1"/>
  <c r="P461" i="1"/>
  <c r="Y457" i="1"/>
  <c r="X457" i="1"/>
  <c r="X456" i="1"/>
  <c r="BP455" i="1"/>
  <c r="BO455" i="1"/>
  <c r="BN455" i="1"/>
  <c r="BM455" i="1"/>
  <c r="Z455" i="1"/>
  <c r="Z456" i="1" s="1"/>
  <c r="Y455" i="1"/>
  <c r="Y456" i="1" s="1"/>
  <c r="P455" i="1"/>
  <c r="Y453" i="1"/>
  <c r="X453" i="1"/>
  <c r="Y452" i="1"/>
  <c r="X452" i="1"/>
  <c r="BO451" i="1"/>
  <c r="BM451" i="1"/>
  <c r="Z451" i="1"/>
  <c r="Z452" i="1" s="1"/>
  <c r="Y451" i="1"/>
  <c r="BP451" i="1" s="1"/>
  <c r="P451" i="1"/>
  <c r="X448" i="1"/>
  <c r="X447" i="1"/>
  <c r="BO446" i="1"/>
  <c r="BM446" i="1"/>
  <c r="Y446" i="1"/>
  <c r="BP446" i="1" s="1"/>
  <c r="P446" i="1"/>
  <c r="BO445" i="1"/>
  <c r="BM445" i="1"/>
  <c r="Y445" i="1"/>
  <c r="BN445" i="1" s="1"/>
  <c r="P445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BN439" i="1" s="1"/>
  <c r="P439" i="1"/>
  <c r="BO438" i="1"/>
  <c r="BN438" i="1"/>
  <c r="BM438" i="1"/>
  <c r="Y438" i="1"/>
  <c r="BP438" i="1" s="1"/>
  <c r="P438" i="1"/>
  <c r="BO437" i="1"/>
  <c r="BM437" i="1"/>
  <c r="Y437" i="1"/>
  <c r="Y442" i="1" s="1"/>
  <c r="P437" i="1"/>
  <c r="Y435" i="1"/>
  <c r="X435" i="1"/>
  <c r="Y434" i="1"/>
  <c r="X434" i="1"/>
  <c r="BP433" i="1"/>
  <c r="BO433" i="1"/>
  <c r="BN433" i="1"/>
  <c r="BM433" i="1"/>
  <c r="Z433" i="1"/>
  <c r="Y433" i="1"/>
  <c r="P433" i="1"/>
  <c r="BP432" i="1"/>
  <c r="BO432" i="1"/>
  <c r="BN432" i="1"/>
  <c r="BM432" i="1"/>
  <c r="Z432" i="1"/>
  <c r="Z434" i="1" s="1"/>
  <c r="Y432" i="1"/>
  <c r="Y563" i="1" s="1"/>
  <c r="P432" i="1"/>
  <c r="X429" i="1"/>
  <c r="X428" i="1"/>
  <c r="BO427" i="1"/>
  <c r="BM427" i="1"/>
  <c r="Y427" i="1"/>
  <c r="BP427" i="1" s="1"/>
  <c r="P427" i="1"/>
  <c r="BO426" i="1"/>
  <c r="BM426" i="1"/>
  <c r="Y426" i="1"/>
  <c r="Y428" i="1" s="1"/>
  <c r="P426" i="1"/>
  <c r="X424" i="1"/>
  <c r="X423" i="1"/>
  <c r="BO422" i="1"/>
  <c r="BN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Z420" i="1" s="1"/>
  <c r="P420" i="1"/>
  <c r="BO419" i="1"/>
  <c r="BM419" i="1"/>
  <c r="Y419" i="1"/>
  <c r="BP419" i="1" s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BN414" i="1" s="1"/>
  <c r="P414" i="1"/>
  <c r="BO413" i="1"/>
  <c r="BN413" i="1"/>
  <c r="BM413" i="1"/>
  <c r="Z413" i="1"/>
  <c r="Y413" i="1"/>
  <c r="Y423" i="1" s="1"/>
  <c r="P413" i="1"/>
  <c r="Y409" i="1"/>
  <c r="X409" i="1"/>
  <c r="Y408" i="1"/>
  <c r="X408" i="1"/>
  <c r="BP407" i="1"/>
  <c r="BO407" i="1"/>
  <c r="BN407" i="1"/>
  <c r="BM407" i="1"/>
  <c r="Z407" i="1"/>
  <c r="Z408" i="1" s="1"/>
  <c r="Y407" i="1"/>
  <c r="P407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Z402" i="1" s="1"/>
  <c r="P402" i="1"/>
  <c r="BO401" i="1"/>
  <c r="BM401" i="1"/>
  <c r="Y401" i="1"/>
  <c r="P401" i="1"/>
  <c r="BO400" i="1"/>
  <c r="BM400" i="1"/>
  <c r="Y400" i="1"/>
  <c r="P400" i="1"/>
  <c r="Y398" i="1"/>
  <c r="X398" i="1"/>
  <c r="X397" i="1"/>
  <c r="BO396" i="1"/>
  <c r="BN396" i="1"/>
  <c r="BM396" i="1"/>
  <c r="Y396" i="1"/>
  <c r="Y397" i="1" s="1"/>
  <c r="P396" i="1"/>
  <c r="Y394" i="1"/>
  <c r="X394" i="1"/>
  <c r="X393" i="1"/>
  <c r="BO392" i="1"/>
  <c r="BM392" i="1"/>
  <c r="Y392" i="1"/>
  <c r="BP392" i="1" s="1"/>
  <c r="P392" i="1"/>
  <c r="BP391" i="1"/>
  <c r="BO391" i="1"/>
  <c r="BN391" i="1"/>
  <c r="BM391" i="1"/>
  <c r="Y391" i="1"/>
  <c r="Z391" i="1" s="1"/>
  <c r="P391" i="1"/>
  <c r="BP390" i="1"/>
  <c r="BO390" i="1"/>
  <c r="BN390" i="1"/>
  <c r="BM390" i="1"/>
  <c r="Z390" i="1"/>
  <c r="Y390" i="1"/>
  <c r="P390" i="1"/>
  <c r="BP389" i="1"/>
  <c r="BO389" i="1"/>
  <c r="BN389" i="1"/>
  <c r="BM389" i="1"/>
  <c r="Z389" i="1"/>
  <c r="Y389" i="1"/>
  <c r="P389" i="1"/>
  <c r="BO388" i="1"/>
  <c r="BN388" i="1"/>
  <c r="BM388" i="1"/>
  <c r="Y388" i="1"/>
  <c r="BP388" i="1" s="1"/>
  <c r="P388" i="1"/>
  <c r="Y385" i="1"/>
  <c r="X385" i="1"/>
  <c r="Y384" i="1"/>
  <c r="X384" i="1"/>
  <c r="BO383" i="1"/>
  <c r="BM383" i="1"/>
  <c r="Y383" i="1"/>
  <c r="BP383" i="1" s="1"/>
  <c r="P383" i="1"/>
  <c r="X381" i="1"/>
  <c r="X380" i="1"/>
  <c r="BO379" i="1"/>
  <c r="BN379" i="1"/>
  <c r="BM379" i="1"/>
  <c r="Y379" i="1"/>
  <c r="Y381" i="1" s="1"/>
  <c r="P379" i="1"/>
  <c r="BP378" i="1"/>
  <c r="BO378" i="1"/>
  <c r="BN378" i="1"/>
  <c r="BM378" i="1"/>
  <c r="Z378" i="1"/>
  <c r="Y378" i="1"/>
  <c r="P378" i="1"/>
  <c r="X376" i="1"/>
  <c r="X375" i="1"/>
  <c r="BO374" i="1"/>
  <c r="BN374" i="1"/>
  <c r="BM374" i="1"/>
  <c r="Z374" i="1"/>
  <c r="Y374" i="1"/>
  <c r="BP374" i="1" s="1"/>
  <c r="P374" i="1"/>
  <c r="BO373" i="1"/>
  <c r="BM373" i="1"/>
  <c r="Y373" i="1"/>
  <c r="Y376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BN367" i="1" s="1"/>
  <c r="P367" i="1"/>
  <c r="BO366" i="1"/>
  <c r="BN366" i="1"/>
  <c r="BM366" i="1"/>
  <c r="Z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N364" i="1" s="1"/>
  <c r="P364" i="1"/>
  <c r="BO363" i="1"/>
  <c r="BN363" i="1"/>
  <c r="BM363" i="1"/>
  <c r="Y363" i="1"/>
  <c r="P363" i="1"/>
  <c r="X359" i="1"/>
  <c r="X358" i="1"/>
  <c r="BO357" i="1"/>
  <c r="BM357" i="1"/>
  <c r="Y357" i="1"/>
  <c r="BN357" i="1" s="1"/>
  <c r="P357" i="1"/>
  <c r="BO356" i="1"/>
  <c r="BN356" i="1"/>
  <c r="BM356" i="1"/>
  <c r="Z356" i="1"/>
  <c r="Y356" i="1"/>
  <c r="BP356" i="1" s="1"/>
  <c r="P356" i="1"/>
  <c r="BO355" i="1"/>
  <c r="BM355" i="1"/>
  <c r="Y355" i="1"/>
  <c r="BP355" i="1" s="1"/>
  <c r="P355" i="1"/>
  <c r="X353" i="1"/>
  <c r="X352" i="1"/>
  <c r="BO351" i="1"/>
  <c r="BM351" i="1"/>
  <c r="Y351" i="1"/>
  <c r="P351" i="1"/>
  <c r="X348" i="1"/>
  <c r="X347" i="1"/>
  <c r="BO346" i="1"/>
  <c r="BM346" i="1"/>
  <c r="Y346" i="1"/>
  <c r="Z346" i="1" s="1"/>
  <c r="P346" i="1"/>
  <c r="BO345" i="1"/>
  <c r="BM345" i="1"/>
  <c r="Y345" i="1"/>
  <c r="P345" i="1"/>
  <c r="BO344" i="1"/>
  <c r="BM344" i="1"/>
  <c r="Y344" i="1"/>
  <c r="BP344" i="1" s="1"/>
  <c r="P344" i="1"/>
  <c r="Y342" i="1"/>
  <c r="X342" i="1"/>
  <c r="X341" i="1"/>
  <c r="BO340" i="1"/>
  <c r="BN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Z338" i="1" s="1"/>
  <c r="BO337" i="1"/>
  <c r="BN337" i="1"/>
  <c r="BM337" i="1"/>
  <c r="Y337" i="1"/>
  <c r="Y341" i="1" s="1"/>
  <c r="Y335" i="1"/>
  <c r="X335" i="1"/>
  <c r="Y334" i="1"/>
  <c r="X334" i="1"/>
  <c r="BP333" i="1"/>
  <c r="BO333" i="1"/>
  <c r="BN333" i="1"/>
  <c r="BM333" i="1"/>
  <c r="Z333" i="1"/>
  <c r="Y333" i="1"/>
  <c r="P333" i="1"/>
  <c r="BO332" i="1"/>
  <c r="BM332" i="1"/>
  <c r="Z332" i="1"/>
  <c r="Y332" i="1"/>
  <c r="BP332" i="1" s="1"/>
  <c r="P332" i="1"/>
  <c r="BP331" i="1"/>
  <c r="BO331" i="1"/>
  <c r="BN331" i="1"/>
  <c r="BM331" i="1"/>
  <c r="Z331" i="1"/>
  <c r="Z334" i="1" s="1"/>
  <c r="Y331" i="1"/>
  <c r="P331" i="1"/>
  <c r="X329" i="1"/>
  <c r="X328" i="1"/>
  <c r="BO327" i="1"/>
  <c r="BM327" i="1"/>
  <c r="Y327" i="1"/>
  <c r="BN327" i="1" s="1"/>
  <c r="P327" i="1"/>
  <c r="BO326" i="1"/>
  <c r="BN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Z324" i="1"/>
  <c r="Y324" i="1"/>
  <c r="BP324" i="1" s="1"/>
  <c r="P324" i="1"/>
  <c r="BP323" i="1"/>
  <c r="BO323" i="1"/>
  <c r="BN323" i="1"/>
  <c r="BM323" i="1"/>
  <c r="Z323" i="1"/>
  <c r="Y323" i="1"/>
  <c r="Y329" i="1" s="1"/>
  <c r="P323" i="1"/>
  <c r="X321" i="1"/>
  <c r="X320" i="1"/>
  <c r="BO319" i="1"/>
  <c r="BM319" i="1"/>
  <c r="Y319" i="1"/>
  <c r="BN319" i="1" s="1"/>
  <c r="P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Z316" i="1"/>
  <c r="Y316" i="1"/>
  <c r="BP316" i="1" s="1"/>
  <c r="P316" i="1"/>
  <c r="X314" i="1"/>
  <c r="X313" i="1"/>
  <c r="BO312" i="1"/>
  <c r="BM312" i="1"/>
  <c r="Y312" i="1"/>
  <c r="BP312" i="1" s="1"/>
  <c r="P312" i="1"/>
  <c r="BO311" i="1"/>
  <c r="BM311" i="1"/>
  <c r="Y311" i="1"/>
  <c r="BN311" i="1" s="1"/>
  <c r="P311" i="1"/>
  <c r="BO310" i="1"/>
  <c r="BN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Z308" i="1"/>
  <c r="Y308" i="1"/>
  <c r="BP308" i="1" s="1"/>
  <c r="P308" i="1"/>
  <c r="BP307" i="1"/>
  <c r="BO307" i="1"/>
  <c r="BN307" i="1"/>
  <c r="BM307" i="1"/>
  <c r="Z307" i="1"/>
  <c r="Y307" i="1"/>
  <c r="T563" i="1" s="1"/>
  <c r="P307" i="1"/>
  <c r="X304" i="1"/>
  <c r="Y303" i="1"/>
  <c r="X303" i="1"/>
  <c r="BO302" i="1"/>
  <c r="BM302" i="1"/>
  <c r="Y302" i="1"/>
  <c r="BN302" i="1" s="1"/>
  <c r="P302" i="1"/>
  <c r="X299" i="1"/>
  <c r="Y298" i="1"/>
  <c r="X298" i="1"/>
  <c r="BP297" i="1"/>
  <c r="BO297" i="1"/>
  <c r="BN297" i="1"/>
  <c r="BM297" i="1"/>
  <c r="Z297" i="1"/>
  <c r="Y297" i="1"/>
  <c r="P297" i="1"/>
  <c r="BO296" i="1"/>
  <c r="BM296" i="1"/>
  <c r="Y296" i="1"/>
  <c r="BN296" i="1" s="1"/>
  <c r="P296" i="1"/>
  <c r="X293" i="1"/>
  <c r="Y292" i="1"/>
  <c r="X292" i="1"/>
  <c r="BO291" i="1"/>
  <c r="BM291" i="1"/>
  <c r="Y291" i="1"/>
  <c r="Y293" i="1" s="1"/>
  <c r="P291" i="1"/>
  <c r="Y288" i="1"/>
  <c r="X288" i="1"/>
  <c r="X287" i="1"/>
  <c r="BO286" i="1"/>
  <c r="BN286" i="1"/>
  <c r="BM286" i="1"/>
  <c r="Y286" i="1"/>
  <c r="Y287" i="1" s="1"/>
  <c r="P286" i="1"/>
  <c r="Y284" i="1"/>
  <c r="X284" i="1"/>
  <c r="Y283" i="1"/>
  <c r="X283" i="1"/>
  <c r="BO282" i="1"/>
  <c r="BM282" i="1"/>
  <c r="Y282" i="1"/>
  <c r="P563" i="1" s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BP275" i="1" s="1"/>
  <c r="P275" i="1"/>
  <c r="BP274" i="1"/>
  <c r="BO274" i="1"/>
  <c r="BN274" i="1"/>
  <c r="BM274" i="1"/>
  <c r="Z274" i="1"/>
  <c r="Y274" i="1"/>
  <c r="P274" i="1"/>
  <c r="X271" i="1"/>
  <c r="Y270" i="1"/>
  <c r="X270" i="1"/>
  <c r="BO269" i="1"/>
  <c r="BM269" i="1"/>
  <c r="Y269" i="1"/>
  <c r="BO268" i="1"/>
  <c r="BN268" i="1"/>
  <c r="BM268" i="1"/>
  <c r="Z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N260" i="1" s="1"/>
  <c r="P260" i="1"/>
  <c r="BO259" i="1"/>
  <c r="BN259" i="1"/>
  <c r="BM259" i="1"/>
  <c r="Z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N251" i="1" s="1"/>
  <c r="BP250" i="1"/>
  <c r="BO250" i="1"/>
  <c r="BM250" i="1"/>
  <c r="Z250" i="1"/>
  <c r="Y250" i="1"/>
  <c r="BN250" i="1" s="1"/>
  <c r="BO249" i="1"/>
  <c r="BM249" i="1"/>
  <c r="Y249" i="1"/>
  <c r="BO248" i="1"/>
  <c r="BM248" i="1"/>
  <c r="Y248" i="1"/>
  <c r="Z248" i="1" s="1"/>
  <c r="P248" i="1"/>
  <c r="BO247" i="1"/>
  <c r="BM247" i="1"/>
  <c r="Y247" i="1"/>
  <c r="Y245" i="1"/>
  <c r="X245" i="1"/>
  <c r="Y244" i="1"/>
  <c r="X244" i="1"/>
  <c r="BO243" i="1"/>
  <c r="BM243" i="1"/>
  <c r="Y243" i="1"/>
  <c r="BP243" i="1" s="1"/>
  <c r="P243" i="1"/>
  <c r="X241" i="1"/>
  <c r="Y240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O234" i="1"/>
  <c r="BN234" i="1"/>
  <c r="BM234" i="1"/>
  <c r="Z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BP229" i="1" s="1"/>
  <c r="P229" i="1"/>
  <c r="BO228" i="1"/>
  <c r="BN228" i="1"/>
  <c r="BM228" i="1"/>
  <c r="Z228" i="1"/>
  <c r="Y228" i="1"/>
  <c r="P228" i="1"/>
  <c r="BO227" i="1"/>
  <c r="BM227" i="1"/>
  <c r="Y227" i="1"/>
  <c r="Y236" i="1" s="1"/>
  <c r="P227" i="1"/>
  <c r="X224" i="1"/>
  <c r="Y223" i="1"/>
  <c r="X223" i="1"/>
  <c r="BO222" i="1"/>
  <c r="BN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O217" i="1"/>
  <c r="BN217" i="1"/>
  <c r="BM217" i="1"/>
  <c r="Z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N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O211" i="1"/>
  <c r="BN211" i="1"/>
  <c r="BM211" i="1"/>
  <c r="Z211" i="1"/>
  <c r="Y211" i="1"/>
  <c r="Y218" i="1" s="1"/>
  <c r="P211" i="1"/>
  <c r="BO210" i="1"/>
  <c r="BM210" i="1"/>
  <c r="Y210" i="1"/>
  <c r="BP210" i="1" s="1"/>
  <c r="P210" i="1"/>
  <c r="BP209" i="1"/>
  <c r="BO209" i="1"/>
  <c r="BN209" i="1"/>
  <c r="BM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Y201" i="1"/>
  <c r="Z201" i="1" s="1"/>
  <c r="P201" i="1"/>
  <c r="BP200" i="1"/>
  <c r="BO200" i="1"/>
  <c r="BM200" i="1"/>
  <c r="Z200" i="1"/>
  <c r="Y200" i="1"/>
  <c r="BN200" i="1" s="1"/>
  <c r="P200" i="1"/>
  <c r="BP199" i="1"/>
  <c r="BO199" i="1"/>
  <c r="BN199" i="1"/>
  <c r="BM199" i="1"/>
  <c r="Z199" i="1"/>
  <c r="Y199" i="1"/>
  <c r="P199" i="1"/>
  <c r="BO198" i="1"/>
  <c r="BN198" i="1"/>
  <c r="BM198" i="1"/>
  <c r="Y198" i="1"/>
  <c r="BP198" i="1" s="1"/>
  <c r="P198" i="1"/>
  <c r="Y196" i="1"/>
  <c r="X196" i="1"/>
  <c r="Y195" i="1"/>
  <c r="X195" i="1"/>
  <c r="BO194" i="1"/>
  <c r="BM194" i="1"/>
  <c r="Y194" i="1"/>
  <c r="BP194" i="1" s="1"/>
  <c r="P194" i="1"/>
  <c r="BP193" i="1"/>
  <c r="BO193" i="1"/>
  <c r="BN193" i="1"/>
  <c r="BM193" i="1"/>
  <c r="Y193" i="1"/>
  <c r="Z193" i="1" s="1"/>
  <c r="P193" i="1"/>
  <c r="Y191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BP188" i="1" s="1"/>
  <c r="P188" i="1"/>
  <c r="X185" i="1"/>
  <c r="X184" i="1"/>
  <c r="BO183" i="1"/>
  <c r="BM183" i="1"/>
  <c r="Y183" i="1"/>
  <c r="X181" i="1"/>
  <c r="X180" i="1"/>
  <c r="BO179" i="1"/>
  <c r="BM179" i="1"/>
  <c r="Y179" i="1"/>
  <c r="BP178" i="1"/>
  <c r="BO178" i="1"/>
  <c r="BN178" i="1"/>
  <c r="BM178" i="1"/>
  <c r="Z178" i="1"/>
  <c r="Y178" i="1"/>
  <c r="BP177" i="1"/>
  <c r="BO177" i="1"/>
  <c r="BN177" i="1"/>
  <c r="BM177" i="1"/>
  <c r="Z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Y171" i="1"/>
  <c r="Z171" i="1" s="1"/>
  <c r="P171" i="1"/>
  <c r="BP170" i="1"/>
  <c r="BO170" i="1"/>
  <c r="BM170" i="1"/>
  <c r="Z170" i="1"/>
  <c r="Y170" i="1"/>
  <c r="BN170" i="1" s="1"/>
  <c r="P170" i="1"/>
  <c r="BP169" i="1"/>
  <c r="BO169" i="1"/>
  <c r="BN169" i="1"/>
  <c r="BM169" i="1"/>
  <c r="Z169" i="1"/>
  <c r="Y169" i="1"/>
  <c r="P169" i="1"/>
  <c r="BO168" i="1"/>
  <c r="BN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Z166" i="1" s="1"/>
  <c r="P166" i="1"/>
  <c r="BO165" i="1"/>
  <c r="BM165" i="1"/>
  <c r="Y165" i="1"/>
  <c r="P165" i="1"/>
  <c r="Y163" i="1"/>
  <c r="X163" i="1"/>
  <c r="Z162" i="1"/>
  <c r="Y162" i="1"/>
  <c r="X162" i="1"/>
  <c r="BP161" i="1"/>
  <c r="BO161" i="1"/>
  <c r="BN161" i="1"/>
  <c r="BM161" i="1"/>
  <c r="Z161" i="1"/>
  <c r="Y161" i="1"/>
  <c r="I563" i="1" s="1"/>
  <c r="P161" i="1"/>
  <c r="X157" i="1"/>
  <c r="X156" i="1"/>
  <c r="BO155" i="1"/>
  <c r="BN155" i="1"/>
  <c r="BM155" i="1"/>
  <c r="Y155" i="1"/>
  <c r="BP155" i="1" s="1"/>
  <c r="P155" i="1"/>
  <c r="BO154" i="1"/>
  <c r="BM154" i="1"/>
  <c r="Y154" i="1"/>
  <c r="BP154" i="1" s="1"/>
  <c r="P154" i="1"/>
  <c r="BP153" i="1"/>
  <c r="BO153" i="1"/>
  <c r="BN153" i="1"/>
  <c r="BM153" i="1"/>
  <c r="Y153" i="1"/>
  <c r="P153" i="1"/>
  <c r="Y151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O144" i="1"/>
  <c r="BN144" i="1"/>
  <c r="BM144" i="1"/>
  <c r="Z144" i="1"/>
  <c r="Y144" i="1"/>
  <c r="BP144" i="1" s="1"/>
  <c r="P144" i="1"/>
  <c r="BP143" i="1"/>
  <c r="BO143" i="1"/>
  <c r="BM143" i="1"/>
  <c r="Y143" i="1"/>
  <c r="P143" i="1"/>
  <c r="X141" i="1"/>
  <c r="X140" i="1"/>
  <c r="BO139" i="1"/>
  <c r="BM139" i="1"/>
  <c r="Y139" i="1"/>
  <c r="Z139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Y130" i="1"/>
  <c r="X130" i="1"/>
  <c r="X129" i="1"/>
  <c r="BO128" i="1"/>
  <c r="BN128" i="1"/>
  <c r="BM128" i="1"/>
  <c r="Y128" i="1"/>
  <c r="Y129" i="1" s="1"/>
  <c r="P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Y123" i="1"/>
  <c r="Z123" i="1" s="1"/>
  <c r="P123" i="1"/>
  <c r="BP122" i="1"/>
  <c r="BO122" i="1"/>
  <c r="BM122" i="1"/>
  <c r="Z122" i="1"/>
  <c r="Y122" i="1"/>
  <c r="BN122" i="1" s="1"/>
  <c r="P122" i="1"/>
  <c r="BP121" i="1"/>
  <c r="BO121" i="1"/>
  <c r="BN121" i="1"/>
  <c r="BM121" i="1"/>
  <c r="Z121" i="1"/>
  <c r="Y121" i="1"/>
  <c r="P121" i="1"/>
  <c r="BO120" i="1"/>
  <c r="BN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Z118" i="1" s="1"/>
  <c r="P118" i="1"/>
  <c r="BP117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N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Y107" i="1"/>
  <c r="Z107" i="1" s="1"/>
  <c r="P107" i="1"/>
  <c r="BP106" i="1"/>
  <c r="BO106" i="1"/>
  <c r="BM106" i="1"/>
  <c r="Z106" i="1"/>
  <c r="Y106" i="1"/>
  <c r="BN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Y98" i="1"/>
  <c r="Z98" i="1" s="1"/>
  <c r="P98" i="1"/>
  <c r="BP97" i="1"/>
  <c r="BO97" i="1"/>
  <c r="BM97" i="1"/>
  <c r="Z97" i="1"/>
  <c r="Y97" i="1"/>
  <c r="BN97" i="1" s="1"/>
  <c r="P97" i="1"/>
  <c r="BP96" i="1"/>
  <c r="BO96" i="1"/>
  <c r="BN96" i="1"/>
  <c r="BM96" i="1"/>
  <c r="Z96" i="1"/>
  <c r="Y96" i="1"/>
  <c r="P96" i="1"/>
  <c r="BO95" i="1"/>
  <c r="BM95" i="1"/>
  <c r="Y95" i="1"/>
  <c r="BN95" i="1" s="1"/>
  <c r="P95" i="1"/>
  <c r="BP94" i="1"/>
  <c r="BO94" i="1"/>
  <c r="BN94" i="1"/>
  <c r="BM94" i="1"/>
  <c r="Z94" i="1"/>
  <c r="Y94" i="1"/>
  <c r="P94" i="1"/>
  <c r="BO93" i="1"/>
  <c r="BM93" i="1"/>
  <c r="Y93" i="1"/>
  <c r="Z93" i="1" s="1"/>
  <c r="BO92" i="1"/>
  <c r="BM92" i="1"/>
  <c r="Y92" i="1"/>
  <c r="Y100" i="1" s="1"/>
  <c r="P92" i="1"/>
  <c r="Y90" i="1"/>
  <c r="X90" i="1"/>
  <c r="Y89" i="1"/>
  <c r="X89" i="1"/>
  <c r="BO88" i="1"/>
  <c r="BM88" i="1"/>
  <c r="Y88" i="1"/>
  <c r="P88" i="1"/>
  <c r="BP87" i="1"/>
  <c r="BO87" i="1"/>
  <c r="BN87" i="1"/>
  <c r="BM87" i="1"/>
  <c r="Y87" i="1"/>
  <c r="Z87" i="1" s="1"/>
  <c r="P87" i="1"/>
  <c r="BP86" i="1"/>
  <c r="BO86" i="1"/>
  <c r="BM86" i="1"/>
  <c r="Z86" i="1"/>
  <c r="Y86" i="1"/>
  <c r="P86" i="1"/>
  <c r="X83" i="1"/>
  <c r="X82" i="1"/>
  <c r="BP81" i="1"/>
  <c r="BO81" i="1"/>
  <c r="BM81" i="1"/>
  <c r="Z81" i="1"/>
  <c r="Y81" i="1"/>
  <c r="BN81" i="1" s="1"/>
  <c r="P81" i="1"/>
  <c r="BP80" i="1"/>
  <c r="BO80" i="1"/>
  <c r="BM80" i="1"/>
  <c r="Y80" i="1"/>
  <c r="Y82" i="1" s="1"/>
  <c r="P80" i="1"/>
  <c r="X78" i="1"/>
  <c r="Y77" i="1"/>
  <c r="X77" i="1"/>
  <c r="BO76" i="1"/>
  <c r="BM76" i="1"/>
  <c r="Z76" i="1"/>
  <c r="Y76" i="1"/>
  <c r="BN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BP73" i="1"/>
  <c r="BO73" i="1"/>
  <c r="BM73" i="1"/>
  <c r="Z73" i="1"/>
  <c r="Y73" i="1"/>
  <c r="BN73" i="1" s="1"/>
  <c r="P73" i="1"/>
  <c r="BO72" i="1"/>
  <c r="BN72" i="1"/>
  <c r="BM72" i="1"/>
  <c r="Z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P67" i="1"/>
  <c r="BP66" i="1"/>
  <c r="BO66" i="1"/>
  <c r="BN66" i="1"/>
  <c r="BM66" i="1"/>
  <c r="Z66" i="1"/>
  <c r="Y66" i="1"/>
  <c r="P66" i="1"/>
  <c r="BP65" i="1"/>
  <c r="BO65" i="1"/>
  <c r="BM65" i="1"/>
  <c r="Z65" i="1"/>
  <c r="Y65" i="1"/>
  <c r="BN65" i="1" s="1"/>
  <c r="P65" i="1"/>
  <c r="Y63" i="1"/>
  <c r="X63" i="1"/>
  <c r="X62" i="1"/>
  <c r="BP61" i="1"/>
  <c r="BO61" i="1"/>
  <c r="BM61" i="1"/>
  <c r="Y61" i="1"/>
  <c r="P61" i="1"/>
  <c r="BO60" i="1"/>
  <c r="BM60" i="1"/>
  <c r="Y60" i="1"/>
  <c r="BN60" i="1" s="1"/>
  <c r="P60" i="1"/>
  <c r="BO59" i="1"/>
  <c r="BM59" i="1"/>
  <c r="Y59" i="1"/>
  <c r="P59" i="1"/>
  <c r="BP58" i="1"/>
  <c r="BO58" i="1"/>
  <c r="BN58" i="1"/>
  <c r="BM58" i="1"/>
  <c r="Z58" i="1"/>
  <c r="Y58" i="1"/>
  <c r="P58" i="1"/>
  <c r="X56" i="1"/>
  <c r="X55" i="1"/>
  <c r="BO54" i="1"/>
  <c r="BN54" i="1"/>
  <c r="BM54" i="1"/>
  <c r="Z54" i="1"/>
  <c r="Y54" i="1"/>
  <c r="BP54" i="1" s="1"/>
  <c r="P54" i="1"/>
  <c r="BO53" i="1"/>
  <c r="BM53" i="1"/>
  <c r="Y53" i="1"/>
  <c r="P53" i="1"/>
  <c r="BO52" i="1"/>
  <c r="BM52" i="1"/>
  <c r="Y52" i="1"/>
  <c r="BN52" i="1" s="1"/>
  <c r="P52" i="1"/>
  <c r="BO51" i="1"/>
  <c r="BM51" i="1"/>
  <c r="Y51" i="1"/>
  <c r="P51" i="1"/>
  <c r="BP50" i="1"/>
  <c r="BO50" i="1"/>
  <c r="BN50" i="1"/>
  <c r="BM50" i="1"/>
  <c r="Z50" i="1"/>
  <c r="Y50" i="1"/>
  <c r="P50" i="1"/>
  <c r="BP49" i="1"/>
  <c r="BO49" i="1"/>
  <c r="BM49" i="1"/>
  <c r="Z49" i="1"/>
  <c r="Y49" i="1"/>
  <c r="BN49" i="1" s="1"/>
  <c r="P49" i="1"/>
  <c r="Y46" i="1"/>
  <c r="X46" i="1"/>
  <c r="X45" i="1"/>
  <c r="BO44" i="1"/>
  <c r="BM44" i="1"/>
  <c r="Y44" i="1"/>
  <c r="P44" i="1"/>
  <c r="Y42" i="1"/>
  <c r="X42" i="1"/>
  <c r="X41" i="1"/>
  <c r="BO40" i="1"/>
  <c r="BM40" i="1"/>
  <c r="Z40" i="1"/>
  <c r="Y40" i="1"/>
  <c r="BN40" i="1" s="1"/>
  <c r="P40" i="1"/>
  <c r="BP39" i="1"/>
  <c r="BO39" i="1"/>
  <c r="BN39" i="1"/>
  <c r="BM39" i="1"/>
  <c r="Z39" i="1"/>
  <c r="Y39" i="1"/>
  <c r="P39" i="1"/>
  <c r="BO38" i="1"/>
  <c r="BM38" i="1"/>
  <c r="Y38" i="1"/>
  <c r="P38" i="1"/>
  <c r="BO37" i="1"/>
  <c r="BN37" i="1"/>
  <c r="BM37" i="1"/>
  <c r="Z37" i="1"/>
  <c r="Y37" i="1"/>
  <c r="Y41" i="1" s="1"/>
  <c r="P37" i="1"/>
  <c r="Y33" i="1"/>
  <c r="X33" i="1"/>
  <c r="Y32" i="1"/>
  <c r="X32" i="1"/>
  <c r="BP31" i="1"/>
  <c r="BO31" i="1"/>
  <c r="BN31" i="1"/>
  <c r="BM31" i="1"/>
  <c r="Z31" i="1"/>
  <c r="Z32" i="1" s="1"/>
  <c r="Y31" i="1"/>
  <c r="P31" i="1"/>
  <c r="X29" i="1"/>
  <c r="Y28" i="1"/>
  <c r="X28" i="1"/>
  <c r="BP27" i="1"/>
  <c r="BO27" i="1"/>
  <c r="BN27" i="1"/>
  <c r="BM27" i="1"/>
  <c r="Z27" i="1"/>
  <c r="Y27" i="1"/>
  <c r="P27" i="1"/>
  <c r="BO26" i="1"/>
  <c r="BM26" i="1"/>
  <c r="Y26" i="1"/>
  <c r="P26" i="1"/>
  <c r="BP25" i="1"/>
  <c r="BO25" i="1"/>
  <c r="BM25" i="1"/>
  <c r="Z25" i="1"/>
  <c r="Y25" i="1"/>
  <c r="BN25" i="1" s="1"/>
  <c r="P25" i="1"/>
  <c r="BO24" i="1"/>
  <c r="BN24" i="1"/>
  <c r="BM24" i="1"/>
  <c r="Y24" i="1"/>
  <c r="P24" i="1"/>
  <c r="BP23" i="1"/>
  <c r="BO23" i="1"/>
  <c r="BN23" i="1"/>
  <c r="BM23" i="1"/>
  <c r="Z23" i="1"/>
  <c r="Y23" i="1"/>
  <c r="P23" i="1"/>
  <c r="BP22" i="1"/>
  <c r="BO22" i="1"/>
  <c r="X555" i="1" s="1"/>
  <c r="BM22" i="1"/>
  <c r="X554" i="1" s="1"/>
  <c r="Z22" i="1"/>
  <c r="Y22" i="1"/>
  <c r="P22" i="1"/>
  <c r="H10" i="1"/>
  <c r="A9" i="1"/>
  <c r="H9" i="1" s="1"/>
  <c r="D7" i="1"/>
  <c r="Q6" i="1"/>
  <c r="P2" i="1"/>
  <c r="Y69" i="1" l="1"/>
  <c r="BP67" i="1"/>
  <c r="Z67" i="1"/>
  <c r="Z68" i="1" s="1"/>
  <c r="BP369" i="1"/>
  <c r="BN369" i="1"/>
  <c r="Z26" i="1"/>
  <c r="BP26" i="1"/>
  <c r="BN26" i="1"/>
  <c r="Z52" i="1"/>
  <c r="Y135" i="1"/>
  <c r="G563" i="1"/>
  <c r="BP133" i="1"/>
  <c r="Z133" i="1"/>
  <c r="Z135" i="1" s="1"/>
  <c r="Y136" i="1"/>
  <c r="Z203" i="1"/>
  <c r="BN269" i="1"/>
  <c r="Z269" i="1"/>
  <c r="BP269" i="1"/>
  <c r="Z369" i="1"/>
  <c r="Y404" i="1"/>
  <c r="Y140" i="1"/>
  <c r="BN139" i="1"/>
  <c r="Y207" i="1"/>
  <c r="BN67" i="1"/>
  <c r="BP76" i="1"/>
  <c r="Y83" i="1"/>
  <c r="BN117" i="1"/>
  <c r="Z117" i="1"/>
  <c r="Y125" i="1"/>
  <c r="Y124" i="1"/>
  <c r="H563" i="1"/>
  <c r="Z190" i="1"/>
  <c r="X556" i="1"/>
  <c r="BP95" i="1"/>
  <c r="Z95" i="1"/>
  <c r="Z380" i="1"/>
  <c r="BN133" i="1"/>
  <c r="BN203" i="1"/>
  <c r="BP258" i="1"/>
  <c r="BN258" i="1"/>
  <c r="Z258" i="1"/>
  <c r="BP52" i="1"/>
  <c r="E563" i="1"/>
  <c r="BP99" i="1"/>
  <c r="BN99" i="1"/>
  <c r="Z99" i="1"/>
  <c r="BP139" i="1"/>
  <c r="Z155" i="1"/>
  <c r="Y175" i="1"/>
  <c r="BP165" i="1"/>
  <c r="Y174" i="1"/>
  <c r="BN165" i="1"/>
  <c r="Z165" i="1"/>
  <c r="Y262" i="1"/>
  <c r="BP401" i="1"/>
  <c r="Y405" i="1"/>
  <c r="BN401" i="1"/>
  <c r="Z401" i="1"/>
  <c r="BN92" i="1"/>
  <c r="Y141" i="1"/>
  <c r="Y278" i="1"/>
  <c r="BP277" i="1"/>
  <c r="Z277" i="1"/>
  <c r="BP318" i="1"/>
  <c r="Z318" i="1"/>
  <c r="Y320" i="1"/>
  <c r="Y352" i="1"/>
  <c r="BP351" i="1"/>
  <c r="BN351" i="1"/>
  <c r="U563" i="1"/>
  <c r="Y353" i="1"/>
  <c r="BN53" i="1"/>
  <c r="Z53" i="1"/>
  <c r="BN134" i="1"/>
  <c r="Z134" i="1"/>
  <c r="BP59" i="1"/>
  <c r="Y62" i="1"/>
  <c r="Z59" i="1"/>
  <c r="BP40" i="1"/>
  <c r="Z80" i="1"/>
  <c r="Z82" i="1" s="1"/>
  <c r="Z173" i="1"/>
  <c r="Y180" i="1"/>
  <c r="BP179" i="1"/>
  <c r="BN179" i="1"/>
  <c r="Z179" i="1"/>
  <c r="Y181" i="1"/>
  <c r="BP231" i="1"/>
  <c r="Z231" i="1"/>
  <c r="BN266" i="1"/>
  <c r="Z266" i="1"/>
  <c r="Y271" i="1"/>
  <c r="M563" i="1"/>
  <c r="BP266" i="1"/>
  <c r="Y279" i="1"/>
  <c r="Z351" i="1"/>
  <c r="Z352" i="1" s="1"/>
  <c r="BP134" i="1"/>
  <c r="Y146" i="1"/>
  <c r="Y145" i="1"/>
  <c r="BN143" i="1"/>
  <c r="Z143" i="1"/>
  <c r="Z145" i="1" s="1"/>
  <c r="Z278" i="1"/>
  <c r="BN277" i="1"/>
  <c r="BN318" i="1"/>
  <c r="BP53" i="1"/>
  <c r="BN59" i="1"/>
  <c r="Y78" i="1"/>
  <c r="BP71" i="1"/>
  <c r="BN71" i="1"/>
  <c r="Z71" i="1"/>
  <c r="BP24" i="1"/>
  <c r="Y555" i="1" s="1"/>
  <c r="Z24" i="1"/>
  <c r="BN80" i="1"/>
  <c r="BN173" i="1"/>
  <c r="BP214" i="1"/>
  <c r="Z214" i="1"/>
  <c r="Y235" i="1"/>
  <c r="BN231" i="1"/>
  <c r="Y370" i="1"/>
  <c r="BP416" i="1"/>
  <c r="BN416" i="1"/>
  <c r="Y424" i="1"/>
  <c r="BP92" i="1"/>
  <c r="Z92" i="1"/>
  <c r="Y101" i="1"/>
  <c r="Z416" i="1"/>
  <c r="BP247" i="1"/>
  <c r="BN247" i="1"/>
  <c r="Z247" i="1"/>
  <c r="Y253" i="1"/>
  <c r="Y252" i="1"/>
  <c r="BP267" i="1"/>
  <c r="BN267" i="1"/>
  <c r="Z267" i="1"/>
  <c r="X557" i="1"/>
  <c r="A10" i="1"/>
  <c r="X553" i="1"/>
  <c r="BN38" i="1"/>
  <c r="Z38" i="1"/>
  <c r="Z41" i="1" s="1"/>
  <c r="BP38" i="1"/>
  <c r="Y45" i="1"/>
  <c r="BN44" i="1"/>
  <c r="Z44" i="1"/>
  <c r="Z45" i="1" s="1"/>
  <c r="Z60" i="1"/>
  <c r="BP75" i="1"/>
  <c r="Z75" i="1"/>
  <c r="BP104" i="1"/>
  <c r="F563" i="1"/>
  <c r="Z104" i="1"/>
  <c r="Z108" i="1" s="1"/>
  <c r="Y109" i="1"/>
  <c r="Y157" i="1"/>
  <c r="Y185" i="1"/>
  <c r="Y184" i="1"/>
  <c r="BN183" i="1"/>
  <c r="Z183" i="1"/>
  <c r="Z184" i="1" s="1"/>
  <c r="BN232" i="1"/>
  <c r="Z232" i="1"/>
  <c r="BP232" i="1"/>
  <c r="Y29" i="1"/>
  <c r="Z140" i="1"/>
  <c r="Y263" i="1"/>
  <c r="BP256" i="1"/>
  <c r="Z256" i="1"/>
  <c r="L563" i="1"/>
  <c r="Y68" i="1"/>
  <c r="Y56" i="1"/>
  <c r="BP51" i="1"/>
  <c r="Z51" i="1"/>
  <c r="Z55" i="1" s="1"/>
  <c r="BN75" i="1"/>
  <c r="BN104" i="1"/>
  <c r="BN215" i="1"/>
  <c r="Z215" i="1"/>
  <c r="BP215" i="1"/>
  <c r="BP44" i="1"/>
  <c r="BP60" i="1"/>
  <c r="BP88" i="1"/>
  <c r="BN88" i="1"/>
  <c r="Z88" i="1"/>
  <c r="Z89" i="1" s="1"/>
  <c r="BP183" i="1"/>
  <c r="Y241" i="1"/>
  <c r="BP239" i="1"/>
  <c r="Z239" i="1"/>
  <c r="Z240" i="1" s="1"/>
  <c r="BN256" i="1"/>
  <c r="BN22" i="1"/>
  <c r="B563" i="1"/>
  <c r="BN51" i="1"/>
  <c r="Y55" i="1"/>
  <c r="Y557" i="1" s="1"/>
  <c r="Y108" i="1"/>
  <c r="Z180" i="1"/>
  <c r="BP233" i="1"/>
  <c r="BN233" i="1"/>
  <c r="Z233" i="1"/>
  <c r="BP326" i="1"/>
  <c r="Z326" i="1"/>
  <c r="Y328" i="1"/>
  <c r="BP345" i="1"/>
  <c r="BN345" i="1"/>
  <c r="Z345" i="1"/>
  <c r="Y348" i="1"/>
  <c r="J9" i="1"/>
  <c r="F9" i="1"/>
  <c r="F10" i="1"/>
  <c r="Z28" i="1"/>
  <c r="BN61" i="1"/>
  <c r="Z61" i="1"/>
  <c r="Y206" i="1"/>
  <c r="Y224" i="1"/>
  <c r="BP222" i="1"/>
  <c r="Z222" i="1"/>
  <c r="Z223" i="1" s="1"/>
  <c r="BN239" i="1"/>
  <c r="BP216" i="1"/>
  <c r="BN216" i="1"/>
  <c r="Z216" i="1"/>
  <c r="BP249" i="1"/>
  <c r="BN249" i="1"/>
  <c r="Z249" i="1"/>
  <c r="BN257" i="1"/>
  <c r="Z257" i="1"/>
  <c r="BP257" i="1"/>
  <c r="Y314" i="1"/>
  <c r="BP310" i="1"/>
  <c r="Z310" i="1"/>
  <c r="BP302" i="1"/>
  <c r="BP311" i="1"/>
  <c r="BP319" i="1"/>
  <c r="BP327" i="1"/>
  <c r="BP364" i="1"/>
  <c r="Y371" i="1"/>
  <c r="BP445" i="1"/>
  <c r="BP472" i="1"/>
  <c r="BP480" i="1"/>
  <c r="BP488" i="1"/>
  <c r="J563" i="1"/>
  <c r="BN93" i="1"/>
  <c r="BN118" i="1"/>
  <c r="Z154" i="1"/>
  <c r="BN166" i="1"/>
  <c r="Z172" i="1"/>
  <c r="Z194" i="1"/>
  <c r="Z195" i="1" s="1"/>
  <c r="Z202" i="1"/>
  <c r="Z210" i="1"/>
  <c r="Z227" i="1"/>
  <c r="Z235" i="1" s="1"/>
  <c r="Z243" i="1"/>
  <c r="Z244" i="1" s="1"/>
  <c r="BN248" i="1"/>
  <c r="BP251" i="1"/>
  <c r="BP260" i="1"/>
  <c r="Z282" i="1"/>
  <c r="Z283" i="1" s="1"/>
  <c r="BP296" i="1"/>
  <c r="BN338" i="1"/>
  <c r="BN346" i="1"/>
  <c r="BP357" i="1"/>
  <c r="BP367" i="1"/>
  <c r="Z383" i="1"/>
  <c r="Z384" i="1" s="1"/>
  <c r="Z392" i="1"/>
  <c r="BN402" i="1"/>
  <c r="BP414" i="1"/>
  <c r="BN420" i="1"/>
  <c r="Y429" i="1"/>
  <c r="BP439" i="1"/>
  <c r="BN461" i="1"/>
  <c r="Z467" i="1"/>
  <c r="BP475" i="1"/>
  <c r="BP491" i="1"/>
  <c r="K563" i="1"/>
  <c r="BN512" i="1"/>
  <c r="BN534" i="1"/>
  <c r="BN546" i="1"/>
  <c r="BP93" i="1"/>
  <c r="BP118" i="1"/>
  <c r="BN154" i="1"/>
  <c r="BP166" i="1"/>
  <c r="BN172" i="1"/>
  <c r="BN194" i="1"/>
  <c r="BN202" i="1"/>
  <c r="BN210" i="1"/>
  <c r="BN227" i="1"/>
  <c r="BN243" i="1"/>
  <c r="BP248" i="1"/>
  <c r="BN282" i="1"/>
  <c r="Z312" i="1"/>
  <c r="BP338" i="1"/>
  <c r="BP346" i="1"/>
  <c r="Z355" i="1"/>
  <c r="Z358" i="1" s="1"/>
  <c r="Y358" i="1"/>
  <c r="Z365" i="1"/>
  <c r="Z373" i="1"/>
  <c r="Z375" i="1" s="1"/>
  <c r="BN383" i="1"/>
  <c r="BN392" i="1"/>
  <c r="BP402" i="1"/>
  <c r="BP420" i="1"/>
  <c r="Z437" i="1"/>
  <c r="Z446" i="1"/>
  <c r="BP461" i="1"/>
  <c r="BN467" i="1"/>
  <c r="Z473" i="1"/>
  <c r="Z481" i="1"/>
  <c r="Z489" i="1"/>
  <c r="BN470" i="1"/>
  <c r="Z476" i="1"/>
  <c r="BN486" i="1"/>
  <c r="Z492" i="1"/>
  <c r="Y495" i="1"/>
  <c r="Z500" i="1"/>
  <c r="BP534" i="1"/>
  <c r="Y538" i="1"/>
  <c r="BP546" i="1"/>
  <c r="O563" i="1"/>
  <c r="BP227" i="1"/>
  <c r="BP282" i="1"/>
  <c r="Z291" i="1"/>
  <c r="Z292" i="1" s="1"/>
  <c r="Y304" i="1"/>
  <c r="BN312" i="1"/>
  <c r="Y321" i="1"/>
  <c r="Z344" i="1"/>
  <c r="Y347" i="1"/>
  <c r="BN355" i="1"/>
  <c r="BN365" i="1"/>
  <c r="BN373" i="1"/>
  <c r="Z400" i="1"/>
  <c r="Z404" i="1" s="1"/>
  <c r="Z418" i="1"/>
  <c r="Z426" i="1"/>
  <c r="Z428" i="1" s="1"/>
  <c r="BN437" i="1"/>
  <c r="BN446" i="1"/>
  <c r="BN473" i="1"/>
  <c r="BN481" i="1"/>
  <c r="BN489" i="1"/>
  <c r="Y114" i="1"/>
  <c r="Y359" i="1"/>
  <c r="BP486" i="1"/>
  <c r="BN500" i="1"/>
  <c r="Z513" i="1"/>
  <c r="Z524" i="1"/>
  <c r="Z535" i="1"/>
  <c r="Z538" i="1" s="1"/>
  <c r="Y547" i="1"/>
  <c r="Q563" i="1"/>
  <c r="BN291" i="1"/>
  <c r="BN344" i="1"/>
  <c r="BP373" i="1"/>
  <c r="Y393" i="1"/>
  <c r="BN400" i="1"/>
  <c r="BN418" i="1"/>
  <c r="BN426" i="1"/>
  <c r="BP437" i="1"/>
  <c r="R563" i="1"/>
  <c r="BN513" i="1"/>
  <c r="BN524" i="1"/>
  <c r="BN535" i="1"/>
  <c r="S563" i="1"/>
  <c r="BN86" i="1"/>
  <c r="Y115" i="1"/>
  <c r="BP291" i="1"/>
  <c r="Y313" i="1"/>
  <c r="Z363" i="1"/>
  <c r="Z379" i="1"/>
  <c r="BP400" i="1"/>
  <c r="BP426" i="1"/>
  <c r="Y447" i="1"/>
  <c r="Z471" i="1"/>
  <c r="Z487" i="1"/>
  <c r="Z495" i="1" s="1"/>
  <c r="Y548" i="1"/>
  <c r="Z438" i="1"/>
  <c r="Y441" i="1"/>
  <c r="BN468" i="1"/>
  <c r="Z474" i="1"/>
  <c r="Y477" i="1"/>
  <c r="Z482" i="1"/>
  <c r="Z490" i="1"/>
  <c r="Z498" i="1"/>
  <c r="Z501" i="1" s="1"/>
  <c r="Y501" i="1"/>
  <c r="BN471" i="1"/>
  <c r="BN487" i="1"/>
  <c r="BN542" i="1"/>
  <c r="Z550" i="1"/>
  <c r="Z551" i="1" s="1"/>
  <c r="V563" i="1"/>
  <c r="BN474" i="1"/>
  <c r="BN482" i="1"/>
  <c r="BN490" i="1"/>
  <c r="Y507" i="1"/>
  <c r="Y514" i="1"/>
  <c r="Z525" i="1"/>
  <c r="Z536" i="1"/>
  <c r="W563" i="1"/>
  <c r="Z419" i="1"/>
  <c r="Z423" i="1" s="1"/>
  <c r="Z427" i="1"/>
  <c r="Y448" i="1"/>
  <c r="Z112" i="1"/>
  <c r="Z114" i="1" s="1"/>
  <c r="Z120" i="1"/>
  <c r="Z128" i="1"/>
  <c r="Z129" i="1" s="1"/>
  <c r="Z168" i="1"/>
  <c r="Z198" i="1"/>
  <c r="Z286" i="1"/>
  <c r="Z287" i="1" s="1"/>
  <c r="Y299" i="1"/>
  <c r="Z337" i="1"/>
  <c r="Z341" i="1" s="1"/>
  <c r="Z340" i="1"/>
  <c r="BP363" i="1"/>
  <c r="BP379" i="1"/>
  <c r="Z388" i="1"/>
  <c r="Z393" i="1" s="1"/>
  <c r="Z396" i="1"/>
  <c r="Z397" i="1" s="1"/>
  <c r="Z422" i="1"/>
  <c r="Z463" i="1"/>
  <c r="Z477" i="1" s="1"/>
  <c r="Y478" i="1"/>
  <c r="C563" i="1"/>
  <c r="X563" i="1"/>
  <c r="BP211" i="1"/>
  <c r="BP228" i="1"/>
  <c r="BP37" i="1"/>
  <c r="Z153" i="1"/>
  <c r="Z156" i="1" s="1"/>
  <c r="Y156" i="1"/>
  <c r="Z209" i="1"/>
  <c r="BP413" i="1"/>
  <c r="BN419" i="1"/>
  <c r="BN427" i="1"/>
  <c r="Z511" i="1"/>
  <c r="Z514" i="1" s="1"/>
  <c r="BN525" i="1"/>
  <c r="BN536" i="1"/>
  <c r="D563" i="1"/>
  <c r="Y380" i="1"/>
  <c r="BN463" i="1"/>
  <c r="Y515" i="1"/>
  <c r="BP550" i="1"/>
  <c r="Z563" i="1"/>
  <c r="AA563" i="1"/>
  <c r="Z302" i="1"/>
  <c r="Z303" i="1" s="1"/>
  <c r="Z311" i="1"/>
  <c r="Z319" i="1"/>
  <c r="Z320" i="1" s="1"/>
  <c r="Z327" i="1"/>
  <c r="Z328" i="1" s="1"/>
  <c r="Z364" i="1"/>
  <c r="Y375" i="1"/>
  <c r="Z445" i="1"/>
  <c r="Z447" i="1" s="1"/>
  <c r="Z472" i="1"/>
  <c r="Z480" i="1"/>
  <c r="Y483" i="1"/>
  <c r="Z488" i="1"/>
  <c r="BP128" i="1"/>
  <c r="BN188" i="1"/>
  <c r="BN204" i="1"/>
  <c r="BN212" i="1"/>
  <c r="BN229" i="1"/>
  <c r="Z251" i="1"/>
  <c r="Z260" i="1"/>
  <c r="BN275" i="1"/>
  <c r="BP286" i="1"/>
  <c r="Z296" i="1"/>
  <c r="Z298" i="1" s="1"/>
  <c r="BN308" i="1"/>
  <c r="BN316" i="1"/>
  <c r="BN324" i="1"/>
  <c r="BN332" i="1"/>
  <c r="BP337" i="1"/>
  <c r="Z357" i="1"/>
  <c r="Z367" i="1"/>
  <c r="BP396" i="1"/>
  <c r="Z414" i="1"/>
  <c r="Z439" i="1"/>
  <c r="BN451" i="1"/>
  <c r="BN469" i="1"/>
  <c r="Z475" i="1"/>
  <c r="Z491" i="1"/>
  <c r="AB563" i="1"/>
  <c r="BN480" i="1"/>
  <c r="Z174" i="1" l="1"/>
  <c r="Z252" i="1"/>
  <c r="Z270" i="1"/>
  <c r="Z77" i="1"/>
  <c r="Y554" i="1"/>
  <c r="Y556" i="1" s="1"/>
  <c r="Z313" i="1"/>
  <c r="Z262" i="1"/>
  <c r="Z100" i="1"/>
  <c r="Z124" i="1"/>
  <c r="Y553" i="1"/>
  <c r="Z347" i="1"/>
  <c r="Z370" i="1"/>
  <c r="Z526" i="1"/>
  <c r="Z62" i="1"/>
  <c r="Z558" i="1" s="1"/>
  <c r="Z483" i="1"/>
  <c r="Z441" i="1"/>
  <c r="Z206" i="1"/>
  <c r="Z218" i="1"/>
</calcChain>
</file>

<file path=xl/sharedStrings.xml><?xml version="1.0" encoding="utf-8"?>
<sst xmlns="http://schemas.openxmlformats.org/spreadsheetml/2006/main" count="2482" uniqueCount="886">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</sst>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80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43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916" t="s">
        <v>0</v>
      </c>
      <c r="E1" s="642"/>
      <c r="F1" s="642"/>
      <c r="G1" s="14" t="s">
        <v>1</v>
      </c>
      <c r="H1" s="916" t="s">
        <v>2</v>
      </c>
      <c r="I1" s="642"/>
      <c r="J1" s="642"/>
      <c r="K1" s="642"/>
      <c r="L1" s="642"/>
      <c r="M1" s="642"/>
      <c r="N1" s="642"/>
      <c r="O1" s="642"/>
      <c r="P1" s="642"/>
      <c r="Q1" s="642"/>
      <c r="R1" s="949" t="s">
        <v>3</v>
      </c>
      <c r="S1" s="642"/>
      <c r="T1" s="64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2"/>
      <c r="R2" s="622"/>
      <c r="S2" s="622"/>
      <c r="T2" s="622"/>
      <c r="U2" s="622"/>
      <c r="V2" s="622"/>
      <c r="W2" s="62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2"/>
      <c r="Q3" s="622"/>
      <c r="R3" s="622"/>
      <c r="S3" s="622"/>
      <c r="T3" s="622"/>
      <c r="U3" s="622"/>
      <c r="V3" s="622"/>
      <c r="W3" s="62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864" t="s">
        <v>8</v>
      </c>
      <c r="B5" s="703"/>
      <c r="C5" s="650"/>
      <c r="D5" s="743"/>
      <c r="E5" s="745"/>
      <c r="F5" s="673" t="s">
        <v>9</v>
      </c>
      <c r="G5" s="650"/>
      <c r="H5" s="743"/>
      <c r="I5" s="744"/>
      <c r="J5" s="744"/>
      <c r="K5" s="744"/>
      <c r="L5" s="744"/>
      <c r="M5" s="745"/>
      <c r="N5" s="69"/>
      <c r="P5" s="26" t="s">
        <v>10</v>
      </c>
      <c r="Q5" s="699">
        <v>45794</v>
      </c>
      <c r="R5" s="700"/>
      <c r="T5" s="826" t="s">
        <v>11</v>
      </c>
      <c r="U5" s="827"/>
      <c r="V5" s="829" t="s">
        <v>12</v>
      </c>
      <c r="W5" s="700"/>
      <c r="AB5" s="57"/>
      <c r="AC5" s="57"/>
      <c r="AD5" s="57"/>
      <c r="AE5" s="57"/>
    </row>
    <row r="6" spans="1:32" s="17" customFormat="1" ht="24" customHeight="1" x14ac:dyDescent="0.2">
      <c r="A6" s="864" t="s">
        <v>13</v>
      </c>
      <c r="B6" s="703"/>
      <c r="C6" s="650"/>
      <c r="D6" s="749" t="s">
        <v>14</v>
      </c>
      <c r="E6" s="750"/>
      <c r="F6" s="750"/>
      <c r="G6" s="750"/>
      <c r="H6" s="750"/>
      <c r="I6" s="750"/>
      <c r="J6" s="750"/>
      <c r="K6" s="750"/>
      <c r="L6" s="750"/>
      <c r="M6" s="700"/>
      <c r="N6" s="70"/>
      <c r="P6" s="26" t="s">
        <v>15</v>
      </c>
      <c r="Q6" s="6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59" t="s">
        <v>16</v>
      </c>
      <c r="U6" s="827"/>
      <c r="V6" s="752" t="s">
        <v>17</v>
      </c>
      <c r="W6" s="75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32" t="str">
        <f>IFERROR(VLOOKUP(DeliveryAddress,Table,3,0),1)</f>
        <v>1</v>
      </c>
      <c r="E7" s="933"/>
      <c r="F7" s="933"/>
      <c r="G7" s="933"/>
      <c r="H7" s="933"/>
      <c r="I7" s="933"/>
      <c r="J7" s="933"/>
      <c r="K7" s="933"/>
      <c r="L7" s="933"/>
      <c r="M7" s="833"/>
      <c r="N7" s="71"/>
      <c r="P7" s="26"/>
      <c r="Q7" s="46"/>
      <c r="R7" s="46"/>
      <c r="T7" s="622"/>
      <c r="U7" s="827"/>
      <c r="V7" s="754"/>
      <c r="W7" s="755"/>
      <c r="AB7" s="57"/>
      <c r="AC7" s="57"/>
      <c r="AD7" s="57"/>
      <c r="AE7" s="57"/>
    </row>
    <row r="8" spans="1:32" s="17" customFormat="1" ht="25.5" customHeight="1" x14ac:dyDescent="0.2">
      <c r="A8" s="659" t="s">
        <v>18</v>
      </c>
      <c r="B8" s="629"/>
      <c r="C8" s="630"/>
      <c r="D8" s="937"/>
      <c r="E8" s="938"/>
      <c r="F8" s="938"/>
      <c r="G8" s="938"/>
      <c r="H8" s="938"/>
      <c r="I8" s="938"/>
      <c r="J8" s="938"/>
      <c r="K8" s="938"/>
      <c r="L8" s="938"/>
      <c r="M8" s="939"/>
      <c r="N8" s="72"/>
      <c r="P8" s="26" t="s">
        <v>19</v>
      </c>
      <c r="Q8" s="832">
        <v>0.41666666666666669</v>
      </c>
      <c r="R8" s="833"/>
      <c r="T8" s="622"/>
      <c r="U8" s="827"/>
      <c r="V8" s="754"/>
      <c r="W8" s="755"/>
      <c r="AB8" s="57"/>
      <c r="AC8" s="57"/>
      <c r="AD8" s="57"/>
      <c r="AE8" s="57"/>
    </row>
    <row r="9" spans="1:32" s="17" customFormat="1" ht="39.950000000000003" customHeight="1" x14ac:dyDescent="0.2">
      <c r="A9" s="6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2"/>
      <c r="C9" s="622"/>
      <c r="D9" s="697"/>
      <c r="E9" s="698"/>
      <c r="F9" s="6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2"/>
      <c r="H9" s="793" t="str">
        <f>IF(AND($A$9="Тип доверенности/получателя при получении в адресе перегруза:",$D$9="Разовая доверенность"),"Введите ФИО","")</f>
        <v/>
      </c>
      <c r="I9" s="698"/>
      <c r="J9" s="7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8"/>
      <c r="L9" s="698"/>
      <c r="M9" s="698"/>
      <c r="N9" s="67"/>
      <c r="P9" s="29" t="s">
        <v>20</v>
      </c>
      <c r="Q9" s="877"/>
      <c r="R9" s="676"/>
      <c r="T9" s="622"/>
      <c r="U9" s="827"/>
      <c r="V9" s="756"/>
      <c r="W9" s="75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2"/>
      <c r="C10" s="622"/>
      <c r="D10" s="697"/>
      <c r="E10" s="698"/>
      <c r="F10" s="6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2"/>
      <c r="H10" s="767" t="str">
        <f>IFERROR(VLOOKUP($D$10,Proxy,2,FALSE),"")</f>
        <v/>
      </c>
      <c r="I10" s="622"/>
      <c r="J10" s="622"/>
      <c r="K10" s="622"/>
      <c r="L10" s="622"/>
      <c r="M10" s="622"/>
      <c r="N10" s="68"/>
      <c r="P10" s="29" t="s">
        <v>21</v>
      </c>
      <c r="Q10" s="860"/>
      <c r="R10" s="861"/>
      <c r="U10" s="26" t="s">
        <v>22</v>
      </c>
      <c r="V10" s="941" t="s">
        <v>23</v>
      </c>
      <c r="W10" s="75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879"/>
      <c r="R11" s="700"/>
      <c r="U11" s="26" t="s">
        <v>26</v>
      </c>
      <c r="V11" s="675" t="s">
        <v>27</v>
      </c>
      <c r="W11" s="67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9" t="s">
        <v>28</v>
      </c>
      <c r="B12" s="703"/>
      <c r="C12" s="703"/>
      <c r="D12" s="703"/>
      <c r="E12" s="703"/>
      <c r="F12" s="703"/>
      <c r="G12" s="703"/>
      <c r="H12" s="703"/>
      <c r="I12" s="703"/>
      <c r="J12" s="703"/>
      <c r="K12" s="703"/>
      <c r="L12" s="703"/>
      <c r="M12" s="650"/>
      <c r="N12" s="73"/>
      <c r="P12" s="26" t="s">
        <v>29</v>
      </c>
      <c r="Q12" s="832"/>
      <c r="R12" s="833"/>
      <c r="S12" s="27"/>
      <c r="U12" s="26"/>
      <c r="V12" s="642"/>
      <c r="W12" s="622"/>
      <c r="AB12" s="57"/>
      <c r="AC12" s="57"/>
      <c r="AD12" s="57"/>
      <c r="AE12" s="57"/>
    </row>
    <row r="13" spans="1:32" s="17" customFormat="1" ht="23.25" customHeight="1" x14ac:dyDescent="0.2">
      <c r="A13" s="799" t="s">
        <v>30</v>
      </c>
      <c r="B13" s="703"/>
      <c r="C13" s="703"/>
      <c r="D13" s="703"/>
      <c r="E13" s="703"/>
      <c r="F13" s="703"/>
      <c r="G13" s="703"/>
      <c r="H13" s="703"/>
      <c r="I13" s="703"/>
      <c r="J13" s="703"/>
      <c r="K13" s="703"/>
      <c r="L13" s="703"/>
      <c r="M13" s="650"/>
      <c r="N13" s="73"/>
      <c r="O13" s="29"/>
      <c r="P13" s="29" t="s">
        <v>31</v>
      </c>
      <c r="Q13" s="675"/>
      <c r="R13" s="676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9" t="s">
        <v>32</v>
      </c>
      <c r="B14" s="703"/>
      <c r="C14" s="703"/>
      <c r="D14" s="703"/>
      <c r="E14" s="703"/>
      <c r="F14" s="703"/>
      <c r="G14" s="703"/>
      <c r="H14" s="703"/>
      <c r="I14" s="703"/>
      <c r="J14" s="703"/>
      <c r="K14" s="703"/>
      <c r="L14" s="703"/>
      <c r="M14" s="650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00" t="s">
        <v>33</v>
      </c>
      <c r="B15" s="703"/>
      <c r="C15" s="703"/>
      <c r="D15" s="703"/>
      <c r="E15" s="703"/>
      <c r="F15" s="703"/>
      <c r="G15" s="703"/>
      <c r="H15" s="703"/>
      <c r="I15" s="703"/>
      <c r="J15" s="703"/>
      <c r="K15" s="703"/>
      <c r="L15" s="703"/>
      <c r="M15" s="650"/>
      <c r="N15" s="74"/>
      <c r="P15" s="842" t="s">
        <v>34</v>
      </c>
      <c r="Q15" s="642"/>
      <c r="R15" s="642"/>
      <c r="S15" s="642"/>
      <c r="T15" s="642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3"/>
      <c r="Q16" s="843"/>
      <c r="R16" s="843"/>
      <c r="S16" s="843"/>
      <c r="T16" s="84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7" t="s">
        <v>35</v>
      </c>
      <c r="B17" s="617" t="s">
        <v>36</v>
      </c>
      <c r="C17" s="866" t="s">
        <v>37</v>
      </c>
      <c r="D17" s="617" t="s">
        <v>38</v>
      </c>
      <c r="E17" s="633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884"/>
      <c r="R17" s="884"/>
      <c r="S17" s="884"/>
      <c r="T17" s="633"/>
      <c r="U17" s="649" t="s">
        <v>50</v>
      </c>
      <c r="V17" s="650"/>
      <c r="W17" s="617" t="s">
        <v>51</v>
      </c>
      <c r="X17" s="617" t="s">
        <v>52</v>
      </c>
      <c r="Y17" s="651" t="s">
        <v>53</v>
      </c>
      <c r="Z17" s="775" t="s">
        <v>54</v>
      </c>
      <c r="AA17" s="667" t="s">
        <v>55</v>
      </c>
      <c r="AB17" s="667" t="s">
        <v>56</v>
      </c>
      <c r="AC17" s="667" t="s">
        <v>57</v>
      </c>
      <c r="AD17" s="667" t="s">
        <v>58</v>
      </c>
      <c r="AE17" s="668"/>
      <c r="AF17" s="669"/>
      <c r="AG17" s="77"/>
      <c r="BD17" s="76" t="s">
        <v>59</v>
      </c>
    </row>
    <row r="18" spans="1:68" ht="14.25" customHeight="1" x14ac:dyDescent="0.2">
      <c r="A18" s="618"/>
      <c r="B18" s="618"/>
      <c r="C18" s="618"/>
      <c r="D18" s="634"/>
      <c r="E18" s="635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34"/>
      <c r="Q18" s="885"/>
      <c r="R18" s="885"/>
      <c r="S18" s="885"/>
      <c r="T18" s="635"/>
      <c r="U18" s="78" t="s">
        <v>60</v>
      </c>
      <c r="V18" s="78" t="s">
        <v>61</v>
      </c>
      <c r="W18" s="618"/>
      <c r="X18" s="618"/>
      <c r="Y18" s="652"/>
      <c r="Z18" s="776"/>
      <c r="AA18" s="766"/>
      <c r="AB18" s="766"/>
      <c r="AC18" s="766"/>
      <c r="AD18" s="670"/>
      <c r="AE18" s="671"/>
      <c r="AF18" s="672"/>
      <c r="AG18" s="77"/>
      <c r="BD18" s="76"/>
    </row>
    <row r="19" spans="1:68" ht="27.75" customHeight="1" x14ac:dyDescent="0.2">
      <c r="A19" s="705" t="s">
        <v>62</v>
      </c>
      <c r="B19" s="706"/>
      <c r="C19" s="706"/>
      <c r="D19" s="706"/>
      <c r="E19" s="706"/>
      <c r="F19" s="706"/>
      <c r="G19" s="706"/>
      <c r="H19" s="706"/>
      <c r="I19" s="706"/>
      <c r="J19" s="706"/>
      <c r="K19" s="706"/>
      <c r="L19" s="706"/>
      <c r="M19" s="706"/>
      <c r="N19" s="706"/>
      <c r="O19" s="706"/>
      <c r="P19" s="706"/>
      <c r="Q19" s="706"/>
      <c r="R19" s="706"/>
      <c r="S19" s="706"/>
      <c r="T19" s="706"/>
      <c r="U19" s="706"/>
      <c r="V19" s="706"/>
      <c r="W19" s="706"/>
      <c r="X19" s="706"/>
      <c r="Y19" s="706"/>
      <c r="Z19" s="706"/>
      <c r="AA19" s="52"/>
      <c r="AB19" s="52"/>
      <c r="AC19" s="52"/>
    </row>
    <row r="20" spans="1:68" ht="16.5" customHeight="1" x14ac:dyDescent="0.25">
      <c r="A20" s="637" t="s">
        <v>62</v>
      </c>
      <c r="B20" s="622"/>
      <c r="C20" s="622"/>
      <c r="D20" s="622"/>
      <c r="E20" s="622"/>
      <c r="F20" s="622"/>
      <c r="G20" s="622"/>
      <c r="H20" s="622"/>
      <c r="I20" s="622"/>
      <c r="J20" s="622"/>
      <c r="K20" s="622"/>
      <c r="L20" s="622"/>
      <c r="M20" s="622"/>
      <c r="N20" s="622"/>
      <c r="O20" s="622"/>
      <c r="P20" s="622"/>
      <c r="Q20" s="622"/>
      <c r="R20" s="622"/>
      <c r="S20" s="622"/>
      <c r="T20" s="622"/>
      <c r="U20" s="622"/>
      <c r="V20" s="622"/>
      <c r="W20" s="622"/>
      <c r="X20" s="622"/>
      <c r="Y20" s="622"/>
      <c r="Z20" s="622"/>
      <c r="AA20" s="62"/>
      <c r="AB20" s="62"/>
      <c r="AC20" s="62"/>
    </row>
    <row r="21" spans="1:68" ht="14.25" customHeight="1" x14ac:dyDescent="0.25">
      <c r="A21" s="621" t="s">
        <v>63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4"/>
      <c r="R22" s="624"/>
      <c r="S22" s="624"/>
      <c r="T22" s="625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8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4"/>
      <c r="R23" s="624"/>
      <c r="S23" s="624"/>
      <c r="T23" s="625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4"/>
      <c r="R24" s="624"/>
      <c r="S24" s="624"/>
      <c r="T24" s="625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64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4"/>
      <c r="R25" s="624"/>
      <c r="S25" s="624"/>
      <c r="T25" s="625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4"/>
      <c r="R26" s="624"/>
      <c r="S26" s="624"/>
      <c r="T26" s="625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7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4"/>
      <c r="R27" s="624"/>
      <c r="S27" s="624"/>
      <c r="T27" s="625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57"/>
      <c r="B28" s="622"/>
      <c r="C28" s="622"/>
      <c r="D28" s="622"/>
      <c r="E28" s="622"/>
      <c r="F28" s="622"/>
      <c r="G28" s="622"/>
      <c r="H28" s="622"/>
      <c r="I28" s="622"/>
      <c r="J28" s="622"/>
      <c r="K28" s="622"/>
      <c r="L28" s="622"/>
      <c r="M28" s="622"/>
      <c r="N28" s="622"/>
      <c r="O28" s="658"/>
      <c r="P28" s="628" t="s">
        <v>85</v>
      </c>
      <c r="Q28" s="629"/>
      <c r="R28" s="629"/>
      <c r="S28" s="629"/>
      <c r="T28" s="629"/>
      <c r="U28" s="629"/>
      <c r="V28" s="630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2"/>
      <c r="B29" s="622"/>
      <c r="C29" s="622"/>
      <c r="D29" s="622"/>
      <c r="E29" s="622"/>
      <c r="F29" s="622"/>
      <c r="G29" s="622"/>
      <c r="H29" s="622"/>
      <c r="I29" s="622"/>
      <c r="J29" s="622"/>
      <c r="K29" s="622"/>
      <c r="L29" s="622"/>
      <c r="M29" s="622"/>
      <c r="N29" s="622"/>
      <c r="O29" s="658"/>
      <c r="P29" s="628" t="s">
        <v>85</v>
      </c>
      <c r="Q29" s="629"/>
      <c r="R29" s="629"/>
      <c r="S29" s="629"/>
      <c r="T29" s="629"/>
      <c r="U29" s="629"/>
      <c r="V29" s="630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1" t="s">
        <v>87</v>
      </c>
      <c r="B30" s="622"/>
      <c r="C30" s="622"/>
      <c r="D30" s="622"/>
      <c r="E30" s="622"/>
      <c r="F30" s="622"/>
      <c r="G30" s="622"/>
      <c r="H30" s="622"/>
      <c r="I30" s="622"/>
      <c r="J30" s="622"/>
      <c r="K30" s="622"/>
      <c r="L30" s="622"/>
      <c r="M30" s="622"/>
      <c r="N30" s="622"/>
      <c r="O30" s="622"/>
      <c r="P30" s="622"/>
      <c r="Q30" s="622"/>
      <c r="R30" s="622"/>
      <c r="S30" s="622"/>
      <c r="T30" s="622"/>
      <c r="U30" s="622"/>
      <c r="V30" s="622"/>
      <c r="W30" s="622"/>
      <c r="X30" s="622"/>
      <c r="Y30" s="622"/>
      <c r="Z30" s="622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9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4"/>
      <c r="R31" s="624"/>
      <c r="S31" s="624"/>
      <c r="T31" s="625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57"/>
      <c r="B32" s="622"/>
      <c r="C32" s="622"/>
      <c r="D32" s="622"/>
      <c r="E32" s="622"/>
      <c r="F32" s="622"/>
      <c r="G32" s="622"/>
      <c r="H32" s="622"/>
      <c r="I32" s="622"/>
      <c r="J32" s="622"/>
      <c r="K32" s="622"/>
      <c r="L32" s="622"/>
      <c r="M32" s="622"/>
      <c r="N32" s="622"/>
      <c r="O32" s="658"/>
      <c r="P32" s="628" t="s">
        <v>85</v>
      </c>
      <c r="Q32" s="629"/>
      <c r="R32" s="629"/>
      <c r="S32" s="629"/>
      <c r="T32" s="629"/>
      <c r="U32" s="629"/>
      <c r="V32" s="630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2"/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58"/>
      <c r="P33" s="628" t="s">
        <v>85</v>
      </c>
      <c r="Q33" s="629"/>
      <c r="R33" s="629"/>
      <c r="S33" s="629"/>
      <c r="T33" s="629"/>
      <c r="U33" s="629"/>
      <c r="V33" s="630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705" t="s">
        <v>93</v>
      </c>
      <c r="B34" s="706"/>
      <c r="C34" s="706"/>
      <c r="D34" s="706"/>
      <c r="E34" s="706"/>
      <c r="F34" s="706"/>
      <c r="G34" s="706"/>
      <c r="H34" s="706"/>
      <c r="I34" s="706"/>
      <c r="J34" s="706"/>
      <c r="K34" s="706"/>
      <c r="L34" s="706"/>
      <c r="M34" s="706"/>
      <c r="N34" s="706"/>
      <c r="O34" s="706"/>
      <c r="P34" s="706"/>
      <c r="Q34" s="706"/>
      <c r="R34" s="706"/>
      <c r="S34" s="706"/>
      <c r="T34" s="706"/>
      <c r="U34" s="706"/>
      <c r="V34" s="706"/>
      <c r="W34" s="706"/>
      <c r="X34" s="706"/>
      <c r="Y34" s="706"/>
      <c r="Z34" s="706"/>
      <c r="AA34" s="52"/>
      <c r="AB34" s="52"/>
      <c r="AC34" s="52"/>
    </row>
    <row r="35" spans="1:68" ht="16.5" customHeight="1" x14ac:dyDescent="0.25">
      <c r="A35" s="637" t="s">
        <v>94</v>
      </c>
      <c r="B35" s="622"/>
      <c r="C35" s="622"/>
      <c r="D35" s="622"/>
      <c r="E35" s="622"/>
      <c r="F35" s="622"/>
      <c r="G35" s="622"/>
      <c r="H35" s="622"/>
      <c r="I35" s="622"/>
      <c r="J35" s="622"/>
      <c r="K35" s="622"/>
      <c r="L35" s="622"/>
      <c r="M35" s="622"/>
      <c r="N35" s="622"/>
      <c r="O35" s="622"/>
      <c r="P35" s="622"/>
      <c r="Q35" s="622"/>
      <c r="R35" s="622"/>
      <c r="S35" s="622"/>
      <c r="T35" s="622"/>
      <c r="U35" s="622"/>
      <c r="V35" s="622"/>
      <c r="W35" s="622"/>
      <c r="X35" s="622"/>
      <c r="Y35" s="622"/>
      <c r="Z35" s="622"/>
      <c r="AA35" s="62"/>
      <c r="AB35" s="62"/>
      <c r="AC35" s="62"/>
    </row>
    <row r="36" spans="1:68" ht="14.25" customHeight="1" x14ac:dyDescent="0.25">
      <c r="A36" s="621" t="s">
        <v>95</v>
      </c>
      <c r="B36" s="622"/>
      <c r="C36" s="622"/>
      <c r="D36" s="622"/>
      <c r="E36" s="622"/>
      <c r="F36" s="622"/>
      <c r="G36" s="622"/>
      <c r="H36" s="622"/>
      <c r="I36" s="622"/>
      <c r="J36" s="622"/>
      <c r="K36" s="622"/>
      <c r="L36" s="622"/>
      <c r="M36" s="622"/>
      <c r="N36" s="622"/>
      <c r="O36" s="622"/>
      <c r="P36" s="622"/>
      <c r="Q36" s="622"/>
      <c r="R36" s="622"/>
      <c r="S36" s="622"/>
      <c r="T36" s="622"/>
      <c r="U36" s="622"/>
      <c r="V36" s="622"/>
      <c r="W36" s="622"/>
      <c r="X36" s="622"/>
      <c r="Y36" s="622"/>
      <c r="Z36" s="622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4"/>
      <c r="R37" s="624"/>
      <c r="S37" s="624"/>
      <c r="T37" s="625"/>
      <c r="U37" s="37"/>
      <c r="V37" s="37"/>
      <c r="W37" s="38" t="s">
        <v>68</v>
      </c>
      <c r="X37" s="56">
        <v>30</v>
      </c>
      <c r="Y37" s="53">
        <f>IFERROR(IF(X37="",0,CEILING((X37/$H37),1)*$H37),"")</f>
        <v>32.400000000000006</v>
      </c>
      <c r="Z37" s="39">
        <f>IFERROR(IF(Y37=0,"",ROUNDUP(Y37/H37,0)*0.01898),"")</f>
        <v>5.6940000000000004E-2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31.208333333333329</v>
      </c>
      <c r="BN37" s="75">
        <f>IFERROR(Y37*I37/H37,"0")</f>
        <v>33.705000000000005</v>
      </c>
      <c r="BO37" s="75">
        <f>IFERROR(1/J37*(X37/H37),"0")</f>
        <v>4.3402777777777776E-2</v>
      </c>
      <c r="BP37" s="75">
        <f>IFERROR(1/J37*(Y37/H37),"0")</f>
        <v>4.6875000000000007E-2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7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4"/>
      <c r="R38" s="624"/>
      <c r="S38" s="624"/>
      <c r="T38" s="625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9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4"/>
      <c r="R39" s="624"/>
      <c r="S39" s="624"/>
      <c r="T39" s="625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4"/>
      <c r="R40" s="624"/>
      <c r="S40" s="624"/>
      <c r="T40" s="625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57"/>
      <c r="B41" s="622"/>
      <c r="C41" s="622"/>
      <c r="D41" s="622"/>
      <c r="E41" s="622"/>
      <c r="F41" s="622"/>
      <c r="G41" s="622"/>
      <c r="H41" s="622"/>
      <c r="I41" s="622"/>
      <c r="J41" s="622"/>
      <c r="K41" s="622"/>
      <c r="L41" s="622"/>
      <c r="M41" s="622"/>
      <c r="N41" s="622"/>
      <c r="O41" s="658"/>
      <c r="P41" s="628" t="s">
        <v>85</v>
      </c>
      <c r="Q41" s="629"/>
      <c r="R41" s="629"/>
      <c r="S41" s="629"/>
      <c r="T41" s="629"/>
      <c r="U41" s="629"/>
      <c r="V41" s="630"/>
      <c r="W41" s="40" t="s">
        <v>86</v>
      </c>
      <c r="X41" s="41">
        <f>IFERROR(X37/H37,"0")+IFERROR(X38/H38,"0")+IFERROR(X39/H39,"0")+IFERROR(X40/H40,"0")</f>
        <v>2.7777777777777777</v>
      </c>
      <c r="Y41" s="41">
        <f>IFERROR(Y37/H37,"0")+IFERROR(Y38/H38,"0")+IFERROR(Y39/H39,"0")+IFERROR(Y40/H40,"0")</f>
        <v>3.0000000000000004</v>
      </c>
      <c r="Z41" s="41">
        <f>IFERROR(IF(Z37="",0,Z37),"0")+IFERROR(IF(Z38="",0,Z38),"0")+IFERROR(IF(Z39="",0,Z39),"0")+IFERROR(IF(Z40="",0,Z40),"0")</f>
        <v>5.6940000000000004E-2</v>
      </c>
      <c r="AA41" s="64"/>
      <c r="AB41" s="64"/>
      <c r="AC41" s="64"/>
    </row>
    <row r="42" spans="1:68" x14ac:dyDescent="0.2">
      <c r="A42" s="622"/>
      <c r="B42" s="622"/>
      <c r="C42" s="622"/>
      <c r="D42" s="622"/>
      <c r="E42" s="622"/>
      <c r="F42" s="622"/>
      <c r="G42" s="622"/>
      <c r="H42" s="622"/>
      <c r="I42" s="622"/>
      <c r="J42" s="622"/>
      <c r="K42" s="622"/>
      <c r="L42" s="622"/>
      <c r="M42" s="622"/>
      <c r="N42" s="622"/>
      <c r="O42" s="658"/>
      <c r="P42" s="628" t="s">
        <v>85</v>
      </c>
      <c r="Q42" s="629"/>
      <c r="R42" s="629"/>
      <c r="S42" s="629"/>
      <c r="T42" s="629"/>
      <c r="U42" s="629"/>
      <c r="V42" s="630"/>
      <c r="W42" s="40" t="s">
        <v>68</v>
      </c>
      <c r="X42" s="41">
        <f>IFERROR(SUM(X37:X40),"0")</f>
        <v>30</v>
      </c>
      <c r="Y42" s="41">
        <f>IFERROR(SUM(Y37:Y40),"0")</f>
        <v>32.400000000000006</v>
      </c>
      <c r="Z42" s="40"/>
      <c r="AA42" s="64"/>
      <c r="AB42" s="64"/>
      <c r="AC42" s="64"/>
    </row>
    <row r="43" spans="1:68" ht="14.25" customHeight="1" x14ac:dyDescent="0.25">
      <c r="A43" s="621" t="s">
        <v>63</v>
      </c>
      <c r="B43" s="622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2"/>
      <c r="N43" s="622"/>
      <c r="O43" s="622"/>
      <c r="P43" s="622"/>
      <c r="Q43" s="622"/>
      <c r="R43" s="622"/>
      <c r="S43" s="622"/>
      <c r="T43" s="622"/>
      <c r="U43" s="622"/>
      <c r="V43" s="622"/>
      <c r="W43" s="622"/>
      <c r="X43" s="622"/>
      <c r="Y43" s="622"/>
      <c r="Z43" s="622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9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4"/>
      <c r="R44" s="624"/>
      <c r="S44" s="624"/>
      <c r="T44" s="625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57"/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58"/>
      <c r="P45" s="628" t="s">
        <v>85</v>
      </c>
      <c r="Q45" s="629"/>
      <c r="R45" s="629"/>
      <c r="S45" s="629"/>
      <c r="T45" s="629"/>
      <c r="U45" s="629"/>
      <c r="V45" s="630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2"/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58"/>
      <c r="P46" s="628" t="s">
        <v>85</v>
      </c>
      <c r="Q46" s="629"/>
      <c r="R46" s="629"/>
      <c r="S46" s="629"/>
      <c r="T46" s="629"/>
      <c r="U46" s="629"/>
      <c r="V46" s="630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7" t="s">
        <v>113</v>
      </c>
      <c r="B47" s="622"/>
      <c r="C47" s="622"/>
      <c r="D47" s="622"/>
      <c r="E47" s="622"/>
      <c r="F47" s="622"/>
      <c r="G47" s="622"/>
      <c r="H47" s="622"/>
      <c r="I47" s="622"/>
      <c r="J47" s="622"/>
      <c r="K47" s="622"/>
      <c r="L47" s="622"/>
      <c r="M47" s="622"/>
      <c r="N47" s="622"/>
      <c r="O47" s="622"/>
      <c r="P47" s="622"/>
      <c r="Q47" s="622"/>
      <c r="R47" s="622"/>
      <c r="S47" s="622"/>
      <c r="T47" s="622"/>
      <c r="U47" s="622"/>
      <c r="V47" s="622"/>
      <c r="W47" s="622"/>
      <c r="X47" s="622"/>
      <c r="Y47" s="622"/>
      <c r="Z47" s="622"/>
      <c r="AA47" s="62"/>
      <c r="AB47" s="62"/>
      <c r="AC47" s="62"/>
    </row>
    <row r="48" spans="1:68" ht="14.25" customHeight="1" x14ac:dyDescent="0.25">
      <c r="A48" s="621" t="s">
        <v>95</v>
      </c>
      <c r="B48" s="622"/>
      <c r="C48" s="622"/>
      <c r="D48" s="622"/>
      <c r="E48" s="622"/>
      <c r="F48" s="622"/>
      <c r="G48" s="622"/>
      <c r="H48" s="622"/>
      <c r="I48" s="622"/>
      <c r="J48" s="622"/>
      <c r="K48" s="622"/>
      <c r="L48" s="622"/>
      <c r="M48" s="622"/>
      <c r="N48" s="622"/>
      <c r="O48" s="622"/>
      <c r="P48" s="622"/>
      <c r="Q48" s="622"/>
      <c r="R48" s="622"/>
      <c r="S48" s="622"/>
      <c r="T48" s="622"/>
      <c r="U48" s="622"/>
      <c r="V48" s="622"/>
      <c r="W48" s="622"/>
      <c r="X48" s="622"/>
      <c r="Y48" s="622"/>
      <c r="Z48" s="622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72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4"/>
      <c r="R49" s="624"/>
      <c r="S49" s="624"/>
      <c r="T49" s="625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8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4"/>
      <c r="R50" s="624"/>
      <c r="S50" s="624"/>
      <c r="T50" s="625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4"/>
      <c r="R51" s="624"/>
      <c r="S51" s="624"/>
      <c r="T51" s="625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8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4"/>
      <c r="R52" s="624"/>
      <c r="S52" s="624"/>
      <c r="T52" s="625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8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4"/>
      <c r="R53" s="624"/>
      <c r="S53" s="624"/>
      <c r="T53" s="625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6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4"/>
      <c r="R54" s="624"/>
      <c r="S54" s="624"/>
      <c r="T54" s="625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57"/>
      <c r="B55" s="622"/>
      <c r="C55" s="622"/>
      <c r="D55" s="622"/>
      <c r="E55" s="622"/>
      <c r="F55" s="622"/>
      <c r="G55" s="622"/>
      <c r="H55" s="622"/>
      <c r="I55" s="622"/>
      <c r="J55" s="622"/>
      <c r="K55" s="622"/>
      <c r="L55" s="622"/>
      <c r="M55" s="622"/>
      <c r="N55" s="622"/>
      <c r="O55" s="658"/>
      <c r="P55" s="628" t="s">
        <v>85</v>
      </c>
      <c r="Q55" s="629"/>
      <c r="R55" s="629"/>
      <c r="S55" s="629"/>
      <c r="T55" s="629"/>
      <c r="U55" s="629"/>
      <c r="V55" s="630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22"/>
      <c r="B56" s="622"/>
      <c r="C56" s="622"/>
      <c r="D56" s="622"/>
      <c r="E56" s="622"/>
      <c r="F56" s="622"/>
      <c r="G56" s="622"/>
      <c r="H56" s="622"/>
      <c r="I56" s="622"/>
      <c r="J56" s="622"/>
      <c r="K56" s="622"/>
      <c r="L56" s="622"/>
      <c r="M56" s="622"/>
      <c r="N56" s="622"/>
      <c r="O56" s="658"/>
      <c r="P56" s="628" t="s">
        <v>85</v>
      </c>
      <c r="Q56" s="629"/>
      <c r="R56" s="629"/>
      <c r="S56" s="629"/>
      <c r="T56" s="629"/>
      <c r="U56" s="629"/>
      <c r="V56" s="630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21" t="s">
        <v>132</v>
      </c>
      <c r="B57" s="622"/>
      <c r="C57" s="622"/>
      <c r="D57" s="622"/>
      <c r="E57" s="622"/>
      <c r="F57" s="622"/>
      <c r="G57" s="622"/>
      <c r="H57" s="622"/>
      <c r="I57" s="622"/>
      <c r="J57" s="622"/>
      <c r="K57" s="622"/>
      <c r="L57" s="622"/>
      <c r="M57" s="622"/>
      <c r="N57" s="622"/>
      <c r="O57" s="622"/>
      <c r="P57" s="622"/>
      <c r="Q57" s="622"/>
      <c r="R57" s="622"/>
      <c r="S57" s="622"/>
      <c r="T57" s="622"/>
      <c r="U57" s="622"/>
      <c r="V57" s="622"/>
      <c r="W57" s="622"/>
      <c r="X57" s="622"/>
      <c r="Y57" s="622"/>
      <c r="Z57" s="622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7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4"/>
      <c r="R58" s="624"/>
      <c r="S58" s="624"/>
      <c r="T58" s="625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7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4"/>
      <c r="R59" s="624"/>
      <c r="S59" s="624"/>
      <c r="T59" s="625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6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4"/>
      <c r="R60" s="624"/>
      <c r="S60" s="624"/>
      <c r="T60" s="625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7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4"/>
      <c r="R61" s="624"/>
      <c r="S61" s="624"/>
      <c r="T61" s="625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57"/>
      <c r="B62" s="622"/>
      <c r="C62" s="622"/>
      <c r="D62" s="622"/>
      <c r="E62" s="622"/>
      <c r="F62" s="622"/>
      <c r="G62" s="622"/>
      <c r="H62" s="622"/>
      <c r="I62" s="622"/>
      <c r="J62" s="622"/>
      <c r="K62" s="622"/>
      <c r="L62" s="622"/>
      <c r="M62" s="622"/>
      <c r="N62" s="622"/>
      <c r="O62" s="658"/>
      <c r="P62" s="628" t="s">
        <v>85</v>
      </c>
      <c r="Q62" s="629"/>
      <c r="R62" s="629"/>
      <c r="S62" s="629"/>
      <c r="T62" s="629"/>
      <c r="U62" s="629"/>
      <c r="V62" s="630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2"/>
      <c r="B63" s="622"/>
      <c r="C63" s="622"/>
      <c r="D63" s="622"/>
      <c r="E63" s="622"/>
      <c r="F63" s="622"/>
      <c r="G63" s="622"/>
      <c r="H63" s="622"/>
      <c r="I63" s="622"/>
      <c r="J63" s="622"/>
      <c r="K63" s="622"/>
      <c r="L63" s="622"/>
      <c r="M63" s="622"/>
      <c r="N63" s="622"/>
      <c r="O63" s="658"/>
      <c r="P63" s="628" t="s">
        <v>85</v>
      </c>
      <c r="Q63" s="629"/>
      <c r="R63" s="629"/>
      <c r="S63" s="629"/>
      <c r="T63" s="629"/>
      <c r="U63" s="629"/>
      <c r="V63" s="630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21" t="s">
        <v>143</v>
      </c>
      <c r="B64" s="622"/>
      <c r="C64" s="622"/>
      <c r="D64" s="622"/>
      <c r="E64" s="622"/>
      <c r="F64" s="622"/>
      <c r="G64" s="622"/>
      <c r="H64" s="622"/>
      <c r="I64" s="622"/>
      <c r="J64" s="622"/>
      <c r="K64" s="622"/>
      <c r="L64" s="622"/>
      <c r="M64" s="622"/>
      <c r="N64" s="622"/>
      <c r="O64" s="622"/>
      <c r="P64" s="622"/>
      <c r="Q64" s="622"/>
      <c r="R64" s="622"/>
      <c r="S64" s="622"/>
      <c r="T64" s="622"/>
      <c r="U64" s="622"/>
      <c r="V64" s="622"/>
      <c r="W64" s="622"/>
      <c r="X64" s="622"/>
      <c r="Y64" s="622"/>
      <c r="Z64" s="622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7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4"/>
      <c r="R65" s="624"/>
      <c r="S65" s="624"/>
      <c r="T65" s="625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9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4"/>
      <c r="R66" s="624"/>
      <c r="S66" s="624"/>
      <c r="T66" s="625"/>
      <c r="U66" s="37"/>
      <c r="V66" s="37"/>
      <c r="W66" s="38" t="s">
        <v>68</v>
      </c>
      <c r="X66" s="56">
        <v>10</v>
      </c>
      <c r="Y66" s="53">
        <f>IFERROR(IF(X66="",0,CEILING((X66/$H66),1)*$H66),"")</f>
        <v>10.8</v>
      </c>
      <c r="Z66" s="39">
        <f>IFERROR(IF(Y66=0,"",ROUNDUP(Y66/H66,0)*0.00502),"")</f>
        <v>3.0120000000000001E-2</v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10.555555555555555</v>
      </c>
      <c r="BN66" s="75">
        <f>IFERROR(Y66*I66/H66,"0")</f>
        <v>11.4</v>
      </c>
      <c r="BO66" s="75">
        <f>IFERROR(1/J66*(X66/H66),"0")</f>
        <v>2.3741690408357077E-2</v>
      </c>
      <c r="BP66" s="75">
        <f>IFERROR(1/J66*(Y66/H66),"0")</f>
        <v>2.5641025641025644E-2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6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4"/>
      <c r="R67" s="624"/>
      <c r="S67" s="624"/>
      <c r="T67" s="625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57"/>
      <c r="B68" s="622"/>
      <c r="C68" s="622"/>
      <c r="D68" s="622"/>
      <c r="E68" s="622"/>
      <c r="F68" s="622"/>
      <c r="G68" s="622"/>
      <c r="H68" s="622"/>
      <c r="I68" s="622"/>
      <c r="J68" s="622"/>
      <c r="K68" s="622"/>
      <c r="L68" s="622"/>
      <c r="M68" s="622"/>
      <c r="N68" s="622"/>
      <c r="O68" s="658"/>
      <c r="P68" s="628" t="s">
        <v>85</v>
      </c>
      <c r="Q68" s="629"/>
      <c r="R68" s="629"/>
      <c r="S68" s="629"/>
      <c r="T68" s="629"/>
      <c r="U68" s="629"/>
      <c r="V68" s="630"/>
      <c r="W68" s="40" t="s">
        <v>86</v>
      </c>
      <c r="X68" s="41">
        <f>IFERROR(X65/H65,"0")+IFERROR(X66/H66,"0")+IFERROR(X67/H67,"0")</f>
        <v>5.5555555555555554</v>
      </c>
      <c r="Y68" s="41">
        <f>IFERROR(Y65/H65,"0")+IFERROR(Y66/H66,"0")+IFERROR(Y67/H67,"0")</f>
        <v>6</v>
      </c>
      <c r="Z68" s="41">
        <f>IFERROR(IF(Z65="",0,Z65),"0")+IFERROR(IF(Z66="",0,Z66),"0")+IFERROR(IF(Z67="",0,Z67),"0")</f>
        <v>3.0120000000000001E-2</v>
      </c>
      <c r="AA68" s="64"/>
      <c r="AB68" s="64"/>
      <c r="AC68" s="64"/>
    </row>
    <row r="69" spans="1:68" x14ac:dyDescent="0.2">
      <c r="A69" s="622"/>
      <c r="B69" s="622"/>
      <c r="C69" s="622"/>
      <c r="D69" s="622"/>
      <c r="E69" s="622"/>
      <c r="F69" s="622"/>
      <c r="G69" s="622"/>
      <c r="H69" s="622"/>
      <c r="I69" s="622"/>
      <c r="J69" s="622"/>
      <c r="K69" s="622"/>
      <c r="L69" s="622"/>
      <c r="M69" s="622"/>
      <c r="N69" s="622"/>
      <c r="O69" s="658"/>
      <c r="P69" s="628" t="s">
        <v>85</v>
      </c>
      <c r="Q69" s="629"/>
      <c r="R69" s="629"/>
      <c r="S69" s="629"/>
      <c r="T69" s="629"/>
      <c r="U69" s="629"/>
      <c r="V69" s="630"/>
      <c r="W69" s="40" t="s">
        <v>68</v>
      </c>
      <c r="X69" s="41">
        <f>IFERROR(SUM(X65:X67),"0")</f>
        <v>10</v>
      </c>
      <c r="Y69" s="41">
        <f>IFERROR(SUM(Y65:Y67),"0")</f>
        <v>10.8</v>
      </c>
      <c r="Z69" s="40"/>
      <c r="AA69" s="64"/>
      <c r="AB69" s="64"/>
      <c r="AC69" s="64"/>
    </row>
    <row r="70" spans="1:68" ht="14.25" customHeight="1" x14ac:dyDescent="0.25">
      <c r="A70" s="621" t="s">
        <v>63</v>
      </c>
      <c r="B70" s="622"/>
      <c r="C70" s="622"/>
      <c r="D70" s="622"/>
      <c r="E70" s="622"/>
      <c r="F70" s="622"/>
      <c r="G70" s="622"/>
      <c r="H70" s="622"/>
      <c r="I70" s="622"/>
      <c r="J70" s="622"/>
      <c r="K70" s="622"/>
      <c r="L70" s="622"/>
      <c r="M70" s="622"/>
      <c r="N70" s="622"/>
      <c r="O70" s="622"/>
      <c r="P70" s="622"/>
      <c r="Q70" s="622"/>
      <c r="R70" s="622"/>
      <c r="S70" s="622"/>
      <c r="T70" s="622"/>
      <c r="U70" s="622"/>
      <c r="V70" s="622"/>
      <c r="W70" s="622"/>
      <c r="X70" s="622"/>
      <c r="Y70" s="622"/>
      <c r="Z70" s="622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63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4"/>
      <c r="R71" s="624"/>
      <c r="S71" s="624"/>
      <c r="T71" s="625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4"/>
      <c r="R72" s="624"/>
      <c r="S72" s="624"/>
      <c r="T72" s="625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9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4"/>
      <c r="R73" s="624"/>
      <c r="S73" s="624"/>
      <c r="T73" s="625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4"/>
      <c r="R74" s="624"/>
      <c r="S74" s="624"/>
      <c r="T74" s="625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6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4"/>
      <c r="R75" s="624"/>
      <c r="S75" s="624"/>
      <c r="T75" s="625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8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4"/>
      <c r="R76" s="624"/>
      <c r="S76" s="624"/>
      <c r="T76" s="625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57"/>
      <c r="B77" s="622"/>
      <c r="C77" s="622"/>
      <c r="D77" s="622"/>
      <c r="E77" s="622"/>
      <c r="F77" s="622"/>
      <c r="G77" s="622"/>
      <c r="H77" s="622"/>
      <c r="I77" s="622"/>
      <c r="J77" s="622"/>
      <c r="K77" s="622"/>
      <c r="L77" s="622"/>
      <c r="M77" s="622"/>
      <c r="N77" s="622"/>
      <c r="O77" s="658"/>
      <c r="P77" s="628" t="s">
        <v>85</v>
      </c>
      <c r="Q77" s="629"/>
      <c r="R77" s="629"/>
      <c r="S77" s="629"/>
      <c r="T77" s="629"/>
      <c r="U77" s="629"/>
      <c r="V77" s="630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2"/>
      <c r="B78" s="622"/>
      <c r="C78" s="622"/>
      <c r="D78" s="622"/>
      <c r="E78" s="622"/>
      <c r="F78" s="622"/>
      <c r="G78" s="622"/>
      <c r="H78" s="622"/>
      <c r="I78" s="622"/>
      <c r="J78" s="622"/>
      <c r="K78" s="622"/>
      <c r="L78" s="622"/>
      <c r="M78" s="622"/>
      <c r="N78" s="622"/>
      <c r="O78" s="658"/>
      <c r="P78" s="628" t="s">
        <v>85</v>
      </c>
      <c r="Q78" s="629"/>
      <c r="R78" s="629"/>
      <c r="S78" s="629"/>
      <c r="T78" s="629"/>
      <c r="U78" s="629"/>
      <c r="V78" s="630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21" t="s">
        <v>169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7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4"/>
      <c r="R80" s="624"/>
      <c r="S80" s="624"/>
      <c r="T80" s="625"/>
      <c r="U80" s="37"/>
      <c r="V80" s="37"/>
      <c r="W80" s="38" t="s">
        <v>68</v>
      </c>
      <c r="X80" s="56">
        <v>11</v>
      </c>
      <c r="Y80" s="53">
        <f>IFERROR(IF(X80="",0,CEILING((X80/$H80),1)*$H80),"")</f>
        <v>15.6</v>
      </c>
      <c r="Z80" s="39">
        <f>IFERROR(IF(Y80=0,"",ROUNDUP(Y80/H80,0)*0.01898),"")</f>
        <v>3.7960000000000001E-2</v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11.613461538461538</v>
      </c>
      <c r="BN80" s="75">
        <f>IFERROR(Y80*I80/H80,"0")</f>
        <v>16.47</v>
      </c>
      <c r="BO80" s="75">
        <f>IFERROR(1/J80*(X80/H80),"0")</f>
        <v>2.2035256410256412E-2</v>
      </c>
      <c r="BP80" s="75">
        <f>IFERROR(1/J80*(Y80/H80),"0")</f>
        <v>3.125E-2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4"/>
      <c r="R81" s="624"/>
      <c r="S81" s="624"/>
      <c r="T81" s="625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57"/>
      <c r="B82" s="622"/>
      <c r="C82" s="622"/>
      <c r="D82" s="622"/>
      <c r="E82" s="622"/>
      <c r="F82" s="622"/>
      <c r="G82" s="622"/>
      <c r="H82" s="622"/>
      <c r="I82" s="622"/>
      <c r="J82" s="622"/>
      <c r="K82" s="622"/>
      <c r="L82" s="622"/>
      <c r="M82" s="622"/>
      <c r="N82" s="622"/>
      <c r="O82" s="658"/>
      <c r="P82" s="628" t="s">
        <v>85</v>
      </c>
      <c r="Q82" s="629"/>
      <c r="R82" s="629"/>
      <c r="S82" s="629"/>
      <c r="T82" s="629"/>
      <c r="U82" s="629"/>
      <c r="V82" s="630"/>
      <c r="W82" s="40" t="s">
        <v>86</v>
      </c>
      <c r="X82" s="41">
        <f>IFERROR(X80/H80,"0")+IFERROR(X81/H81,"0")</f>
        <v>1.4102564102564104</v>
      </c>
      <c r="Y82" s="41">
        <f>IFERROR(Y80/H80,"0")+IFERROR(Y81/H81,"0")</f>
        <v>2</v>
      </c>
      <c r="Z82" s="41">
        <f>IFERROR(IF(Z80="",0,Z80),"0")+IFERROR(IF(Z81="",0,Z81),"0")</f>
        <v>3.7960000000000001E-2</v>
      </c>
      <c r="AA82" s="64"/>
      <c r="AB82" s="64"/>
      <c r="AC82" s="64"/>
    </row>
    <row r="83" spans="1:68" x14ac:dyDescent="0.2">
      <c r="A83" s="622"/>
      <c r="B83" s="622"/>
      <c r="C83" s="622"/>
      <c r="D83" s="622"/>
      <c r="E83" s="622"/>
      <c r="F83" s="622"/>
      <c r="G83" s="622"/>
      <c r="H83" s="622"/>
      <c r="I83" s="622"/>
      <c r="J83" s="622"/>
      <c r="K83" s="622"/>
      <c r="L83" s="622"/>
      <c r="M83" s="622"/>
      <c r="N83" s="622"/>
      <c r="O83" s="658"/>
      <c r="P83" s="628" t="s">
        <v>85</v>
      </c>
      <c r="Q83" s="629"/>
      <c r="R83" s="629"/>
      <c r="S83" s="629"/>
      <c r="T83" s="629"/>
      <c r="U83" s="629"/>
      <c r="V83" s="630"/>
      <c r="W83" s="40" t="s">
        <v>68</v>
      </c>
      <c r="X83" s="41">
        <f>IFERROR(SUM(X80:X81),"0")</f>
        <v>11</v>
      </c>
      <c r="Y83" s="41">
        <f>IFERROR(SUM(Y80:Y81),"0")</f>
        <v>15.6</v>
      </c>
      <c r="Z83" s="40"/>
      <c r="AA83" s="64"/>
      <c r="AB83" s="64"/>
      <c r="AC83" s="64"/>
    </row>
    <row r="84" spans="1:68" ht="16.5" customHeight="1" x14ac:dyDescent="0.25">
      <c r="A84" s="637" t="s">
        <v>176</v>
      </c>
      <c r="B84" s="622"/>
      <c r="C84" s="622"/>
      <c r="D84" s="622"/>
      <c r="E84" s="622"/>
      <c r="F84" s="622"/>
      <c r="G84" s="622"/>
      <c r="H84" s="622"/>
      <c r="I84" s="622"/>
      <c r="J84" s="622"/>
      <c r="K84" s="622"/>
      <c r="L84" s="622"/>
      <c r="M84" s="622"/>
      <c r="N84" s="622"/>
      <c r="O84" s="622"/>
      <c r="P84" s="622"/>
      <c r="Q84" s="622"/>
      <c r="R84" s="622"/>
      <c r="S84" s="622"/>
      <c r="T84" s="622"/>
      <c r="U84" s="622"/>
      <c r="V84" s="622"/>
      <c r="W84" s="622"/>
      <c r="X84" s="622"/>
      <c r="Y84" s="622"/>
      <c r="Z84" s="622"/>
      <c r="AA84" s="62"/>
      <c r="AB84" s="62"/>
      <c r="AC84" s="62"/>
    </row>
    <row r="85" spans="1:68" ht="14.25" customHeight="1" x14ac:dyDescent="0.25">
      <c r="A85" s="621" t="s">
        <v>95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9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4"/>
      <c r="R86" s="624"/>
      <c r="S86" s="624"/>
      <c r="T86" s="625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4"/>
      <c r="R87" s="624"/>
      <c r="S87" s="624"/>
      <c r="T87" s="625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4"/>
      <c r="R88" s="624"/>
      <c r="S88" s="624"/>
      <c r="T88" s="625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57"/>
      <c r="B89" s="622"/>
      <c r="C89" s="622"/>
      <c r="D89" s="622"/>
      <c r="E89" s="622"/>
      <c r="F89" s="622"/>
      <c r="G89" s="622"/>
      <c r="H89" s="622"/>
      <c r="I89" s="622"/>
      <c r="J89" s="622"/>
      <c r="K89" s="622"/>
      <c r="L89" s="622"/>
      <c r="M89" s="622"/>
      <c r="N89" s="622"/>
      <c r="O89" s="658"/>
      <c r="P89" s="628" t="s">
        <v>85</v>
      </c>
      <c r="Q89" s="629"/>
      <c r="R89" s="629"/>
      <c r="S89" s="629"/>
      <c r="T89" s="629"/>
      <c r="U89" s="629"/>
      <c r="V89" s="630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622"/>
      <c r="B90" s="622"/>
      <c r="C90" s="622"/>
      <c r="D90" s="622"/>
      <c r="E90" s="622"/>
      <c r="F90" s="622"/>
      <c r="G90" s="622"/>
      <c r="H90" s="622"/>
      <c r="I90" s="622"/>
      <c r="J90" s="622"/>
      <c r="K90" s="622"/>
      <c r="L90" s="622"/>
      <c r="M90" s="622"/>
      <c r="N90" s="622"/>
      <c r="O90" s="658"/>
      <c r="P90" s="628" t="s">
        <v>85</v>
      </c>
      <c r="Q90" s="629"/>
      <c r="R90" s="629"/>
      <c r="S90" s="629"/>
      <c r="T90" s="629"/>
      <c r="U90" s="629"/>
      <c r="V90" s="630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21" t="s">
        <v>63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9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4"/>
      <c r="R92" s="624"/>
      <c r="S92" s="624"/>
      <c r="T92" s="625"/>
      <c r="U92" s="37"/>
      <c r="V92" s="37"/>
      <c r="W92" s="38" t="s">
        <v>68</v>
      </c>
      <c r="X92" s="56">
        <v>100</v>
      </c>
      <c r="Y92" s="53">
        <f t="shared" ref="Y92:Y99" si="16">IFERROR(IF(X92="",0,CEILING((X92/$H92),1)*$H92),"")</f>
        <v>100.80000000000001</v>
      </c>
      <c r="Z92" s="39">
        <f>IFERROR(IF(Y92=0,"",ROUNDUP(Y92/H92,0)*0.01898),"")</f>
        <v>0.22776000000000002</v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106.17857142857143</v>
      </c>
      <c r="BN92" s="75">
        <f t="shared" ref="BN92:BN99" si="18">IFERROR(Y92*I92/H92,"0")</f>
        <v>107.02800000000001</v>
      </c>
      <c r="BO92" s="75">
        <f t="shared" ref="BO92:BO99" si="19">IFERROR(1/J92*(X92/H92),"0")</f>
        <v>0.18601190476190477</v>
      </c>
      <c r="BP92" s="75">
        <f t="shared" ref="BP92:BP99" si="20">IFERROR(1/J92*(Y92/H92),"0")</f>
        <v>0.1875</v>
      </c>
    </row>
    <row r="93" spans="1:68" ht="16.5" customHeight="1" x14ac:dyDescent="0.25">
      <c r="A93" s="60" t="s">
        <v>185</v>
      </c>
      <c r="B93" s="60" t="s">
        <v>188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751" t="s">
        <v>189</v>
      </c>
      <c r="Q93" s="624"/>
      <c r="R93" s="624"/>
      <c r="S93" s="624"/>
      <c r="T93" s="625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9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4"/>
      <c r="R94" s="624"/>
      <c r="S94" s="624"/>
      <c r="T94" s="625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9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4"/>
      <c r="R95" s="624"/>
      <c r="S95" s="624"/>
      <c r="T95" s="625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78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4"/>
      <c r="R96" s="624"/>
      <c r="S96" s="624"/>
      <c r="T96" s="625"/>
      <c r="U96" s="37"/>
      <c r="V96" s="37"/>
      <c r="W96" s="38" t="s">
        <v>68</v>
      </c>
      <c r="X96" s="56">
        <v>68</v>
      </c>
      <c r="Y96" s="53">
        <f t="shared" si="16"/>
        <v>70.2</v>
      </c>
      <c r="Z96" s="39">
        <f>IFERROR(IF(Y96=0,"",ROUNDUP(Y96/H96,0)*0.00651),"")</f>
        <v>0.16925999999999999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74.346666666666664</v>
      </c>
      <c r="BN96" s="75">
        <f t="shared" si="18"/>
        <v>76.751999999999995</v>
      </c>
      <c r="BO96" s="75">
        <f t="shared" si="19"/>
        <v>0.13838013838013838</v>
      </c>
      <c r="BP96" s="75">
        <f t="shared" si="20"/>
        <v>0.14285714285714288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89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4"/>
      <c r="R97" s="624"/>
      <c r="S97" s="624"/>
      <c r="T97" s="625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7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4"/>
      <c r="R98" s="624"/>
      <c r="S98" s="624"/>
      <c r="T98" s="625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94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4"/>
      <c r="R99" s="624"/>
      <c r="S99" s="624"/>
      <c r="T99" s="625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57"/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58"/>
      <c r="P100" s="628" t="s">
        <v>85</v>
      </c>
      <c r="Q100" s="629"/>
      <c r="R100" s="629"/>
      <c r="S100" s="629"/>
      <c r="T100" s="629"/>
      <c r="U100" s="629"/>
      <c r="V100" s="630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37.089947089947088</v>
      </c>
      <c r="Y100" s="41">
        <f>IFERROR(Y92/H92,"0")+IFERROR(Y93/H93,"0")+IFERROR(Y94/H94,"0")+IFERROR(Y95/H95,"0")+IFERROR(Y96/H96,"0")+IFERROR(Y97/H97,"0")+IFERROR(Y98/H98,"0")+IFERROR(Y99/H99,"0")</f>
        <v>38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0.39702000000000004</v>
      </c>
      <c r="AA100" s="64"/>
      <c r="AB100" s="64"/>
      <c r="AC100" s="64"/>
    </row>
    <row r="101" spans="1:68" x14ac:dyDescent="0.2">
      <c r="A101" s="622"/>
      <c r="B101" s="622"/>
      <c r="C101" s="622"/>
      <c r="D101" s="622"/>
      <c r="E101" s="622"/>
      <c r="F101" s="622"/>
      <c r="G101" s="622"/>
      <c r="H101" s="622"/>
      <c r="I101" s="622"/>
      <c r="J101" s="622"/>
      <c r="K101" s="622"/>
      <c r="L101" s="622"/>
      <c r="M101" s="622"/>
      <c r="N101" s="622"/>
      <c r="O101" s="658"/>
      <c r="P101" s="628" t="s">
        <v>85</v>
      </c>
      <c r="Q101" s="629"/>
      <c r="R101" s="629"/>
      <c r="S101" s="629"/>
      <c r="T101" s="629"/>
      <c r="U101" s="629"/>
      <c r="V101" s="630"/>
      <c r="W101" s="40" t="s">
        <v>68</v>
      </c>
      <c r="X101" s="41">
        <f>IFERROR(SUM(X92:X99),"0")</f>
        <v>168</v>
      </c>
      <c r="Y101" s="41">
        <f>IFERROR(SUM(Y92:Y99),"0")</f>
        <v>171</v>
      </c>
      <c r="Z101" s="40"/>
      <c r="AA101" s="64"/>
      <c r="AB101" s="64"/>
      <c r="AC101" s="64"/>
    </row>
    <row r="102" spans="1:68" ht="16.5" customHeight="1" x14ac:dyDescent="0.25">
      <c r="A102" s="637" t="s">
        <v>203</v>
      </c>
      <c r="B102" s="622"/>
      <c r="C102" s="622"/>
      <c r="D102" s="622"/>
      <c r="E102" s="622"/>
      <c r="F102" s="622"/>
      <c r="G102" s="622"/>
      <c r="H102" s="622"/>
      <c r="I102" s="622"/>
      <c r="J102" s="622"/>
      <c r="K102" s="622"/>
      <c r="L102" s="622"/>
      <c r="M102" s="622"/>
      <c r="N102" s="622"/>
      <c r="O102" s="622"/>
      <c r="P102" s="622"/>
      <c r="Q102" s="622"/>
      <c r="R102" s="622"/>
      <c r="S102" s="622"/>
      <c r="T102" s="622"/>
      <c r="U102" s="622"/>
      <c r="V102" s="622"/>
      <c r="W102" s="622"/>
      <c r="X102" s="622"/>
      <c r="Y102" s="622"/>
      <c r="Z102" s="622"/>
      <c r="AA102" s="62"/>
      <c r="AB102" s="62"/>
      <c r="AC102" s="62"/>
    </row>
    <row r="103" spans="1:68" ht="14.25" customHeight="1" x14ac:dyDescent="0.25">
      <c r="A103" s="621" t="s">
        <v>95</v>
      </c>
      <c r="B103" s="622"/>
      <c r="C103" s="622"/>
      <c r="D103" s="622"/>
      <c r="E103" s="622"/>
      <c r="F103" s="622"/>
      <c r="G103" s="622"/>
      <c r="H103" s="622"/>
      <c r="I103" s="622"/>
      <c r="J103" s="622"/>
      <c r="K103" s="622"/>
      <c r="L103" s="622"/>
      <c r="M103" s="622"/>
      <c r="N103" s="622"/>
      <c r="O103" s="622"/>
      <c r="P103" s="622"/>
      <c r="Q103" s="622"/>
      <c r="R103" s="622"/>
      <c r="S103" s="622"/>
      <c r="T103" s="622"/>
      <c r="U103" s="622"/>
      <c r="V103" s="622"/>
      <c r="W103" s="622"/>
      <c r="X103" s="622"/>
      <c r="Y103" s="622"/>
      <c r="Z103" s="622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9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4"/>
      <c r="R104" s="624"/>
      <c r="S104" s="624"/>
      <c r="T104" s="625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7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4"/>
      <c r="R105" s="624"/>
      <c r="S105" s="624"/>
      <c r="T105" s="625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7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4"/>
      <c r="R106" s="624"/>
      <c r="S106" s="624"/>
      <c r="T106" s="625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7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4"/>
      <c r="R107" s="624"/>
      <c r="S107" s="624"/>
      <c r="T107" s="625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57"/>
      <c r="B108" s="622"/>
      <c r="C108" s="622"/>
      <c r="D108" s="622"/>
      <c r="E108" s="622"/>
      <c r="F108" s="622"/>
      <c r="G108" s="622"/>
      <c r="H108" s="622"/>
      <c r="I108" s="622"/>
      <c r="J108" s="622"/>
      <c r="K108" s="622"/>
      <c r="L108" s="622"/>
      <c r="M108" s="622"/>
      <c r="N108" s="622"/>
      <c r="O108" s="658"/>
      <c r="P108" s="628" t="s">
        <v>85</v>
      </c>
      <c r="Q108" s="629"/>
      <c r="R108" s="629"/>
      <c r="S108" s="629"/>
      <c r="T108" s="629"/>
      <c r="U108" s="629"/>
      <c r="V108" s="630"/>
      <c r="W108" s="40" t="s">
        <v>86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22"/>
      <c r="B109" s="622"/>
      <c r="C109" s="622"/>
      <c r="D109" s="622"/>
      <c r="E109" s="622"/>
      <c r="F109" s="622"/>
      <c r="G109" s="622"/>
      <c r="H109" s="622"/>
      <c r="I109" s="622"/>
      <c r="J109" s="622"/>
      <c r="K109" s="622"/>
      <c r="L109" s="622"/>
      <c r="M109" s="622"/>
      <c r="N109" s="622"/>
      <c r="O109" s="658"/>
      <c r="P109" s="628" t="s">
        <v>85</v>
      </c>
      <c r="Q109" s="629"/>
      <c r="R109" s="629"/>
      <c r="S109" s="629"/>
      <c r="T109" s="629"/>
      <c r="U109" s="629"/>
      <c r="V109" s="630"/>
      <c r="W109" s="40" t="s">
        <v>68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21" t="s">
        <v>132</v>
      </c>
      <c r="B110" s="622"/>
      <c r="C110" s="622"/>
      <c r="D110" s="622"/>
      <c r="E110" s="622"/>
      <c r="F110" s="622"/>
      <c r="G110" s="622"/>
      <c r="H110" s="622"/>
      <c r="I110" s="622"/>
      <c r="J110" s="622"/>
      <c r="K110" s="622"/>
      <c r="L110" s="622"/>
      <c r="M110" s="622"/>
      <c r="N110" s="622"/>
      <c r="O110" s="622"/>
      <c r="P110" s="622"/>
      <c r="Q110" s="622"/>
      <c r="R110" s="622"/>
      <c r="S110" s="622"/>
      <c r="T110" s="622"/>
      <c r="U110" s="622"/>
      <c r="V110" s="622"/>
      <c r="W110" s="622"/>
      <c r="X110" s="622"/>
      <c r="Y110" s="622"/>
      <c r="Z110" s="622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7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4"/>
      <c r="R111" s="624"/>
      <c r="S111" s="624"/>
      <c r="T111" s="625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4"/>
      <c r="R112" s="624"/>
      <c r="S112" s="624"/>
      <c r="T112" s="625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8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4"/>
      <c r="R113" s="624"/>
      <c r="S113" s="624"/>
      <c r="T113" s="625"/>
      <c r="U113" s="37"/>
      <c r="V113" s="37"/>
      <c r="W113" s="38" t="s">
        <v>68</v>
      </c>
      <c r="X113" s="56">
        <v>30</v>
      </c>
      <c r="Y113" s="53">
        <f>IFERROR(IF(X113="",0,CEILING((X113/$H113),1)*$H113),"")</f>
        <v>31.2</v>
      </c>
      <c r="Z113" s="39">
        <f>IFERROR(IF(Y113=0,"",ROUNDUP(Y113/H113,0)*0.00651),"")</f>
        <v>8.4629999999999997E-2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32.250000000000007</v>
      </c>
      <c r="BN113" s="75">
        <f>IFERROR(Y113*I113/H113,"0")</f>
        <v>33.54</v>
      </c>
      <c r="BO113" s="75">
        <f>IFERROR(1/J113*(X113/H113),"0")</f>
        <v>6.8681318681318687E-2</v>
      </c>
      <c r="BP113" s="75">
        <f>IFERROR(1/J113*(Y113/H113),"0")</f>
        <v>7.1428571428571438E-2</v>
      </c>
    </row>
    <row r="114" spans="1:68" x14ac:dyDescent="0.2">
      <c r="A114" s="657"/>
      <c r="B114" s="622"/>
      <c r="C114" s="622"/>
      <c r="D114" s="622"/>
      <c r="E114" s="622"/>
      <c r="F114" s="622"/>
      <c r="G114" s="622"/>
      <c r="H114" s="622"/>
      <c r="I114" s="622"/>
      <c r="J114" s="622"/>
      <c r="K114" s="622"/>
      <c r="L114" s="622"/>
      <c r="M114" s="622"/>
      <c r="N114" s="622"/>
      <c r="O114" s="658"/>
      <c r="P114" s="628" t="s">
        <v>85</v>
      </c>
      <c r="Q114" s="629"/>
      <c r="R114" s="629"/>
      <c r="S114" s="629"/>
      <c r="T114" s="629"/>
      <c r="U114" s="629"/>
      <c r="V114" s="630"/>
      <c r="W114" s="40" t="s">
        <v>86</v>
      </c>
      <c r="X114" s="41">
        <f>IFERROR(X111/H111,"0")+IFERROR(X112/H112,"0")+IFERROR(X113/H113,"0")</f>
        <v>12.5</v>
      </c>
      <c r="Y114" s="41">
        <f>IFERROR(Y111/H111,"0")+IFERROR(Y112/H112,"0")+IFERROR(Y113/H113,"0")</f>
        <v>13</v>
      </c>
      <c r="Z114" s="41">
        <f>IFERROR(IF(Z111="",0,Z111),"0")+IFERROR(IF(Z112="",0,Z112),"0")+IFERROR(IF(Z113="",0,Z113),"0")</f>
        <v>8.4629999999999997E-2</v>
      </c>
      <c r="AA114" s="64"/>
      <c r="AB114" s="64"/>
      <c r="AC114" s="64"/>
    </row>
    <row r="115" spans="1:68" x14ac:dyDescent="0.2">
      <c r="A115" s="622"/>
      <c r="B115" s="622"/>
      <c r="C115" s="622"/>
      <c r="D115" s="622"/>
      <c r="E115" s="622"/>
      <c r="F115" s="622"/>
      <c r="G115" s="622"/>
      <c r="H115" s="622"/>
      <c r="I115" s="622"/>
      <c r="J115" s="622"/>
      <c r="K115" s="622"/>
      <c r="L115" s="622"/>
      <c r="M115" s="622"/>
      <c r="N115" s="622"/>
      <c r="O115" s="658"/>
      <c r="P115" s="628" t="s">
        <v>85</v>
      </c>
      <c r="Q115" s="629"/>
      <c r="R115" s="629"/>
      <c r="S115" s="629"/>
      <c r="T115" s="629"/>
      <c r="U115" s="629"/>
      <c r="V115" s="630"/>
      <c r="W115" s="40" t="s">
        <v>68</v>
      </c>
      <c r="X115" s="41">
        <f>IFERROR(SUM(X111:X113),"0")</f>
        <v>30</v>
      </c>
      <c r="Y115" s="41">
        <f>IFERROR(SUM(Y111:Y113),"0")</f>
        <v>31.2</v>
      </c>
      <c r="Z115" s="40"/>
      <c r="AA115" s="64"/>
      <c r="AB115" s="64"/>
      <c r="AC115" s="64"/>
    </row>
    <row r="116" spans="1:68" ht="14.25" customHeight="1" x14ac:dyDescent="0.25">
      <c r="A116" s="621" t="s">
        <v>63</v>
      </c>
      <c r="B116" s="622"/>
      <c r="C116" s="622"/>
      <c r="D116" s="622"/>
      <c r="E116" s="622"/>
      <c r="F116" s="622"/>
      <c r="G116" s="622"/>
      <c r="H116" s="622"/>
      <c r="I116" s="622"/>
      <c r="J116" s="622"/>
      <c r="K116" s="622"/>
      <c r="L116" s="622"/>
      <c r="M116" s="622"/>
      <c r="N116" s="622"/>
      <c r="O116" s="622"/>
      <c r="P116" s="622"/>
      <c r="Q116" s="622"/>
      <c r="R116" s="622"/>
      <c r="S116" s="622"/>
      <c r="T116" s="622"/>
      <c r="U116" s="622"/>
      <c r="V116" s="622"/>
      <c r="W116" s="622"/>
      <c r="X116" s="622"/>
      <c r="Y116" s="622"/>
      <c r="Z116" s="622"/>
      <c r="AA116" s="63"/>
      <c r="AB116" s="63"/>
      <c r="AC116" s="63"/>
    </row>
    <row r="117" spans="1:68" ht="27" customHeight="1" x14ac:dyDescent="0.25">
      <c r="A117" s="60" t="s">
        <v>220</v>
      </c>
      <c r="B117" s="60" t="s">
        <v>221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87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4"/>
      <c r="R117" s="624"/>
      <c r="S117" s="624"/>
      <c r="T117" s="625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220</v>
      </c>
      <c r="B118" s="60" t="s">
        <v>223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8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4"/>
      <c r="R118" s="624"/>
      <c r="S118" s="624"/>
      <c r="T118" s="625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8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4"/>
      <c r="R119" s="624"/>
      <c r="S119" s="624"/>
      <c r="T119" s="625"/>
      <c r="U119" s="37"/>
      <c r="V119" s="37"/>
      <c r="W119" s="38" t="s">
        <v>68</v>
      </c>
      <c r="X119" s="56">
        <v>141</v>
      </c>
      <c r="Y119" s="53">
        <f t="shared" si="21"/>
        <v>142.80000000000001</v>
      </c>
      <c r="Z119" s="39">
        <f>IFERROR(IF(Y119=0,"",ROUNDUP(Y119/H119,0)*0.01898),"")</f>
        <v>0.32266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149.61107142857142</v>
      </c>
      <c r="BN119" s="75">
        <f t="shared" si="23"/>
        <v>151.52100000000002</v>
      </c>
      <c r="BO119" s="75">
        <f t="shared" si="24"/>
        <v>0.2622767857142857</v>
      </c>
      <c r="BP119" s="75">
        <f t="shared" si="25"/>
        <v>0.265625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9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4"/>
      <c r="R120" s="624"/>
      <c r="S120" s="624"/>
      <c r="T120" s="625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68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4"/>
      <c r="R121" s="624"/>
      <c r="S121" s="624"/>
      <c r="T121" s="625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8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4"/>
      <c r="R122" s="624"/>
      <c r="S122" s="624"/>
      <c r="T122" s="625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68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4"/>
      <c r="R123" s="624"/>
      <c r="S123" s="624"/>
      <c r="T123" s="625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57"/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58"/>
      <c r="P124" s="628" t="s">
        <v>85</v>
      </c>
      <c r="Q124" s="629"/>
      <c r="R124" s="629"/>
      <c r="S124" s="629"/>
      <c r="T124" s="629"/>
      <c r="U124" s="629"/>
      <c r="V124" s="630"/>
      <c r="W124" s="40" t="s">
        <v>86</v>
      </c>
      <c r="X124" s="41">
        <f>IFERROR(X117/H117,"0")+IFERROR(X118/H118,"0")+IFERROR(X119/H119,"0")+IFERROR(X120/H120,"0")+IFERROR(X121/H121,"0")+IFERROR(X122/H122,"0")+IFERROR(X123/H123,"0")</f>
        <v>16.785714285714285</v>
      </c>
      <c r="Y124" s="41">
        <f>IFERROR(Y117/H117,"0")+IFERROR(Y118/H118,"0")+IFERROR(Y119/H119,"0")+IFERROR(Y120/H120,"0")+IFERROR(Y121/H121,"0")+IFERROR(Y122/H122,"0")+IFERROR(Y123/H123,"0")</f>
        <v>17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0.32266</v>
      </c>
      <c r="AA124" s="64"/>
      <c r="AB124" s="64"/>
      <c r="AC124" s="64"/>
    </row>
    <row r="125" spans="1:68" x14ac:dyDescent="0.2">
      <c r="A125" s="622"/>
      <c r="B125" s="622"/>
      <c r="C125" s="622"/>
      <c r="D125" s="622"/>
      <c r="E125" s="622"/>
      <c r="F125" s="622"/>
      <c r="G125" s="622"/>
      <c r="H125" s="622"/>
      <c r="I125" s="622"/>
      <c r="J125" s="622"/>
      <c r="K125" s="622"/>
      <c r="L125" s="622"/>
      <c r="M125" s="622"/>
      <c r="N125" s="622"/>
      <c r="O125" s="658"/>
      <c r="P125" s="628" t="s">
        <v>85</v>
      </c>
      <c r="Q125" s="629"/>
      <c r="R125" s="629"/>
      <c r="S125" s="629"/>
      <c r="T125" s="629"/>
      <c r="U125" s="629"/>
      <c r="V125" s="630"/>
      <c r="W125" s="40" t="s">
        <v>68</v>
      </c>
      <c r="X125" s="41">
        <f>IFERROR(SUM(X117:X123),"0")</f>
        <v>141</v>
      </c>
      <c r="Y125" s="41">
        <f>IFERROR(SUM(Y117:Y123),"0")</f>
        <v>142.80000000000001</v>
      </c>
      <c r="Z125" s="40"/>
      <c r="AA125" s="64"/>
      <c r="AB125" s="64"/>
      <c r="AC125" s="64"/>
    </row>
    <row r="126" spans="1:68" ht="14.25" customHeight="1" x14ac:dyDescent="0.25">
      <c r="A126" s="621" t="s">
        <v>169</v>
      </c>
      <c r="B126" s="622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622"/>
      <c r="U126" s="622"/>
      <c r="V126" s="622"/>
      <c r="W126" s="622"/>
      <c r="X126" s="622"/>
      <c r="Y126" s="622"/>
      <c r="Z126" s="622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6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4"/>
      <c r="R127" s="624"/>
      <c r="S127" s="624"/>
      <c r="T127" s="625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4"/>
      <c r="R128" s="624"/>
      <c r="S128" s="624"/>
      <c r="T128" s="625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57"/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58"/>
      <c r="P129" s="628" t="s">
        <v>85</v>
      </c>
      <c r="Q129" s="629"/>
      <c r="R129" s="629"/>
      <c r="S129" s="629"/>
      <c r="T129" s="629"/>
      <c r="U129" s="629"/>
      <c r="V129" s="630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2"/>
      <c r="B130" s="622"/>
      <c r="C130" s="622"/>
      <c r="D130" s="622"/>
      <c r="E130" s="622"/>
      <c r="F130" s="622"/>
      <c r="G130" s="622"/>
      <c r="H130" s="622"/>
      <c r="I130" s="622"/>
      <c r="J130" s="622"/>
      <c r="K130" s="622"/>
      <c r="L130" s="622"/>
      <c r="M130" s="622"/>
      <c r="N130" s="622"/>
      <c r="O130" s="658"/>
      <c r="P130" s="628" t="s">
        <v>85</v>
      </c>
      <c r="Q130" s="629"/>
      <c r="R130" s="629"/>
      <c r="S130" s="629"/>
      <c r="T130" s="629"/>
      <c r="U130" s="629"/>
      <c r="V130" s="630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7" t="s">
        <v>242</v>
      </c>
      <c r="B131" s="622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2"/>
      <c r="O131" s="622"/>
      <c r="P131" s="622"/>
      <c r="Q131" s="622"/>
      <c r="R131" s="622"/>
      <c r="S131" s="622"/>
      <c r="T131" s="622"/>
      <c r="U131" s="622"/>
      <c r="V131" s="622"/>
      <c r="W131" s="622"/>
      <c r="X131" s="622"/>
      <c r="Y131" s="622"/>
      <c r="Z131" s="622"/>
      <c r="AA131" s="62"/>
      <c r="AB131" s="62"/>
      <c r="AC131" s="62"/>
    </row>
    <row r="132" spans="1:68" ht="14.25" customHeight="1" x14ac:dyDescent="0.25">
      <c r="A132" s="621" t="s">
        <v>95</v>
      </c>
      <c r="B132" s="622"/>
      <c r="C132" s="622"/>
      <c r="D132" s="622"/>
      <c r="E132" s="622"/>
      <c r="F132" s="622"/>
      <c r="G132" s="622"/>
      <c r="H132" s="622"/>
      <c r="I132" s="622"/>
      <c r="J132" s="622"/>
      <c r="K132" s="622"/>
      <c r="L132" s="622"/>
      <c r="M132" s="622"/>
      <c r="N132" s="622"/>
      <c r="O132" s="622"/>
      <c r="P132" s="622"/>
      <c r="Q132" s="622"/>
      <c r="R132" s="622"/>
      <c r="S132" s="622"/>
      <c r="T132" s="622"/>
      <c r="U132" s="622"/>
      <c r="V132" s="622"/>
      <c r="W132" s="622"/>
      <c r="X132" s="622"/>
      <c r="Y132" s="622"/>
      <c r="Z132" s="622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6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4"/>
      <c r="R133" s="624"/>
      <c r="S133" s="624"/>
      <c r="T133" s="625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6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4"/>
      <c r="R134" s="624"/>
      <c r="S134" s="624"/>
      <c r="T134" s="625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57"/>
      <c r="B135" s="622"/>
      <c r="C135" s="622"/>
      <c r="D135" s="622"/>
      <c r="E135" s="622"/>
      <c r="F135" s="622"/>
      <c r="G135" s="622"/>
      <c r="H135" s="622"/>
      <c r="I135" s="622"/>
      <c r="J135" s="622"/>
      <c r="K135" s="622"/>
      <c r="L135" s="622"/>
      <c r="M135" s="622"/>
      <c r="N135" s="622"/>
      <c r="O135" s="658"/>
      <c r="P135" s="628" t="s">
        <v>85</v>
      </c>
      <c r="Q135" s="629"/>
      <c r="R135" s="629"/>
      <c r="S135" s="629"/>
      <c r="T135" s="629"/>
      <c r="U135" s="629"/>
      <c r="V135" s="630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2"/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58"/>
      <c r="P136" s="628" t="s">
        <v>85</v>
      </c>
      <c r="Q136" s="629"/>
      <c r="R136" s="629"/>
      <c r="S136" s="629"/>
      <c r="T136" s="629"/>
      <c r="U136" s="629"/>
      <c r="V136" s="630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21" t="s">
        <v>143</v>
      </c>
      <c r="B137" s="622"/>
      <c r="C137" s="622"/>
      <c r="D137" s="622"/>
      <c r="E137" s="622"/>
      <c r="F137" s="622"/>
      <c r="G137" s="622"/>
      <c r="H137" s="622"/>
      <c r="I137" s="622"/>
      <c r="J137" s="622"/>
      <c r="K137" s="622"/>
      <c r="L137" s="622"/>
      <c r="M137" s="622"/>
      <c r="N137" s="622"/>
      <c r="O137" s="622"/>
      <c r="P137" s="622"/>
      <c r="Q137" s="622"/>
      <c r="R137" s="622"/>
      <c r="S137" s="622"/>
      <c r="T137" s="622"/>
      <c r="U137" s="622"/>
      <c r="V137" s="622"/>
      <c r="W137" s="622"/>
      <c r="X137" s="622"/>
      <c r="Y137" s="622"/>
      <c r="Z137" s="622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8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4"/>
      <c r="R138" s="624"/>
      <c r="S138" s="624"/>
      <c r="T138" s="625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4"/>
      <c r="R139" s="624"/>
      <c r="S139" s="624"/>
      <c r="T139" s="625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57"/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58"/>
      <c r="P140" s="628" t="s">
        <v>85</v>
      </c>
      <c r="Q140" s="629"/>
      <c r="R140" s="629"/>
      <c r="S140" s="629"/>
      <c r="T140" s="629"/>
      <c r="U140" s="629"/>
      <c r="V140" s="630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2"/>
      <c r="B141" s="622"/>
      <c r="C141" s="622"/>
      <c r="D141" s="622"/>
      <c r="E141" s="622"/>
      <c r="F141" s="622"/>
      <c r="G141" s="622"/>
      <c r="H141" s="622"/>
      <c r="I141" s="622"/>
      <c r="J141" s="622"/>
      <c r="K141" s="622"/>
      <c r="L141" s="622"/>
      <c r="M141" s="622"/>
      <c r="N141" s="622"/>
      <c r="O141" s="658"/>
      <c r="P141" s="628" t="s">
        <v>85</v>
      </c>
      <c r="Q141" s="629"/>
      <c r="R141" s="629"/>
      <c r="S141" s="629"/>
      <c r="T141" s="629"/>
      <c r="U141" s="629"/>
      <c r="V141" s="630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21" t="s">
        <v>63</v>
      </c>
      <c r="B142" s="622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2"/>
      <c r="O142" s="622"/>
      <c r="P142" s="622"/>
      <c r="Q142" s="622"/>
      <c r="R142" s="622"/>
      <c r="S142" s="622"/>
      <c r="T142" s="622"/>
      <c r="U142" s="622"/>
      <c r="V142" s="622"/>
      <c r="W142" s="622"/>
      <c r="X142" s="622"/>
      <c r="Y142" s="622"/>
      <c r="Z142" s="622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7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4"/>
      <c r="R143" s="624"/>
      <c r="S143" s="624"/>
      <c r="T143" s="625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9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4"/>
      <c r="R144" s="624"/>
      <c r="S144" s="624"/>
      <c r="T144" s="625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57"/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58"/>
      <c r="P145" s="628" t="s">
        <v>85</v>
      </c>
      <c r="Q145" s="629"/>
      <c r="R145" s="629"/>
      <c r="S145" s="629"/>
      <c r="T145" s="629"/>
      <c r="U145" s="629"/>
      <c r="V145" s="630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2"/>
      <c r="B146" s="622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2"/>
      <c r="O146" s="658"/>
      <c r="P146" s="628" t="s">
        <v>85</v>
      </c>
      <c r="Q146" s="629"/>
      <c r="R146" s="629"/>
      <c r="S146" s="629"/>
      <c r="T146" s="629"/>
      <c r="U146" s="629"/>
      <c r="V146" s="630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7" t="s">
        <v>93</v>
      </c>
      <c r="B147" s="622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2"/>
      <c r="O147" s="622"/>
      <c r="P147" s="622"/>
      <c r="Q147" s="622"/>
      <c r="R147" s="622"/>
      <c r="S147" s="622"/>
      <c r="T147" s="622"/>
      <c r="U147" s="622"/>
      <c r="V147" s="622"/>
      <c r="W147" s="622"/>
      <c r="X147" s="622"/>
      <c r="Y147" s="622"/>
      <c r="Z147" s="622"/>
      <c r="AA147" s="62"/>
      <c r="AB147" s="62"/>
      <c r="AC147" s="62"/>
    </row>
    <row r="148" spans="1:68" ht="14.25" customHeight="1" x14ac:dyDescent="0.25">
      <c r="A148" s="621" t="s">
        <v>95</v>
      </c>
      <c r="B148" s="622"/>
      <c r="C148" s="622"/>
      <c r="D148" s="622"/>
      <c r="E148" s="622"/>
      <c r="F148" s="622"/>
      <c r="G148" s="622"/>
      <c r="H148" s="622"/>
      <c r="I148" s="622"/>
      <c r="J148" s="622"/>
      <c r="K148" s="622"/>
      <c r="L148" s="622"/>
      <c r="M148" s="622"/>
      <c r="N148" s="622"/>
      <c r="O148" s="622"/>
      <c r="P148" s="622"/>
      <c r="Q148" s="622"/>
      <c r="R148" s="622"/>
      <c r="S148" s="622"/>
      <c r="T148" s="622"/>
      <c r="U148" s="622"/>
      <c r="V148" s="622"/>
      <c r="W148" s="622"/>
      <c r="X148" s="622"/>
      <c r="Y148" s="622"/>
      <c r="Z148" s="622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4"/>
      <c r="R149" s="624"/>
      <c r="S149" s="624"/>
      <c r="T149" s="625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57"/>
      <c r="B150" s="622"/>
      <c r="C150" s="622"/>
      <c r="D150" s="622"/>
      <c r="E150" s="622"/>
      <c r="F150" s="622"/>
      <c r="G150" s="622"/>
      <c r="H150" s="622"/>
      <c r="I150" s="622"/>
      <c r="J150" s="622"/>
      <c r="K150" s="622"/>
      <c r="L150" s="622"/>
      <c r="M150" s="622"/>
      <c r="N150" s="622"/>
      <c r="O150" s="658"/>
      <c r="P150" s="628" t="s">
        <v>85</v>
      </c>
      <c r="Q150" s="629"/>
      <c r="R150" s="629"/>
      <c r="S150" s="629"/>
      <c r="T150" s="629"/>
      <c r="U150" s="629"/>
      <c r="V150" s="630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2"/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58"/>
      <c r="P151" s="628" t="s">
        <v>85</v>
      </c>
      <c r="Q151" s="629"/>
      <c r="R151" s="629"/>
      <c r="S151" s="629"/>
      <c r="T151" s="629"/>
      <c r="U151" s="629"/>
      <c r="V151" s="630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1" t="s">
        <v>143</v>
      </c>
      <c r="B152" s="622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2"/>
      <c r="O152" s="622"/>
      <c r="P152" s="622"/>
      <c r="Q152" s="622"/>
      <c r="R152" s="622"/>
      <c r="S152" s="622"/>
      <c r="T152" s="622"/>
      <c r="U152" s="622"/>
      <c r="V152" s="622"/>
      <c r="W152" s="622"/>
      <c r="X152" s="622"/>
      <c r="Y152" s="622"/>
      <c r="Z152" s="622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4"/>
      <c r="R153" s="624"/>
      <c r="S153" s="624"/>
      <c r="T153" s="625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7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4"/>
      <c r="R154" s="624"/>
      <c r="S154" s="624"/>
      <c r="T154" s="625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9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4"/>
      <c r="R155" s="624"/>
      <c r="S155" s="624"/>
      <c r="T155" s="625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57"/>
      <c r="B156" s="622"/>
      <c r="C156" s="622"/>
      <c r="D156" s="622"/>
      <c r="E156" s="622"/>
      <c r="F156" s="622"/>
      <c r="G156" s="622"/>
      <c r="H156" s="622"/>
      <c r="I156" s="622"/>
      <c r="J156" s="622"/>
      <c r="K156" s="622"/>
      <c r="L156" s="622"/>
      <c r="M156" s="622"/>
      <c r="N156" s="622"/>
      <c r="O156" s="658"/>
      <c r="P156" s="628" t="s">
        <v>85</v>
      </c>
      <c r="Q156" s="629"/>
      <c r="R156" s="629"/>
      <c r="S156" s="629"/>
      <c r="T156" s="629"/>
      <c r="U156" s="629"/>
      <c r="V156" s="630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2"/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58"/>
      <c r="P157" s="628" t="s">
        <v>85</v>
      </c>
      <c r="Q157" s="629"/>
      <c r="R157" s="629"/>
      <c r="S157" s="629"/>
      <c r="T157" s="629"/>
      <c r="U157" s="629"/>
      <c r="V157" s="630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705" t="s">
        <v>266</v>
      </c>
      <c r="B158" s="706"/>
      <c r="C158" s="706"/>
      <c r="D158" s="706"/>
      <c r="E158" s="706"/>
      <c r="F158" s="706"/>
      <c r="G158" s="706"/>
      <c r="H158" s="706"/>
      <c r="I158" s="706"/>
      <c r="J158" s="706"/>
      <c r="K158" s="706"/>
      <c r="L158" s="706"/>
      <c r="M158" s="706"/>
      <c r="N158" s="706"/>
      <c r="O158" s="706"/>
      <c r="P158" s="706"/>
      <c r="Q158" s="706"/>
      <c r="R158" s="706"/>
      <c r="S158" s="706"/>
      <c r="T158" s="706"/>
      <c r="U158" s="706"/>
      <c r="V158" s="706"/>
      <c r="W158" s="706"/>
      <c r="X158" s="706"/>
      <c r="Y158" s="706"/>
      <c r="Z158" s="706"/>
      <c r="AA158" s="52"/>
      <c r="AB158" s="52"/>
      <c r="AC158" s="52"/>
    </row>
    <row r="159" spans="1:68" ht="16.5" customHeight="1" x14ac:dyDescent="0.25">
      <c r="A159" s="637" t="s">
        <v>267</v>
      </c>
      <c r="B159" s="622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2"/>
      <c r="O159" s="622"/>
      <c r="P159" s="622"/>
      <c r="Q159" s="622"/>
      <c r="R159" s="622"/>
      <c r="S159" s="622"/>
      <c r="T159" s="622"/>
      <c r="U159" s="622"/>
      <c r="V159" s="622"/>
      <c r="W159" s="622"/>
      <c r="X159" s="622"/>
      <c r="Y159" s="622"/>
      <c r="Z159" s="622"/>
      <c r="AA159" s="62"/>
      <c r="AB159" s="62"/>
      <c r="AC159" s="62"/>
    </row>
    <row r="160" spans="1:68" ht="14.25" customHeight="1" x14ac:dyDescent="0.25">
      <c r="A160" s="621" t="s">
        <v>132</v>
      </c>
      <c r="B160" s="622"/>
      <c r="C160" s="622"/>
      <c r="D160" s="622"/>
      <c r="E160" s="622"/>
      <c r="F160" s="622"/>
      <c r="G160" s="622"/>
      <c r="H160" s="622"/>
      <c r="I160" s="622"/>
      <c r="J160" s="622"/>
      <c r="K160" s="622"/>
      <c r="L160" s="622"/>
      <c r="M160" s="622"/>
      <c r="N160" s="622"/>
      <c r="O160" s="622"/>
      <c r="P160" s="622"/>
      <c r="Q160" s="622"/>
      <c r="R160" s="622"/>
      <c r="S160" s="622"/>
      <c r="T160" s="622"/>
      <c r="U160" s="622"/>
      <c r="V160" s="622"/>
      <c r="W160" s="622"/>
      <c r="X160" s="622"/>
      <c r="Y160" s="622"/>
      <c r="Z160" s="622"/>
      <c r="AA160" s="63"/>
      <c r="AB160" s="63"/>
      <c r="AC160" s="63"/>
    </row>
    <row r="161" spans="1:68" ht="27" customHeight="1" x14ac:dyDescent="0.25">
      <c r="A161" s="60" t="s">
        <v>268</v>
      </c>
      <c r="B161" s="60" t="s">
        <v>269</v>
      </c>
      <c r="C161" s="34">
        <v>4301020323</v>
      </c>
      <c r="D161" s="619">
        <v>4680115886223</v>
      </c>
      <c r="E161" s="620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6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4"/>
      <c r="R161" s="624"/>
      <c r="S161" s="624"/>
      <c r="T161" s="625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657"/>
      <c r="B162" s="622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622"/>
      <c r="O162" s="658"/>
      <c r="P162" s="628" t="s">
        <v>85</v>
      </c>
      <c r="Q162" s="629"/>
      <c r="R162" s="629"/>
      <c r="S162" s="629"/>
      <c r="T162" s="629"/>
      <c r="U162" s="629"/>
      <c r="V162" s="630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622"/>
      <c r="B163" s="622"/>
      <c r="C163" s="622"/>
      <c r="D163" s="622"/>
      <c r="E163" s="622"/>
      <c r="F163" s="622"/>
      <c r="G163" s="622"/>
      <c r="H163" s="622"/>
      <c r="I163" s="622"/>
      <c r="J163" s="622"/>
      <c r="K163" s="622"/>
      <c r="L163" s="622"/>
      <c r="M163" s="622"/>
      <c r="N163" s="622"/>
      <c r="O163" s="658"/>
      <c r="P163" s="628" t="s">
        <v>85</v>
      </c>
      <c r="Q163" s="629"/>
      <c r="R163" s="629"/>
      <c r="S163" s="629"/>
      <c r="T163" s="629"/>
      <c r="U163" s="629"/>
      <c r="V163" s="630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21" t="s">
        <v>143</v>
      </c>
      <c r="B164" s="622"/>
      <c r="C164" s="622"/>
      <c r="D164" s="622"/>
      <c r="E164" s="622"/>
      <c r="F164" s="622"/>
      <c r="G164" s="622"/>
      <c r="H164" s="622"/>
      <c r="I164" s="622"/>
      <c r="J164" s="622"/>
      <c r="K164" s="622"/>
      <c r="L164" s="622"/>
      <c r="M164" s="622"/>
      <c r="N164" s="622"/>
      <c r="O164" s="622"/>
      <c r="P164" s="622"/>
      <c r="Q164" s="622"/>
      <c r="R164" s="622"/>
      <c r="S164" s="622"/>
      <c r="T164" s="622"/>
      <c r="U164" s="622"/>
      <c r="V164" s="622"/>
      <c r="W164" s="622"/>
      <c r="X164" s="622"/>
      <c r="Y164" s="622"/>
      <c r="Z164" s="622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19">
        <v>4680115880993</v>
      </c>
      <c r="E165" s="620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4"/>
      <c r="R165" s="624"/>
      <c r="S165" s="624"/>
      <c r="T165" s="625"/>
      <c r="U165" s="37"/>
      <c r="V165" s="37"/>
      <c r="W165" s="38" t="s">
        <v>68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274</v>
      </c>
      <c r="B166" s="60" t="s">
        <v>275</v>
      </c>
      <c r="C166" s="34">
        <v>4301031204</v>
      </c>
      <c r="D166" s="619">
        <v>4680115881761</v>
      </c>
      <c r="E166" s="620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9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4"/>
      <c r="R166" s="624"/>
      <c r="S166" s="624"/>
      <c r="T166" s="625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9">
        <v>4680115881563</v>
      </c>
      <c r="E167" s="620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8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4"/>
      <c r="R167" s="624"/>
      <c r="S167" s="624"/>
      <c r="T167" s="625"/>
      <c r="U167" s="37"/>
      <c r="V167" s="37"/>
      <c r="W167" s="38" t="s">
        <v>68</v>
      </c>
      <c r="X167" s="56">
        <v>27</v>
      </c>
      <c r="Y167" s="53">
        <f t="shared" si="26"/>
        <v>29.400000000000002</v>
      </c>
      <c r="Z167" s="39">
        <f>IFERROR(IF(Y167=0,"",ROUNDUP(Y167/H167,0)*0.00902),"")</f>
        <v>6.3140000000000002E-2</v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28.35</v>
      </c>
      <c r="BN167" s="75">
        <f t="shared" si="28"/>
        <v>30.870000000000005</v>
      </c>
      <c r="BO167" s="75">
        <f t="shared" si="29"/>
        <v>4.8701298701298697E-2</v>
      </c>
      <c r="BP167" s="75">
        <f t="shared" si="30"/>
        <v>5.3030303030303032E-2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19">
        <v>4680115880986</v>
      </c>
      <c r="E168" s="620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9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4"/>
      <c r="R168" s="624"/>
      <c r="S168" s="624"/>
      <c r="T168" s="625"/>
      <c r="U168" s="37"/>
      <c r="V168" s="37"/>
      <c r="W168" s="38" t="s">
        <v>68</v>
      </c>
      <c r="X168" s="56">
        <v>88</v>
      </c>
      <c r="Y168" s="53">
        <f t="shared" si="26"/>
        <v>88.2</v>
      </c>
      <c r="Z168" s="39">
        <f>IFERROR(IF(Y168=0,"",ROUNDUP(Y168/H168,0)*0.00502),"")</f>
        <v>0.21084</v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93.447619047619042</v>
      </c>
      <c r="BN168" s="75">
        <f t="shared" si="28"/>
        <v>93.66</v>
      </c>
      <c r="BO168" s="75">
        <f t="shared" si="29"/>
        <v>0.17908017908017909</v>
      </c>
      <c r="BP168" s="75">
        <f t="shared" si="30"/>
        <v>0.17948717948717952</v>
      </c>
    </row>
    <row r="169" spans="1:68" ht="27" customHeight="1" x14ac:dyDescent="0.25">
      <c r="A169" s="60" t="s">
        <v>282</v>
      </c>
      <c r="B169" s="60" t="s">
        <v>283</v>
      </c>
      <c r="C169" s="34">
        <v>4301031205</v>
      </c>
      <c r="D169" s="619">
        <v>4680115881785</v>
      </c>
      <c r="E169" s="620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8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4"/>
      <c r="R169" s="624"/>
      <c r="S169" s="624"/>
      <c r="T169" s="625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284</v>
      </c>
      <c r="B170" s="60" t="s">
        <v>285</v>
      </c>
      <c r="C170" s="34">
        <v>4301031399</v>
      </c>
      <c r="D170" s="619">
        <v>4680115886537</v>
      </c>
      <c r="E170" s="620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9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4"/>
      <c r="R170" s="624"/>
      <c r="S170" s="624"/>
      <c r="T170" s="625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19">
        <v>4680115881679</v>
      </c>
      <c r="E171" s="620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4"/>
      <c r="R171" s="624"/>
      <c r="S171" s="624"/>
      <c r="T171" s="625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289</v>
      </c>
      <c r="B172" s="60" t="s">
        <v>290</v>
      </c>
      <c r="C172" s="34">
        <v>4301031158</v>
      </c>
      <c r="D172" s="619">
        <v>4680115880191</v>
      </c>
      <c r="E172" s="620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9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4"/>
      <c r="R172" s="624"/>
      <c r="S172" s="624"/>
      <c r="T172" s="625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291</v>
      </c>
      <c r="B173" s="60" t="s">
        <v>292</v>
      </c>
      <c r="C173" s="34">
        <v>4301031245</v>
      </c>
      <c r="D173" s="619">
        <v>4680115883963</v>
      </c>
      <c r="E173" s="620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9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4"/>
      <c r="R173" s="624"/>
      <c r="S173" s="624"/>
      <c r="T173" s="625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57"/>
      <c r="B174" s="622"/>
      <c r="C174" s="622"/>
      <c r="D174" s="622"/>
      <c r="E174" s="622"/>
      <c r="F174" s="622"/>
      <c r="G174" s="622"/>
      <c r="H174" s="622"/>
      <c r="I174" s="622"/>
      <c r="J174" s="622"/>
      <c r="K174" s="622"/>
      <c r="L174" s="622"/>
      <c r="M174" s="622"/>
      <c r="N174" s="622"/>
      <c r="O174" s="658"/>
      <c r="P174" s="628" t="s">
        <v>85</v>
      </c>
      <c r="Q174" s="629"/>
      <c r="R174" s="629"/>
      <c r="S174" s="629"/>
      <c r="T174" s="629"/>
      <c r="U174" s="629"/>
      <c r="V174" s="630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48.333333333333336</v>
      </c>
      <c r="Y174" s="41">
        <f>IFERROR(Y165/H165,"0")+IFERROR(Y166/H166,"0")+IFERROR(Y167/H167,"0")+IFERROR(Y168/H168,"0")+IFERROR(Y169/H169,"0")+IFERROR(Y170/H170,"0")+IFERROR(Y171/H171,"0")+IFERROR(Y172/H172,"0")+IFERROR(Y173/H173,"0")</f>
        <v>49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0.27398</v>
      </c>
      <c r="AA174" s="64"/>
      <c r="AB174" s="64"/>
      <c r="AC174" s="64"/>
    </row>
    <row r="175" spans="1:68" x14ac:dyDescent="0.2">
      <c r="A175" s="622"/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58"/>
      <c r="P175" s="628" t="s">
        <v>85</v>
      </c>
      <c r="Q175" s="629"/>
      <c r="R175" s="629"/>
      <c r="S175" s="629"/>
      <c r="T175" s="629"/>
      <c r="U175" s="629"/>
      <c r="V175" s="630"/>
      <c r="W175" s="40" t="s">
        <v>68</v>
      </c>
      <c r="X175" s="41">
        <f>IFERROR(SUM(X165:X173),"0")</f>
        <v>115</v>
      </c>
      <c r="Y175" s="41">
        <f>IFERROR(SUM(Y165:Y173),"0")</f>
        <v>117.60000000000001</v>
      </c>
      <c r="Z175" s="40"/>
      <c r="AA175" s="64"/>
      <c r="AB175" s="64"/>
      <c r="AC175" s="64"/>
    </row>
    <row r="176" spans="1:68" ht="14.25" customHeight="1" x14ac:dyDescent="0.25">
      <c r="A176" s="621" t="s">
        <v>87</v>
      </c>
      <c r="B176" s="622"/>
      <c r="C176" s="622"/>
      <c r="D176" s="622"/>
      <c r="E176" s="622"/>
      <c r="F176" s="622"/>
      <c r="G176" s="622"/>
      <c r="H176" s="622"/>
      <c r="I176" s="622"/>
      <c r="J176" s="622"/>
      <c r="K176" s="622"/>
      <c r="L176" s="622"/>
      <c r="M176" s="622"/>
      <c r="N176" s="622"/>
      <c r="O176" s="622"/>
      <c r="P176" s="622"/>
      <c r="Q176" s="622"/>
      <c r="R176" s="622"/>
      <c r="S176" s="622"/>
      <c r="T176" s="622"/>
      <c r="U176" s="622"/>
      <c r="V176" s="622"/>
      <c r="W176" s="622"/>
      <c r="X176" s="622"/>
      <c r="Y176" s="622"/>
      <c r="Z176" s="622"/>
      <c r="AA176" s="63"/>
      <c r="AB176" s="63"/>
      <c r="AC176" s="63"/>
    </row>
    <row r="177" spans="1:68" ht="27" customHeight="1" x14ac:dyDescent="0.25">
      <c r="A177" s="60" t="s">
        <v>294</v>
      </c>
      <c r="B177" s="60" t="s">
        <v>295</v>
      </c>
      <c r="C177" s="34">
        <v>4301032053</v>
      </c>
      <c r="D177" s="619">
        <v>4680115886780</v>
      </c>
      <c r="E177" s="620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7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4"/>
      <c r="R177" s="624"/>
      <c r="S177" s="624"/>
      <c r="T177" s="625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299</v>
      </c>
      <c r="B178" s="60" t="s">
        <v>300</v>
      </c>
      <c r="C178" s="34">
        <v>4301032051</v>
      </c>
      <c r="D178" s="619">
        <v>4680115886742</v>
      </c>
      <c r="E178" s="620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715" t="s">
        <v>301</v>
      </c>
      <c r="Q178" s="624"/>
      <c r="R178" s="624"/>
      <c r="S178" s="624"/>
      <c r="T178" s="625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303</v>
      </c>
      <c r="B179" s="60" t="s">
        <v>304</v>
      </c>
      <c r="C179" s="34">
        <v>4301032052</v>
      </c>
      <c r="D179" s="619">
        <v>4680115886766</v>
      </c>
      <c r="E179" s="620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05" t="s">
        <v>305</v>
      </c>
      <c r="Q179" s="624"/>
      <c r="R179" s="624"/>
      <c r="S179" s="624"/>
      <c r="T179" s="625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57"/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58"/>
      <c r="P180" s="628" t="s">
        <v>85</v>
      </c>
      <c r="Q180" s="629"/>
      <c r="R180" s="629"/>
      <c r="S180" s="629"/>
      <c r="T180" s="629"/>
      <c r="U180" s="629"/>
      <c r="V180" s="630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622"/>
      <c r="B181" s="622"/>
      <c r="C181" s="622"/>
      <c r="D181" s="622"/>
      <c r="E181" s="622"/>
      <c r="F181" s="622"/>
      <c r="G181" s="622"/>
      <c r="H181" s="622"/>
      <c r="I181" s="622"/>
      <c r="J181" s="622"/>
      <c r="K181" s="622"/>
      <c r="L181" s="622"/>
      <c r="M181" s="622"/>
      <c r="N181" s="622"/>
      <c r="O181" s="658"/>
      <c r="P181" s="628" t="s">
        <v>85</v>
      </c>
      <c r="Q181" s="629"/>
      <c r="R181" s="629"/>
      <c r="S181" s="629"/>
      <c r="T181" s="629"/>
      <c r="U181" s="629"/>
      <c r="V181" s="630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21" t="s">
        <v>306</v>
      </c>
      <c r="B182" s="622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622"/>
      <c r="X182" s="622"/>
      <c r="Y182" s="622"/>
      <c r="Z182" s="622"/>
      <c r="AA182" s="63"/>
      <c r="AB182" s="63"/>
      <c r="AC182" s="63"/>
    </row>
    <row r="183" spans="1:68" ht="27" customHeight="1" x14ac:dyDescent="0.25">
      <c r="A183" s="60" t="s">
        <v>307</v>
      </c>
      <c r="B183" s="60" t="s">
        <v>308</v>
      </c>
      <c r="C183" s="34">
        <v>4301170013</v>
      </c>
      <c r="D183" s="619">
        <v>4680115886797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707" t="s">
        <v>309</v>
      </c>
      <c r="Q183" s="624"/>
      <c r="R183" s="624"/>
      <c r="S183" s="624"/>
      <c r="T183" s="625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57"/>
      <c r="B184" s="622"/>
      <c r="C184" s="622"/>
      <c r="D184" s="622"/>
      <c r="E184" s="622"/>
      <c r="F184" s="622"/>
      <c r="G184" s="622"/>
      <c r="H184" s="622"/>
      <c r="I184" s="622"/>
      <c r="J184" s="622"/>
      <c r="K184" s="622"/>
      <c r="L184" s="622"/>
      <c r="M184" s="622"/>
      <c r="N184" s="622"/>
      <c r="O184" s="658"/>
      <c r="P184" s="628" t="s">
        <v>85</v>
      </c>
      <c r="Q184" s="629"/>
      <c r="R184" s="629"/>
      <c r="S184" s="629"/>
      <c r="T184" s="629"/>
      <c r="U184" s="629"/>
      <c r="V184" s="630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2"/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58"/>
      <c r="P185" s="628" t="s">
        <v>85</v>
      </c>
      <c r="Q185" s="629"/>
      <c r="R185" s="629"/>
      <c r="S185" s="629"/>
      <c r="T185" s="629"/>
      <c r="U185" s="629"/>
      <c r="V185" s="630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37" t="s">
        <v>310</v>
      </c>
      <c r="B186" s="622"/>
      <c r="C186" s="622"/>
      <c r="D186" s="622"/>
      <c r="E186" s="622"/>
      <c r="F186" s="622"/>
      <c r="G186" s="622"/>
      <c r="H186" s="622"/>
      <c r="I186" s="622"/>
      <c r="J186" s="622"/>
      <c r="K186" s="622"/>
      <c r="L186" s="622"/>
      <c r="M186" s="622"/>
      <c r="N186" s="622"/>
      <c r="O186" s="622"/>
      <c r="P186" s="622"/>
      <c r="Q186" s="622"/>
      <c r="R186" s="622"/>
      <c r="S186" s="622"/>
      <c r="T186" s="622"/>
      <c r="U186" s="622"/>
      <c r="V186" s="622"/>
      <c r="W186" s="622"/>
      <c r="X186" s="622"/>
      <c r="Y186" s="622"/>
      <c r="Z186" s="622"/>
      <c r="AA186" s="62"/>
      <c r="AB186" s="62"/>
      <c r="AC186" s="62"/>
    </row>
    <row r="187" spans="1:68" ht="14.25" customHeight="1" x14ac:dyDescent="0.25">
      <c r="A187" s="621" t="s">
        <v>95</v>
      </c>
      <c r="B187" s="622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2"/>
      <c r="O187" s="622"/>
      <c r="P187" s="622"/>
      <c r="Q187" s="622"/>
      <c r="R187" s="622"/>
      <c r="S187" s="622"/>
      <c r="T187" s="622"/>
      <c r="U187" s="622"/>
      <c r="V187" s="622"/>
      <c r="W187" s="622"/>
      <c r="X187" s="622"/>
      <c r="Y187" s="622"/>
      <c r="Z187" s="622"/>
      <c r="AA187" s="63"/>
      <c r="AB187" s="63"/>
      <c r="AC187" s="63"/>
    </row>
    <row r="188" spans="1:68" ht="16.5" customHeight="1" x14ac:dyDescent="0.25">
      <c r="A188" s="60" t="s">
        <v>311</v>
      </c>
      <c r="B188" s="60" t="s">
        <v>312</v>
      </c>
      <c r="C188" s="34">
        <v>4301011450</v>
      </c>
      <c r="D188" s="619">
        <v>4680115881402</v>
      </c>
      <c r="E188" s="620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4"/>
      <c r="R188" s="624"/>
      <c r="S188" s="624"/>
      <c r="T188" s="625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314</v>
      </c>
      <c r="B189" s="60" t="s">
        <v>315</v>
      </c>
      <c r="C189" s="34">
        <v>4301011768</v>
      </c>
      <c r="D189" s="619">
        <v>4680115881396</v>
      </c>
      <c r="E189" s="620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4"/>
      <c r="R189" s="624"/>
      <c r="S189" s="624"/>
      <c r="T189" s="625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57"/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58"/>
      <c r="P190" s="628" t="s">
        <v>85</v>
      </c>
      <c r="Q190" s="629"/>
      <c r="R190" s="629"/>
      <c r="S190" s="629"/>
      <c r="T190" s="629"/>
      <c r="U190" s="629"/>
      <c r="V190" s="630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22"/>
      <c r="B191" s="622"/>
      <c r="C191" s="622"/>
      <c r="D191" s="622"/>
      <c r="E191" s="622"/>
      <c r="F191" s="622"/>
      <c r="G191" s="622"/>
      <c r="H191" s="622"/>
      <c r="I191" s="622"/>
      <c r="J191" s="622"/>
      <c r="K191" s="622"/>
      <c r="L191" s="622"/>
      <c r="M191" s="622"/>
      <c r="N191" s="622"/>
      <c r="O191" s="658"/>
      <c r="P191" s="628" t="s">
        <v>85</v>
      </c>
      <c r="Q191" s="629"/>
      <c r="R191" s="629"/>
      <c r="S191" s="629"/>
      <c r="T191" s="629"/>
      <c r="U191" s="629"/>
      <c r="V191" s="630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21" t="s">
        <v>132</v>
      </c>
      <c r="B192" s="622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2"/>
      <c r="O192" s="622"/>
      <c r="P192" s="622"/>
      <c r="Q192" s="622"/>
      <c r="R192" s="622"/>
      <c r="S192" s="622"/>
      <c r="T192" s="622"/>
      <c r="U192" s="622"/>
      <c r="V192" s="622"/>
      <c r="W192" s="622"/>
      <c r="X192" s="622"/>
      <c r="Y192" s="622"/>
      <c r="Z192" s="622"/>
      <c r="AA192" s="63"/>
      <c r="AB192" s="63"/>
      <c r="AC192" s="63"/>
    </row>
    <row r="193" spans="1:68" ht="16.5" customHeight="1" x14ac:dyDescent="0.25">
      <c r="A193" s="60" t="s">
        <v>316</v>
      </c>
      <c r="B193" s="60" t="s">
        <v>317</v>
      </c>
      <c r="C193" s="34">
        <v>4301020262</v>
      </c>
      <c r="D193" s="619">
        <v>4680115882935</v>
      </c>
      <c r="E193" s="620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4"/>
      <c r="R193" s="624"/>
      <c r="S193" s="624"/>
      <c r="T193" s="625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319</v>
      </c>
      <c r="B194" s="60" t="s">
        <v>320</v>
      </c>
      <c r="C194" s="34">
        <v>4301020220</v>
      </c>
      <c r="D194" s="619">
        <v>4680115880764</v>
      </c>
      <c r="E194" s="620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4"/>
      <c r="R194" s="624"/>
      <c r="S194" s="624"/>
      <c r="T194" s="625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57"/>
      <c r="B195" s="622"/>
      <c r="C195" s="622"/>
      <c r="D195" s="622"/>
      <c r="E195" s="622"/>
      <c r="F195" s="622"/>
      <c r="G195" s="622"/>
      <c r="H195" s="622"/>
      <c r="I195" s="622"/>
      <c r="J195" s="622"/>
      <c r="K195" s="622"/>
      <c r="L195" s="622"/>
      <c r="M195" s="622"/>
      <c r="N195" s="622"/>
      <c r="O195" s="658"/>
      <c r="P195" s="628" t="s">
        <v>85</v>
      </c>
      <c r="Q195" s="629"/>
      <c r="R195" s="629"/>
      <c r="S195" s="629"/>
      <c r="T195" s="629"/>
      <c r="U195" s="629"/>
      <c r="V195" s="630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622"/>
      <c r="B196" s="622"/>
      <c r="C196" s="622"/>
      <c r="D196" s="622"/>
      <c r="E196" s="622"/>
      <c r="F196" s="622"/>
      <c r="G196" s="622"/>
      <c r="H196" s="622"/>
      <c r="I196" s="622"/>
      <c r="J196" s="622"/>
      <c r="K196" s="622"/>
      <c r="L196" s="622"/>
      <c r="M196" s="622"/>
      <c r="N196" s="622"/>
      <c r="O196" s="658"/>
      <c r="P196" s="628" t="s">
        <v>85</v>
      </c>
      <c r="Q196" s="629"/>
      <c r="R196" s="629"/>
      <c r="S196" s="629"/>
      <c r="T196" s="629"/>
      <c r="U196" s="629"/>
      <c r="V196" s="630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21" t="s">
        <v>143</v>
      </c>
      <c r="B197" s="622"/>
      <c r="C197" s="622"/>
      <c r="D197" s="622"/>
      <c r="E197" s="622"/>
      <c r="F197" s="622"/>
      <c r="G197" s="622"/>
      <c r="H197" s="622"/>
      <c r="I197" s="622"/>
      <c r="J197" s="622"/>
      <c r="K197" s="622"/>
      <c r="L197" s="622"/>
      <c r="M197" s="622"/>
      <c r="N197" s="622"/>
      <c r="O197" s="622"/>
      <c r="P197" s="622"/>
      <c r="Q197" s="622"/>
      <c r="R197" s="622"/>
      <c r="S197" s="622"/>
      <c r="T197" s="622"/>
      <c r="U197" s="622"/>
      <c r="V197" s="622"/>
      <c r="W197" s="622"/>
      <c r="X197" s="622"/>
      <c r="Y197" s="622"/>
      <c r="Z197" s="622"/>
      <c r="AA197" s="63"/>
      <c r="AB197" s="63"/>
      <c r="AC197" s="63"/>
    </row>
    <row r="198" spans="1:68" ht="27" customHeight="1" x14ac:dyDescent="0.25">
      <c r="A198" s="60" t="s">
        <v>321</v>
      </c>
      <c r="B198" s="60" t="s">
        <v>322</v>
      </c>
      <c r="C198" s="34">
        <v>4301031224</v>
      </c>
      <c r="D198" s="619">
        <v>4680115882683</v>
      </c>
      <c r="E198" s="620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6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4"/>
      <c r="R198" s="624"/>
      <c r="S198" s="624"/>
      <c r="T198" s="625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324</v>
      </c>
      <c r="B199" s="60" t="s">
        <v>325</v>
      </c>
      <c r="C199" s="34">
        <v>4301031230</v>
      </c>
      <c r="D199" s="619">
        <v>4680115882690</v>
      </c>
      <c r="E199" s="620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6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4"/>
      <c r="R199" s="624"/>
      <c r="S199" s="624"/>
      <c r="T199" s="625"/>
      <c r="U199" s="37"/>
      <c r="V199" s="37"/>
      <c r="W199" s="38" t="s">
        <v>68</v>
      </c>
      <c r="X199" s="56">
        <v>77</v>
      </c>
      <c r="Y199" s="53">
        <f t="shared" si="31"/>
        <v>81</v>
      </c>
      <c r="Z199" s="39">
        <f>IFERROR(IF(Y199=0,"",ROUNDUP(Y199/H199,0)*0.00902),"")</f>
        <v>0.1353</v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79.99444444444444</v>
      </c>
      <c r="BN199" s="75">
        <f t="shared" si="33"/>
        <v>84.15</v>
      </c>
      <c r="BO199" s="75">
        <f t="shared" si="34"/>
        <v>0.10802469135802469</v>
      </c>
      <c r="BP199" s="75">
        <f t="shared" si="35"/>
        <v>0.11363636363636363</v>
      </c>
    </row>
    <row r="200" spans="1:68" ht="27" customHeight="1" x14ac:dyDescent="0.25">
      <c r="A200" s="60" t="s">
        <v>327</v>
      </c>
      <c r="B200" s="60" t="s">
        <v>328</v>
      </c>
      <c r="C200" s="34">
        <v>4301031220</v>
      </c>
      <c r="D200" s="619">
        <v>4680115882669</v>
      </c>
      <c r="E200" s="620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4"/>
      <c r="R200" s="624"/>
      <c r="S200" s="624"/>
      <c r="T200" s="625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330</v>
      </c>
      <c r="B201" s="60" t="s">
        <v>331</v>
      </c>
      <c r="C201" s="34">
        <v>4301031221</v>
      </c>
      <c r="D201" s="619">
        <v>4680115882676</v>
      </c>
      <c r="E201" s="620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4"/>
      <c r="R201" s="624"/>
      <c r="S201" s="624"/>
      <c r="T201" s="625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9">
        <v>4680115884014</v>
      </c>
      <c r="E202" s="620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6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4"/>
      <c r="R202" s="624"/>
      <c r="S202" s="624"/>
      <c r="T202" s="625"/>
      <c r="U202" s="37"/>
      <c r="V202" s="37"/>
      <c r="W202" s="38" t="s">
        <v>68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335</v>
      </c>
      <c r="B203" s="60" t="s">
        <v>336</v>
      </c>
      <c r="C203" s="34">
        <v>4301031222</v>
      </c>
      <c r="D203" s="619">
        <v>4680115884007</v>
      </c>
      <c r="E203" s="620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4"/>
      <c r="R203" s="624"/>
      <c r="S203" s="624"/>
      <c r="T203" s="625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337</v>
      </c>
      <c r="B204" s="60" t="s">
        <v>338</v>
      </c>
      <c r="C204" s="34">
        <v>4301031229</v>
      </c>
      <c r="D204" s="619">
        <v>4680115884038</v>
      </c>
      <c r="E204" s="620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4"/>
      <c r="R204" s="624"/>
      <c r="S204" s="624"/>
      <c r="T204" s="625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4301031225</v>
      </c>
      <c r="D205" s="619">
        <v>4680115884021</v>
      </c>
      <c r="E205" s="620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4"/>
      <c r="R205" s="624"/>
      <c r="S205" s="624"/>
      <c r="T205" s="625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57"/>
      <c r="B206" s="622"/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58"/>
      <c r="P206" s="628" t="s">
        <v>85</v>
      </c>
      <c r="Q206" s="629"/>
      <c r="R206" s="629"/>
      <c r="S206" s="629"/>
      <c r="T206" s="629"/>
      <c r="U206" s="629"/>
      <c r="V206" s="630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14.259259259259258</v>
      </c>
      <c r="Y206" s="41">
        <f>IFERROR(Y198/H198,"0")+IFERROR(Y199/H199,"0")+IFERROR(Y200/H200,"0")+IFERROR(Y201/H201,"0")+IFERROR(Y202/H202,"0")+IFERROR(Y203/H203,"0")+IFERROR(Y204/H204,"0")+IFERROR(Y205/H205,"0")</f>
        <v>14.999999999999998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0.1353</v>
      </c>
      <c r="AA206" s="64"/>
      <c r="AB206" s="64"/>
      <c r="AC206" s="64"/>
    </row>
    <row r="207" spans="1:68" x14ac:dyDescent="0.2">
      <c r="A207" s="622"/>
      <c r="B207" s="622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58"/>
      <c r="P207" s="628" t="s">
        <v>85</v>
      </c>
      <c r="Q207" s="629"/>
      <c r="R207" s="629"/>
      <c r="S207" s="629"/>
      <c r="T207" s="629"/>
      <c r="U207" s="629"/>
      <c r="V207" s="630"/>
      <c r="W207" s="40" t="s">
        <v>68</v>
      </c>
      <c r="X207" s="41">
        <f>IFERROR(SUM(X198:X205),"0")</f>
        <v>77</v>
      </c>
      <c r="Y207" s="41">
        <f>IFERROR(SUM(Y198:Y205),"0")</f>
        <v>81</v>
      </c>
      <c r="Z207" s="40"/>
      <c r="AA207" s="64"/>
      <c r="AB207" s="64"/>
      <c r="AC207" s="64"/>
    </row>
    <row r="208" spans="1:68" ht="14.25" customHeight="1" x14ac:dyDescent="0.25">
      <c r="A208" s="621" t="s">
        <v>63</v>
      </c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622"/>
      <c r="X208" s="622"/>
      <c r="Y208" s="622"/>
      <c r="Z208" s="622"/>
      <c r="AA208" s="63"/>
      <c r="AB208" s="63"/>
      <c r="AC208" s="63"/>
    </row>
    <row r="209" spans="1:68" ht="27" customHeight="1" x14ac:dyDescent="0.25">
      <c r="A209" s="60" t="s">
        <v>341</v>
      </c>
      <c r="B209" s="60" t="s">
        <v>342</v>
      </c>
      <c r="C209" s="34">
        <v>4301051408</v>
      </c>
      <c r="D209" s="619">
        <v>4680115881594</v>
      </c>
      <c r="E209" s="620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9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4"/>
      <c r="R209" s="624"/>
      <c r="S209" s="624"/>
      <c r="T209" s="625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344</v>
      </c>
      <c r="B210" s="60" t="s">
        <v>345</v>
      </c>
      <c r="C210" s="34">
        <v>4301051411</v>
      </c>
      <c r="D210" s="619">
        <v>4680115881617</v>
      </c>
      <c r="E210" s="620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8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4"/>
      <c r="R210" s="624"/>
      <c r="S210" s="624"/>
      <c r="T210" s="625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9">
        <v>4680115880573</v>
      </c>
      <c r="E211" s="620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4"/>
      <c r="R211" s="624"/>
      <c r="S211" s="624"/>
      <c r="T211" s="625"/>
      <c r="U211" s="37"/>
      <c r="V211" s="37"/>
      <c r="W211" s="38" t="s">
        <v>68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9">
        <v>4680115882195</v>
      </c>
      <c r="E212" s="620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7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4"/>
      <c r="R212" s="624"/>
      <c r="S212" s="624"/>
      <c r="T212" s="625"/>
      <c r="U212" s="37"/>
      <c r="V212" s="37"/>
      <c r="W212" s="38" t="s">
        <v>68</v>
      </c>
      <c r="X212" s="56">
        <v>57</v>
      </c>
      <c r="Y212" s="53">
        <f t="shared" si="36"/>
        <v>57.599999999999994</v>
      </c>
      <c r="Z212" s="39">
        <f t="shared" ref="Z212:Z217" si="41">IFERROR(IF(Y212=0,"",ROUNDUP(Y212/H212,0)*0.00651),"")</f>
        <v>0.15623999999999999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63.412500000000001</v>
      </c>
      <c r="BN212" s="75">
        <f t="shared" si="38"/>
        <v>64.08</v>
      </c>
      <c r="BO212" s="75">
        <f t="shared" si="39"/>
        <v>0.1304945054945055</v>
      </c>
      <c r="BP212" s="75">
        <f t="shared" si="40"/>
        <v>0.13186813186813187</v>
      </c>
    </row>
    <row r="213" spans="1:68" ht="27" customHeight="1" x14ac:dyDescent="0.25">
      <c r="A213" s="60" t="s">
        <v>352</v>
      </c>
      <c r="B213" s="60" t="s">
        <v>353</v>
      </c>
      <c r="C213" s="34">
        <v>4301051752</v>
      </c>
      <c r="D213" s="619">
        <v>4680115882607</v>
      </c>
      <c r="E213" s="620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9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4"/>
      <c r="R213" s="624"/>
      <c r="S213" s="624"/>
      <c r="T213" s="625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9">
        <v>4680115880092</v>
      </c>
      <c r="E214" s="620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4"/>
      <c r="R214" s="624"/>
      <c r="S214" s="624"/>
      <c r="T214" s="625"/>
      <c r="U214" s="37"/>
      <c r="V214" s="37"/>
      <c r="W214" s="38" t="s">
        <v>68</v>
      </c>
      <c r="X214" s="56">
        <v>200</v>
      </c>
      <c r="Y214" s="53">
        <f t="shared" si="36"/>
        <v>201.6</v>
      </c>
      <c r="Z214" s="39">
        <f t="shared" si="41"/>
        <v>0.54683999999999999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221</v>
      </c>
      <c r="BN214" s="75">
        <f t="shared" si="38"/>
        <v>222.768</v>
      </c>
      <c r="BO214" s="75">
        <f t="shared" si="39"/>
        <v>0.45787545787545797</v>
      </c>
      <c r="BP214" s="75">
        <f t="shared" si="40"/>
        <v>0.46153846153846156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9">
        <v>4680115880221</v>
      </c>
      <c r="E215" s="620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9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4"/>
      <c r="R215" s="624"/>
      <c r="S215" s="624"/>
      <c r="T215" s="625"/>
      <c r="U215" s="37"/>
      <c r="V215" s="37"/>
      <c r="W215" s="38" t="s">
        <v>68</v>
      </c>
      <c r="X215" s="56">
        <v>100</v>
      </c>
      <c r="Y215" s="53">
        <f t="shared" si="36"/>
        <v>100.8</v>
      </c>
      <c r="Z215" s="39">
        <f t="shared" si="41"/>
        <v>0.27342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110.5</v>
      </c>
      <c r="BN215" s="75">
        <f t="shared" si="38"/>
        <v>111.384</v>
      </c>
      <c r="BO215" s="75">
        <f t="shared" si="39"/>
        <v>0.22893772893772898</v>
      </c>
      <c r="BP215" s="75">
        <f t="shared" si="40"/>
        <v>0.23076923076923078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9">
        <v>4680115880504</v>
      </c>
      <c r="E216" s="620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2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4"/>
      <c r="R216" s="624"/>
      <c r="S216" s="624"/>
      <c r="T216" s="625"/>
      <c r="U216" s="37"/>
      <c r="V216" s="37"/>
      <c r="W216" s="38" t="s">
        <v>68</v>
      </c>
      <c r="X216" s="56">
        <v>40</v>
      </c>
      <c r="Y216" s="53">
        <f t="shared" si="36"/>
        <v>40.799999999999997</v>
      </c>
      <c r="Z216" s="39">
        <f t="shared" si="41"/>
        <v>0.11067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44.20000000000001</v>
      </c>
      <c r="BN216" s="75">
        <f t="shared" si="38"/>
        <v>45.084000000000003</v>
      </c>
      <c r="BO216" s="75">
        <f t="shared" si="39"/>
        <v>9.1575091575091583E-2</v>
      </c>
      <c r="BP216" s="75">
        <f t="shared" si="40"/>
        <v>9.3406593406593408E-2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9">
        <v>4680115882164</v>
      </c>
      <c r="E217" s="620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4"/>
      <c r="R217" s="624"/>
      <c r="S217" s="624"/>
      <c r="T217" s="625"/>
      <c r="U217" s="37"/>
      <c r="V217" s="37"/>
      <c r="W217" s="38" t="s">
        <v>68</v>
      </c>
      <c r="X217" s="56">
        <v>45</v>
      </c>
      <c r="Y217" s="53">
        <f t="shared" si="36"/>
        <v>45.6</v>
      </c>
      <c r="Z217" s="39">
        <f t="shared" si="41"/>
        <v>0.12369000000000001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49.837499999999999</v>
      </c>
      <c r="BN217" s="75">
        <f t="shared" si="38"/>
        <v>50.502000000000002</v>
      </c>
      <c r="BO217" s="75">
        <f t="shared" si="39"/>
        <v>0.10302197802197803</v>
      </c>
      <c r="BP217" s="75">
        <f t="shared" si="40"/>
        <v>0.1043956043956044</v>
      </c>
    </row>
    <row r="218" spans="1:68" x14ac:dyDescent="0.2">
      <c r="A218" s="657"/>
      <c r="B218" s="622"/>
      <c r="C218" s="622"/>
      <c r="D218" s="622"/>
      <c r="E218" s="622"/>
      <c r="F218" s="622"/>
      <c r="G218" s="622"/>
      <c r="H218" s="622"/>
      <c r="I218" s="622"/>
      <c r="J218" s="622"/>
      <c r="K218" s="622"/>
      <c r="L218" s="622"/>
      <c r="M218" s="622"/>
      <c r="N218" s="622"/>
      <c r="O218" s="658"/>
      <c r="P218" s="628" t="s">
        <v>85</v>
      </c>
      <c r="Q218" s="629"/>
      <c r="R218" s="629"/>
      <c r="S218" s="629"/>
      <c r="T218" s="629"/>
      <c r="U218" s="629"/>
      <c r="V218" s="630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184.16666666666666</v>
      </c>
      <c r="Y218" s="41">
        <f>IFERROR(Y209/H209,"0")+IFERROR(Y210/H210,"0")+IFERROR(Y211/H211,"0")+IFERROR(Y212/H212,"0")+IFERROR(Y213/H213,"0")+IFERROR(Y214/H214,"0")+IFERROR(Y215/H215,"0")+IFERROR(Y216/H216,"0")+IFERROR(Y217/H217,"0")</f>
        <v>186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1.21086</v>
      </c>
      <c r="AA218" s="64"/>
      <c r="AB218" s="64"/>
      <c r="AC218" s="64"/>
    </row>
    <row r="219" spans="1:68" x14ac:dyDescent="0.2">
      <c r="A219" s="622"/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58"/>
      <c r="P219" s="628" t="s">
        <v>85</v>
      </c>
      <c r="Q219" s="629"/>
      <c r="R219" s="629"/>
      <c r="S219" s="629"/>
      <c r="T219" s="629"/>
      <c r="U219" s="629"/>
      <c r="V219" s="630"/>
      <c r="W219" s="40" t="s">
        <v>68</v>
      </c>
      <c r="X219" s="41">
        <f>IFERROR(SUM(X209:X217),"0")</f>
        <v>442</v>
      </c>
      <c r="Y219" s="41">
        <f>IFERROR(SUM(Y209:Y217),"0")</f>
        <v>446.40000000000003</v>
      </c>
      <c r="Z219" s="40"/>
      <c r="AA219" s="64"/>
      <c r="AB219" s="64"/>
      <c r="AC219" s="64"/>
    </row>
    <row r="220" spans="1:68" ht="14.25" customHeight="1" x14ac:dyDescent="0.25">
      <c r="A220" s="621" t="s">
        <v>169</v>
      </c>
      <c r="B220" s="622"/>
      <c r="C220" s="622"/>
      <c r="D220" s="622"/>
      <c r="E220" s="622"/>
      <c r="F220" s="622"/>
      <c r="G220" s="622"/>
      <c r="H220" s="622"/>
      <c r="I220" s="622"/>
      <c r="J220" s="622"/>
      <c r="K220" s="622"/>
      <c r="L220" s="622"/>
      <c r="M220" s="622"/>
      <c r="N220" s="622"/>
      <c r="O220" s="622"/>
      <c r="P220" s="622"/>
      <c r="Q220" s="622"/>
      <c r="R220" s="622"/>
      <c r="S220" s="622"/>
      <c r="T220" s="622"/>
      <c r="U220" s="622"/>
      <c r="V220" s="622"/>
      <c r="W220" s="622"/>
      <c r="X220" s="622"/>
      <c r="Y220" s="622"/>
      <c r="Z220" s="622"/>
      <c r="AA220" s="63"/>
      <c r="AB220" s="63"/>
      <c r="AC220" s="63"/>
    </row>
    <row r="221" spans="1:68" ht="27" customHeight="1" x14ac:dyDescent="0.25">
      <c r="A221" s="60" t="s">
        <v>365</v>
      </c>
      <c r="B221" s="60" t="s">
        <v>366</v>
      </c>
      <c r="C221" s="34">
        <v>4301060463</v>
      </c>
      <c r="D221" s="619">
        <v>4680115880818</v>
      </c>
      <c r="E221" s="620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4"/>
      <c r="R221" s="624"/>
      <c r="S221" s="624"/>
      <c r="T221" s="625"/>
      <c r="U221" s="37"/>
      <c r="V221" s="37"/>
      <c r="W221" s="38" t="s">
        <v>68</v>
      </c>
      <c r="X221" s="56">
        <v>10</v>
      </c>
      <c r="Y221" s="53">
        <f>IFERROR(IF(X221="",0,CEILING((X221/$H221),1)*$H221),"")</f>
        <v>12</v>
      </c>
      <c r="Z221" s="39">
        <f>IFERROR(IF(Y221=0,"",ROUNDUP(Y221/H221,0)*0.00651),"")</f>
        <v>3.2550000000000003E-2</v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11.050000000000002</v>
      </c>
      <c r="BN221" s="75">
        <f>IFERROR(Y221*I221/H221,"0")</f>
        <v>13.260000000000002</v>
      </c>
      <c r="BO221" s="75">
        <f>IFERROR(1/J221*(X221/H221),"0")</f>
        <v>2.2893772893772896E-2</v>
      </c>
      <c r="BP221" s="75">
        <f>IFERROR(1/J221*(Y221/H221),"0")</f>
        <v>2.7472527472527476E-2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19">
        <v>4680115880801</v>
      </c>
      <c r="E222" s="620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7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4"/>
      <c r="R222" s="624"/>
      <c r="S222" s="624"/>
      <c r="T222" s="625"/>
      <c r="U222" s="37"/>
      <c r="V222" s="37"/>
      <c r="W222" s="38" t="s">
        <v>68</v>
      </c>
      <c r="X222" s="56">
        <v>29</v>
      </c>
      <c r="Y222" s="53">
        <f>IFERROR(IF(X222="",0,CEILING((X222/$H222),1)*$H222),"")</f>
        <v>31.2</v>
      </c>
      <c r="Z222" s="39">
        <f>IFERROR(IF(Y222=0,"",ROUNDUP(Y222/H222,0)*0.00651),"")</f>
        <v>8.4629999999999997E-2</v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32.045000000000002</v>
      </c>
      <c r="BN222" s="75">
        <f>IFERROR(Y222*I222/H222,"0")</f>
        <v>34.476000000000006</v>
      </c>
      <c r="BO222" s="75">
        <f>IFERROR(1/J222*(X222/H222),"0")</f>
        <v>6.6391941391941406E-2</v>
      </c>
      <c r="BP222" s="75">
        <f>IFERROR(1/J222*(Y222/H222),"0")</f>
        <v>7.1428571428571438E-2</v>
      </c>
    </row>
    <row r="223" spans="1:68" x14ac:dyDescent="0.2">
      <c r="A223" s="657"/>
      <c r="B223" s="622"/>
      <c r="C223" s="622"/>
      <c r="D223" s="622"/>
      <c r="E223" s="622"/>
      <c r="F223" s="622"/>
      <c r="G223" s="622"/>
      <c r="H223" s="622"/>
      <c r="I223" s="622"/>
      <c r="J223" s="622"/>
      <c r="K223" s="622"/>
      <c r="L223" s="622"/>
      <c r="M223" s="622"/>
      <c r="N223" s="622"/>
      <c r="O223" s="658"/>
      <c r="P223" s="628" t="s">
        <v>85</v>
      </c>
      <c r="Q223" s="629"/>
      <c r="R223" s="629"/>
      <c r="S223" s="629"/>
      <c r="T223" s="629"/>
      <c r="U223" s="629"/>
      <c r="V223" s="630"/>
      <c r="W223" s="40" t="s">
        <v>86</v>
      </c>
      <c r="X223" s="41">
        <f>IFERROR(X221/H221,"0")+IFERROR(X222/H222,"0")</f>
        <v>16.25</v>
      </c>
      <c r="Y223" s="41">
        <f>IFERROR(Y221/H221,"0")+IFERROR(Y222/H222,"0")</f>
        <v>18</v>
      </c>
      <c r="Z223" s="41">
        <f>IFERROR(IF(Z221="",0,Z221),"0")+IFERROR(IF(Z222="",0,Z222),"0")</f>
        <v>0.11718000000000001</v>
      </c>
      <c r="AA223" s="64"/>
      <c r="AB223" s="64"/>
      <c r="AC223" s="64"/>
    </row>
    <row r="224" spans="1:68" x14ac:dyDescent="0.2">
      <c r="A224" s="622"/>
      <c r="B224" s="622"/>
      <c r="C224" s="622"/>
      <c r="D224" s="622"/>
      <c r="E224" s="622"/>
      <c r="F224" s="622"/>
      <c r="G224" s="622"/>
      <c r="H224" s="622"/>
      <c r="I224" s="622"/>
      <c r="J224" s="622"/>
      <c r="K224" s="622"/>
      <c r="L224" s="622"/>
      <c r="M224" s="622"/>
      <c r="N224" s="622"/>
      <c r="O224" s="658"/>
      <c r="P224" s="628" t="s">
        <v>85</v>
      </c>
      <c r="Q224" s="629"/>
      <c r="R224" s="629"/>
      <c r="S224" s="629"/>
      <c r="T224" s="629"/>
      <c r="U224" s="629"/>
      <c r="V224" s="630"/>
      <c r="W224" s="40" t="s">
        <v>68</v>
      </c>
      <c r="X224" s="41">
        <f>IFERROR(SUM(X221:X222),"0")</f>
        <v>39</v>
      </c>
      <c r="Y224" s="41">
        <f>IFERROR(SUM(Y221:Y222),"0")</f>
        <v>43.2</v>
      </c>
      <c r="Z224" s="40"/>
      <c r="AA224" s="64"/>
      <c r="AB224" s="64"/>
      <c r="AC224" s="64"/>
    </row>
    <row r="225" spans="1:68" ht="16.5" customHeight="1" x14ac:dyDescent="0.25">
      <c r="A225" s="637" t="s">
        <v>371</v>
      </c>
      <c r="B225" s="622"/>
      <c r="C225" s="622"/>
      <c r="D225" s="622"/>
      <c r="E225" s="622"/>
      <c r="F225" s="622"/>
      <c r="G225" s="622"/>
      <c r="H225" s="622"/>
      <c r="I225" s="622"/>
      <c r="J225" s="622"/>
      <c r="K225" s="622"/>
      <c r="L225" s="622"/>
      <c r="M225" s="622"/>
      <c r="N225" s="622"/>
      <c r="O225" s="622"/>
      <c r="P225" s="622"/>
      <c r="Q225" s="622"/>
      <c r="R225" s="622"/>
      <c r="S225" s="622"/>
      <c r="T225" s="622"/>
      <c r="U225" s="622"/>
      <c r="V225" s="622"/>
      <c r="W225" s="622"/>
      <c r="X225" s="622"/>
      <c r="Y225" s="622"/>
      <c r="Z225" s="622"/>
      <c r="AA225" s="62"/>
      <c r="AB225" s="62"/>
      <c r="AC225" s="62"/>
    </row>
    <row r="226" spans="1:68" ht="14.25" customHeight="1" x14ac:dyDescent="0.25">
      <c r="A226" s="621" t="s">
        <v>95</v>
      </c>
      <c r="B226" s="622"/>
      <c r="C226" s="622"/>
      <c r="D226" s="622"/>
      <c r="E226" s="622"/>
      <c r="F226" s="622"/>
      <c r="G226" s="622"/>
      <c r="H226" s="622"/>
      <c r="I226" s="622"/>
      <c r="J226" s="622"/>
      <c r="K226" s="622"/>
      <c r="L226" s="622"/>
      <c r="M226" s="622"/>
      <c r="N226" s="622"/>
      <c r="O226" s="622"/>
      <c r="P226" s="622"/>
      <c r="Q226" s="622"/>
      <c r="R226" s="622"/>
      <c r="S226" s="622"/>
      <c r="T226" s="622"/>
      <c r="U226" s="622"/>
      <c r="V226" s="622"/>
      <c r="W226" s="622"/>
      <c r="X226" s="622"/>
      <c r="Y226" s="622"/>
      <c r="Z226" s="622"/>
      <c r="AA226" s="63"/>
      <c r="AB226" s="63"/>
      <c r="AC226" s="63"/>
    </row>
    <row r="227" spans="1:68" ht="27" customHeight="1" x14ac:dyDescent="0.25">
      <c r="A227" s="60" t="s">
        <v>372</v>
      </c>
      <c r="B227" s="60" t="s">
        <v>373</v>
      </c>
      <c r="C227" s="34">
        <v>4301011826</v>
      </c>
      <c r="D227" s="619">
        <v>4680115884137</v>
      </c>
      <c r="E227" s="620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4"/>
      <c r="R227" s="624"/>
      <c r="S227" s="624"/>
      <c r="T227" s="625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372</v>
      </c>
      <c r="B228" s="60" t="s">
        <v>375</v>
      </c>
      <c r="C228" s="34">
        <v>4301011942</v>
      </c>
      <c r="D228" s="619">
        <v>4680115884137</v>
      </c>
      <c r="E228" s="620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7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4"/>
      <c r="R228" s="624"/>
      <c r="S228" s="624"/>
      <c r="T228" s="625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378</v>
      </c>
      <c r="B229" s="60" t="s">
        <v>379</v>
      </c>
      <c r="C229" s="34">
        <v>4301011724</v>
      </c>
      <c r="D229" s="619">
        <v>4680115884236</v>
      </c>
      <c r="E229" s="620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4"/>
      <c r="R229" s="624"/>
      <c r="S229" s="624"/>
      <c r="T229" s="625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381</v>
      </c>
      <c r="B230" s="60" t="s">
        <v>382</v>
      </c>
      <c r="C230" s="34">
        <v>4301011941</v>
      </c>
      <c r="D230" s="619">
        <v>4680115884175</v>
      </c>
      <c r="E230" s="620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9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4"/>
      <c r="R230" s="624"/>
      <c r="S230" s="624"/>
      <c r="T230" s="625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381</v>
      </c>
      <c r="B231" s="60" t="s">
        <v>383</v>
      </c>
      <c r="C231" s="34">
        <v>4301011721</v>
      </c>
      <c r="D231" s="619">
        <v>4680115884175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9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4"/>
      <c r="R231" s="624"/>
      <c r="S231" s="624"/>
      <c r="T231" s="625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385</v>
      </c>
      <c r="B232" s="60" t="s">
        <v>386</v>
      </c>
      <c r="C232" s="34">
        <v>4301011824</v>
      </c>
      <c r="D232" s="619">
        <v>4680115884144</v>
      </c>
      <c r="E232" s="620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4"/>
      <c r="R232" s="624"/>
      <c r="S232" s="624"/>
      <c r="T232" s="625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4301011726</v>
      </c>
      <c r="D233" s="619">
        <v>4680115884182</v>
      </c>
      <c r="E233" s="620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4"/>
      <c r="R233" s="624"/>
      <c r="S233" s="624"/>
      <c r="T233" s="625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389</v>
      </c>
      <c r="B234" s="60" t="s">
        <v>390</v>
      </c>
      <c r="C234" s="34">
        <v>4301011722</v>
      </c>
      <c r="D234" s="619">
        <v>4680115884205</v>
      </c>
      <c r="E234" s="620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4"/>
      <c r="R234" s="624"/>
      <c r="S234" s="624"/>
      <c r="T234" s="625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57"/>
      <c r="B235" s="622"/>
      <c r="C235" s="622"/>
      <c r="D235" s="622"/>
      <c r="E235" s="622"/>
      <c r="F235" s="622"/>
      <c r="G235" s="622"/>
      <c r="H235" s="622"/>
      <c r="I235" s="622"/>
      <c r="J235" s="622"/>
      <c r="K235" s="622"/>
      <c r="L235" s="622"/>
      <c r="M235" s="622"/>
      <c r="N235" s="622"/>
      <c r="O235" s="658"/>
      <c r="P235" s="628" t="s">
        <v>85</v>
      </c>
      <c r="Q235" s="629"/>
      <c r="R235" s="629"/>
      <c r="S235" s="629"/>
      <c r="T235" s="629"/>
      <c r="U235" s="629"/>
      <c r="V235" s="630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622"/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58"/>
      <c r="P236" s="628" t="s">
        <v>85</v>
      </c>
      <c r="Q236" s="629"/>
      <c r="R236" s="629"/>
      <c r="S236" s="629"/>
      <c r="T236" s="629"/>
      <c r="U236" s="629"/>
      <c r="V236" s="630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21" t="s">
        <v>132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3"/>
      <c r="AB237" s="63"/>
      <c r="AC237" s="63"/>
    </row>
    <row r="238" spans="1:68" ht="27" customHeight="1" x14ac:dyDescent="0.25">
      <c r="A238" s="60" t="s">
        <v>391</v>
      </c>
      <c r="B238" s="60" t="s">
        <v>392</v>
      </c>
      <c r="C238" s="34">
        <v>4301020377</v>
      </c>
      <c r="D238" s="619">
        <v>4680115885981</v>
      </c>
      <c r="E238" s="620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4"/>
      <c r="R238" s="624"/>
      <c r="S238" s="624"/>
      <c r="T238" s="625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391</v>
      </c>
      <c r="B239" s="60" t="s">
        <v>394</v>
      </c>
      <c r="C239" s="34">
        <v>4301020340</v>
      </c>
      <c r="D239" s="619">
        <v>4680115885721</v>
      </c>
      <c r="E239" s="620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4"/>
      <c r="R239" s="624"/>
      <c r="S239" s="624"/>
      <c r="T239" s="625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57"/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58"/>
      <c r="P240" s="628" t="s">
        <v>85</v>
      </c>
      <c r="Q240" s="629"/>
      <c r="R240" s="629"/>
      <c r="S240" s="629"/>
      <c r="T240" s="629"/>
      <c r="U240" s="629"/>
      <c r="V240" s="630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2"/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58"/>
      <c r="P241" s="628" t="s">
        <v>85</v>
      </c>
      <c r="Q241" s="629"/>
      <c r="R241" s="629"/>
      <c r="S241" s="629"/>
      <c r="T241" s="629"/>
      <c r="U241" s="629"/>
      <c r="V241" s="630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21" t="s">
        <v>395</v>
      </c>
      <c r="B242" s="622"/>
      <c r="C242" s="622"/>
      <c r="D242" s="622"/>
      <c r="E242" s="622"/>
      <c r="F242" s="622"/>
      <c r="G242" s="622"/>
      <c r="H242" s="622"/>
      <c r="I242" s="622"/>
      <c r="J242" s="622"/>
      <c r="K242" s="622"/>
      <c r="L242" s="622"/>
      <c r="M242" s="622"/>
      <c r="N242" s="622"/>
      <c r="O242" s="622"/>
      <c r="P242" s="622"/>
      <c r="Q242" s="622"/>
      <c r="R242" s="622"/>
      <c r="S242" s="622"/>
      <c r="T242" s="622"/>
      <c r="U242" s="622"/>
      <c r="V242" s="622"/>
      <c r="W242" s="622"/>
      <c r="X242" s="622"/>
      <c r="Y242" s="622"/>
      <c r="Z242" s="622"/>
      <c r="AA242" s="63"/>
      <c r="AB242" s="63"/>
      <c r="AC242" s="63"/>
    </row>
    <row r="243" spans="1:68" ht="27" customHeight="1" x14ac:dyDescent="0.25">
      <c r="A243" s="60" t="s">
        <v>396</v>
      </c>
      <c r="B243" s="60" t="s">
        <v>397</v>
      </c>
      <c r="C243" s="34">
        <v>4301040361</v>
      </c>
      <c r="D243" s="619">
        <v>4680115886803</v>
      </c>
      <c r="E243" s="620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6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4"/>
      <c r="R243" s="624"/>
      <c r="S243" s="624"/>
      <c r="T243" s="625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57"/>
      <c r="B244" s="622"/>
      <c r="C244" s="622"/>
      <c r="D244" s="622"/>
      <c r="E244" s="622"/>
      <c r="F244" s="622"/>
      <c r="G244" s="622"/>
      <c r="H244" s="622"/>
      <c r="I244" s="622"/>
      <c r="J244" s="622"/>
      <c r="K244" s="622"/>
      <c r="L244" s="622"/>
      <c r="M244" s="622"/>
      <c r="N244" s="622"/>
      <c r="O244" s="658"/>
      <c r="P244" s="628" t="s">
        <v>85</v>
      </c>
      <c r="Q244" s="629"/>
      <c r="R244" s="629"/>
      <c r="S244" s="629"/>
      <c r="T244" s="629"/>
      <c r="U244" s="629"/>
      <c r="V244" s="630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622"/>
      <c r="B245" s="622"/>
      <c r="C245" s="622"/>
      <c r="D245" s="622"/>
      <c r="E245" s="622"/>
      <c r="F245" s="622"/>
      <c r="G245" s="622"/>
      <c r="H245" s="622"/>
      <c r="I245" s="622"/>
      <c r="J245" s="622"/>
      <c r="K245" s="622"/>
      <c r="L245" s="622"/>
      <c r="M245" s="622"/>
      <c r="N245" s="622"/>
      <c r="O245" s="658"/>
      <c r="P245" s="628" t="s">
        <v>85</v>
      </c>
      <c r="Q245" s="629"/>
      <c r="R245" s="629"/>
      <c r="S245" s="629"/>
      <c r="T245" s="629"/>
      <c r="U245" s="629"/>
      <c r="V245" s="630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21" t="s">
        <v>399</v>
      </c>
      <c r="B246" s="622"/>
      <c r="C246" s="622"/>
      <c r="D246" s="622"/>
      <c r="E246" s="622"/>
      <c r="F246" s="622"/>
      <c r="G246" s="622"/>
      <c r="H246" s="622"/>
      <c r="I246" s="622"/>
      <c r="J246" s="622"/>
      <c r="K246" s="622"/>
      <c r="L246" s="622"/>
      <c r="M246" s="622"/>
      <c r="N246" s="622"/>
      <c r="O246" s="622"/>
      <c r="P246" s="622"/>
      <c r="Q246" s="622"/>
      <c r="R246" s="622"/>
      <c r="S246" s="622"/>
      <c r="T246" s="622"/>
      <c r="U246" s="622"/>
      <c r="V246" s="622"/>
      <c r="W246" s="622"/>
      <c r="X246" s="622"/>
      <c r="Y246" s="622"/>
      <c r="Z246" s="622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4301041004</v>
      </c>
      <c r="D247" s="619">
        <v>4680115886704</v>
      </c>
      <c r="E247" s="620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713" t="s">
        <v>402</v>
      </c>
      <c r="Q247" s="624"/>
      <c r="R247" s="624"/>
      <c r="S247" s="624"/>
      <c r="T247" s="625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404</v>
      </c>
      <c r="B248" s="60" t="s">
        <v>405</v>
      </c>
      <c r="C248" s="34">
        <v>4301041003</v>
      </c>
      <c r="D248" s="619">
        <v>4680115886681</v>
      </c>
      <c r="E248" s="620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4"/>
      <c r="R248" s="624"/>
      <c r="S248" s="624"/>
      <c r="T248" s="625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406</v>
      </c>
      <c r="B249" s="60" t="s">
        <v>407</v>
      </c>
      <c r="C249" s="34">
        <v>4301041007</v>
      </c>
      <c r="D249" s="619">
        <v>4680115886735</v>
      </c>
      <c r="E249" s="620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962" t="s">
        <v>408</v>
      </c>
      <c r="Q249" s="624"/>
      <c r="R249" s="624"/>
      <c r="S249" s="624"/>
      <c r="T249" s="625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409</v>
      </c>
      <c r="B250" s="60" t="s">
        <v>410</v>
      </c>
      <c r="C250" s="34">
        <v>4301041006</v>
      </c>
      <c r="D250" s="619">
        <v>4680115886728</v>
      </c>
      <c r="E250" s="620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887" t="s">
        <v>411</v>
      </c>
      <c r="Q250" s="624"/>
      <c r="R250" s="624"/>
      <c r="S250" s="624"/>
      <c r="T250" s="625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412</v>
      </c>
      <c r="B251" s="60" t="s">
        <v>413</v>
      </c>
      <c r="C251" s="34">
        <v>4301041005</v>
      </c>
      <c r="D251" s="619">
        <v>4680115886711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769" t="s">
        <v>414</v>
      </c>
      <c r="Q251" s="624"/>
      <c r="R251" s="624"/>
      <c r="S251" s="624"/>
      <c r="T251" s="625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57"/>
      <c r="B252" s="622"/>
      <c r="C252" s="622"/>
      <c r="D252" s="622"/>
      <c r="E252" s="622"/>
      <c r="F252" s="622"/>
      <c r="G252" s="622"/>
      <c r="H252" s="622"/>
      <c r="I252" s="622"/>
      <c r="J252" s="622"/>
      <c r="K252" s="622"/>
      <c r="L252" s="622"/>
      <c r="M252" s="622"/>
      <c r="N252" s="622"/>
      <c r="O252" s="658"/>
      <c r="P252" s="628" t="s">
        <v>85</v>
      </c>
      <c r="Q252" s="629"/>
      <c r="R252" s="629"/>
      <c r="S252" s="629"/>
      <c r="T252" s="629"/>
      <c r="U252" s="629"/>
      <c r="V252" s="630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622"/>
      <c r="B253" s="622"/>
      <c r="C253" s="622"/>
      <c r="D253" s="622"/>
      <c r="E253" s="622"/>
      <c r="F253" s="622"/>
      <c r="G253" s="622"/>
      <c r="H253" s="622"/>
      <c r="I253" s="622"/>
      <c r="J253" s="622"/>
      <c r="K253" s="622"/>
      <c r="L253" s="622"/>
      <c r="M253" s="622"/>
      <c r="N253" s="622"/>
      <c r="O253" s="658"/>
      <c r="P253" s="628" t="s">
        <v>85</v>
      </c>
      <c r="Q253" s="629"/>
      <c r="R253" s="629"/>
      <c r="S253" s="629"/>
      <c r="T253" s="629"/>
      <c r="U253" s="629"/>
      <c r="V253" s="630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37" t="s">
        <v>415</v>
      </c>
      <c r="B254" s="622"/>
      <c r="C254" s="622"/>
      <c r="D254" s="622"/>
      <c r="E254" s="622"/>
      <c r="F254" s="622"/>
      <c r="G254" s="622"/>
      <c r="H254" s="622"/>
      <c r="I254" s="622"/>
      <c r="J254" s="622"/>
      <c r="K254" s="622"/>
      <c r="L254" s="622"/>
      <c r="M254" s="622"/>
      <c r="N254" s="622"/>
      <c r="O254" s="622"/>
      <c r="P254" s="622"/>
      <c r="Q254" s="622"/>
      <c r="R254" s="622"/>
      <c r="S254" s="622"/>
      <c r="T254" s="622"/>
      <c r="U254" s="622"/>
      <c r="V254" s="622"/>
      <c r="W254" s="622"/>
      <c r="X254" s="622"/>
      <c r="Y254" s="622"/>
      <c r="Z254" s="622"/>
      <c r="AA254" s="62"/>
      <c r="AB254" s="62"/>
      <c r="AC254" s="62"/>
    </row>
    <row r="255" spans="1:68" ht="14.25" customHeight="1" x14ac:dyDescent="0.25">
      <c r="A255" s="621" t="s">
        <v>95</v>
      </c>
      <c r="B255" s="622"/>
      <c r="C255" s="622"/>
      <c r="D255" s="622"/>
      <c r="E255" s="622"/>
      <c r="F255" s="622"/>
      <c r="G255" s="622"/>
      <c r="H255" s="622"/>
      <c r="I255" s="622"/>
      <c r="J255" s="622"/>
      <c r="K255" s="622"/>
      <c r="L255" s="622"/>
      <c r="M255" s="622"/>
      <c r="N255" s="622"/>
      <c r="O255" s="622"/>
      <c r="P255" s="622"/>
      <c r="Q255" s="622"/>
      <c r="R255" s="622"/>
      <c r="S255" s="622"/>
      <c r="T255" s="622"/>
      <c r="U255" s="622"/>
      <c r="V255" s="622"/>
      <c r="W255" s="622"/>
      <c r="X255" s="622"/>
      <c r="Y255" s="622"/>
      <c r="Z255" s="622"/>
      <c r="AA255" s="63"/>
      <c r="AB255" s="63"/>
      <c r="AC255" s="63"/>
    </row>
    <row r="256" spans="1:68" ht="27" customHeight="1" x14ac:dyDescent="0.25">
      <c r="A256" s="60" t="s">
        <v>416</v>
      </c>
      <c r="B256" s="60" t="s">
        <v>417</v>
      </c>
      <c r="C256" s="34">
        <v>4301011855</v>
      </c>
      <c r="D256" s="619">
        <v>4680115885837</v>
      </c>
      <c r="E256" s="620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4"/>
      <c r="R256" s="624"/>
      <c r="S256" s="624"/>
      <c r="T256" s="625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419</v>
      </c>
      <c r="B257" s="60" t="s">
        <v>420</v>
      </c>
      <c r="C257" s="34">
        <v>4301011910</v>
      </c>
      <c r="D257" s="619">
        <v>4680115885806</v>
      </c>
      <c r="E257" s="620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7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4"/>
      <c r="R257" s="624"/>
      <c r="S257" s="624"/>
      <c r="T257" s="625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419</v>
      </c>
      <c r="B258" s="60" t="s">
        <v>422</v>
      </c>
      <c r="C258" s="34">
        <v>4301011850</v>
      </c>
      <c r="D258" s="619">
        <v>4680115885806</v>
      </c>
      <c r="E258" s="620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4"/>
      <c r="R258" s="624"/>
      <c r="S258" s="624"/>
      <c r="T258" s="625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424</v>
      </c>
      <c r="B259" s="60" t="s">
        <v>425</v>
      </c>
      <c r="C259" s="34">
        <v>4301011853</v>
      </c>
      <c r="D259" s="619">
        <v>4680115885851</v>
      </c>
      <c r="E259" s="620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9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4"/>
      <c r="R259" s="624"/>
      <c r="S259" s="624"/>
      <c r="T259" s="625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427</v>
      </c>
      <c r="B260" s="60" t="s">
        <v>428</v>
      </c>
      <c r="C260" s="34">
        <v>4301011852</v>
      </c>
      <c r="D260" s="619">
        <v>4680115885844</v>
      </c>
      <c r="E260" s="620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4"/>
      <c r="R260" s="624"/>
      <c r="S260" s="624"/>
      <c r="T260" s="625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4301011851</v>
      </c>
      <c r="D261" s="619">
        <v>4680115885820</v>
      </c>
      <c r="E261" s="620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7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4"/>
      <c r="R261" s="624"/>
      <c r="S261" s="624"/>
      <c r="T261" s="625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57"/>
      <c r="B262" s="622"/>
      <c r="C262" s="622"/>
      <c r="D262" s="622"/>
      <c r="E262" s="622"/>
      <c r="F262" s="622"/>
      <c r="G262" s="622"/>
      <c r="H262" s="622"/>
      <c r="I262" s="622"/>
      <c r="J262" s="622"/>
      <c r="K262" s="622"/>
      <c r="L262" s="622"/>
      <c r="M262" s="622"/>
      <c r="N262" s="622"/>
      <c r="O262" s="658"/>
      <c r="P262" s="628" t="s">
        <v>85</v>
      </c>
      <c r="Q262" s="629"/>
      <c r="R262" s="629"/>
      <c r="S262" s="629"/>
      <c r="T262" s="629"/>
      <c r="U262" s="629"/>
      <c r="V262" s="630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22"/>
      <c r="B263" s="622"/>
      <c r="C263" s="622"/>
      <c r="D263" s="622"/>
      <c r="E263" s="622"/>
      <c r="F263" s="622"/>
      <c r="G263" s="622"/>
      <c r="H263" s="622"/>
      <c r="I263" s="622"/>
      <c r="J263" s="622"/>
      <c r="K263" s="622"/>
      <c r="L263" s="622"/>
      <c r="M263" s="622"/>
      <c r="N263" s="622"/>
      <c r="O263" s="658"/>
      <c r="P263" s="628" t="s">
        <v>85</v>
      </c>
      <c r="Q263" s="629"/>
      <c r="R263" s="629"/>
      <c r="S263" s="629"/>
      <c r="T263" s="629"/>
      <c r="U263" s="629"/>
      <c r="V263" s="630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37" t="s">
        <v>433</v>
      </c>
      <c r="B264" s="622"/>
      <c r="C264" s="622"/>
      <c r="D264" s="622"/>
      <c r="E264" s="622"/>
      <c r="F264" s="622"/>
      <c r="G264" s="622"/>
      <c r="H264" s="622"/>
      <c r="I264" s="622"/>
      <c r="J264" s="622"/>
      <c r="K264" s="622"/>
      <c r="L264" s="622"/>
      <c r="M264" s="622"/>
      <c r="N264" s="622"/>
      <c r="O264" s="622"/>
      <c r="P264" s="622"/>
      <c r="Q264" s="622"/>
      <c r="R264" s="622"/>
      <c r="S264" s="622"/>
      <c r="T264" s="622"/>
      <c r="U264" s="622"/>
      <c r="V264" s="622"/>
      <c r="W264" s="622"/>
      <c r="X264" s="622"/>
      <c r="Y264" s="622"/>
      <c r="Z264" s="622"/>
      <c r="AA264" s="62"/>
      <c r="AB264" s="62"/>
      <c r="AC264" s="62"/>
    </row>
    <row r="265" spans="1:68" ht="14.25" customHeight="1" x14ac:dyDescent="0.25">
      <c r="A265" s="621" t="s">
        <v>95</v>
      </c>
      <c r="B265" s="622"/>
      <c r="C265" s="622"/>
      <c r="D265" s="622"/>
      <c r="E265" s="622"/>
      <c r="F265" s="622"/>
      <c r="G265" s="622"/>
      <c r="H265" s="622"/>
      <c r="I265" s="622"/>
      <c r="J265" s="622"/>
      <c r="K265" s="622"/>
      <c r="L265" s="622"/>
      <c r="M265" s="622"/>
      <c r="N265" s="622"/>
      <c r="O265" s="622"/>
      <c r="P265" s="622"/>
      <c r="Q265" s="622"/>
      <c r="R265" s="622"/>
      <c r="S265" s="622"/>
      <c r="T265" s="622"/>
      <c r="U265" s="622"/>
      <c r="V265" s="622"/>
      <c r="W265" s="622"/>
      <c r="X265" s="622"/>
      <c r="Y265" s="622"/>
      <c r="Z265" s="622"/>
      <c r="AA265" s="63"/>
      <c r="AB265" s="63"/>
      <c r="AC265" s="63"/>
    </row>
    <row r="266" spans="1:68" ht="27" customHeight="1" x14ac:dyDescent="0.25">
      <c r="A266" s="60" t="s">
        <v>434</v>
      </c>
      <c r="B266" s="60" t="s">
        <v>435</v>
      </c>
      <c r="C266" s="34">
        <v>4301011223</v>
      </c>
      <c r="D266" s="619">
        <v>4607091383423</v>
      </c>
      <c r="E266" s="620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9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4"/>
      <c r="R266" s="624"/>
      <c r="S266" s="624"/>
      <c r="T266" s="625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436</v>
      </c>
      <c r="B267" s="60" t="s">
        <v>437</v>
      </c>
      <c r="C267" s="34">
        <v>4301012099</v>
      </c>
      <c r="D267" s="619">
        <v>4680115885691</v>
      </c>
      <c r="E267" s="620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8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4"/>
      <c r="R267" s="624"/>
      <c r="S267" s="624"/>
      <c r="T267" s="625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439</v>
      </c>
      <c r="B268" s="60" t="s">
        <v>440</v>
      </c>
      <c r="C268" s="34">
        <v>4301012098</v>
      </c>
      <c r="D268" s="619">
        <v>4680115885660</v>
      </c>
      <c r="E268" s="620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8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4"/>
      <c r="R268" s="624"/>
      <c r="S268" s="624"/>
      <c r="T268" s="625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442</v>
      </c>
      <c r="B269" s="60" t="s">
        <v>443</v>
      </c>
      <c r="C269" s="34">
        <v>4301012176</v>
      </c>
      <c r="D269" s="619">
        <v>4680115886773</v>
      </c>
      <c r="E269" s="620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739" t="s">
        <v>444</v>
      </c>
      <c r="Q269" s="624"/>
      <c r="R269" s="624"/>
      <c r="S269" s="624"/>
      <c r="T269" s="625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57"/>
      <c r="B270" s="622"/>
      <c r="C270" s="622"/>
      <c r="D270" s="622"/>
      <c r="E270" s="622"/>
      <c r="F270" s="622"/>
      <c r="G270" s="622"/>
      <c r="H270" s="622"/>
      <c r="I270" s="622"/>
      <c r="J270" s="622"/>
      <c r="K270" s="622"/>
      <c r="L270" s="622"/>
      <c r="M270" s="622"/>
      <c r="N270" s="622"/>
      <c r="O270" s="658"/>
      <c r="P270" s="628" t="s">
        <v>85</v>
      </c>
      <c r="Q270" s="629"/>
      <c r="R270" s="629"/>
      <c r="S270" s="629"/>
      <c r="T270" s="629"/>
      <c r="U270" s="629"/>
      <c r="V270" s="630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2"/>
      <c r="B271" s="622"/>
      <c r="C271" s="622"/>
      <c r="D271" s="622"/>
      <c r="E271" s="622"/>
      <c r="F271" s="622"/>
      <c r="G271" s="622"/>
      <c r="H271" s="622"/>
      <c r="I271" s="622"/>
      <c r="J271" s="622"/>
      <c r="K271" s="622"/>
      <c r="L271" s="622"/>
      <c r="M271" s="622"/>
      <c r="N271" s="622"/>
      <c r="O271" s="658"/>
      <c r="P271" s="628" t="s">
        <v>85</v>
      </c>
      <c r="Q271" s="629"/>
      <c r="R271" s="629"/>
      <c r="S271" s="629"/>
      <c r="T271" s="629"/>
      <c r="U271" s="629"/>
      <c r="V271" s="630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37" t="s">
        <v>446</v>
      </c>
      <c r="B272" s="622"/>
      <c r="C272" s="622"/>
      <c r="D272" s="622"/>
      <c r="E272" s="622"/>
      <c r="F272" s="622"/>
      <c r="G272" s="622"/>
      <c r="H272" s="622"/>
      <c r="I272" s="622"/>
      <c r="J272" s="622"/>
      <c r="K272" s="622"/>
      <c r="L272" s="622"/>
      <c r="M272" s="622"/>
      <c r="N272" s="622"/>
      <c r="O272" s="622"/>
      <c r="P272" s="622"/>
      <c r="Q272" s="622"/>
      <c r="R272" s="622"/>
      <c r="S272" s="622"/>
      <c r="T272" s="622"/>
      <c r="U272" s="622"/>
      <c r="V272" s="622"/>
      <c r="W272" s="622"/>
      <c r="X272" s="622"/>
      <c r="Y272" s="622"/>
      <c r="Z272" s="622"/>
      <c r="AA272" s="62"/>
      <c r="AB272" s="62"/>
      <c r="AC272" s="62"/>
    </row>
    <row r="273" spans="1:68" ht="14.25" customHeight="1" x14ac:dyDescent="0.25">
      <c r="A273" s="621" t="s">
        <v>63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3"/>
      <c r="AB273" s="63"/>
      <c r="AC273" s="63"/>
    </row>
    <row r="274" spans="1:68" ht="27" customHeight="1" x14ac:dyDescent="0.25">
      <c r="A274" s="60" t="s">
        <v>447</v>
      </c>
      <c r="B274" s="60" t="s">
        <v>448</v>
      </c>
      <c r="C274" s="34">
        <v>4301051893</v>
      </c>
      <c r="D274" s="619">
        <v>4680115886186</v>
      </c>
      <c r="E274" s="620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75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4"/>
      <c r="R274" s="624"/>
      <c r="S274" s="624"/>
      <c r="T274" s="625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9">
        <v>4680115881228</v>
      </c>
      <c r="E275" s="620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9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4"/>
      <c r="R275" s="624"/>
      <c r="S275" s="624"/>
      <c r="T275" s="625"/>
      <c r="U275" s="37"/>
      <c r="V275" s="37"/>
      <c r="W275" s="38" t="s">
        <v>68</v>
      </c>
      <c r="X275" s="56">
        <v>46</v>
      </c>
      <c r="Y275" s="53">
        <f>IFERROR(IF(X275="",0,CEILING((X275/$H275),1)*$H275),"")</f>
        <v>48</v>
      </c>
      <c r="Z275" s="39">
        <f>IFERROR(IF(Y275=0,"",ROUNDUP(Y275/H275,0)*0.00651),"")</f>
        <v>0.13020000000000001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50.830000000000005</v>
      </c>
      <c r="BN275" s="75">
        <f>IFERROR(Y275*I275/H275,"0")</f>
        <v>53.040000000000006</v>
      </c>
      <c r="BO275" s="75">
        <f>IFERROR(1/J275*(X275/H275),"0")</f>
        <v>0.10531135531135533</v>
      </c>
      <c r="BP275" s="75">
        <f>IFERROR(1/J275*(Y275/H275),"0")</f>
        <v>0.1098901098901099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9">
        <v>4680115881211</v>
      </c>
      <c r="E276" s="620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7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4"/>
      <c r="R276" s="624"/>
      <c r="S276" s="624"/>
      <c r="T276" s="625"/>
      <c r="U276" s="37"/>
      <c r="V276" s="37"/>
      <c r="W276" s="38" t="s">
        <v>68</v>
      </c>
      <c r="X276" s="56">
        <v>23</v>
      </c>
      <c r="Y276" s="53">
        <f>IFERROR(IF(X276="",0,CEILING((X276/$H276),1)*$H276),"")</f>
        <v>24</v>
      </c>
      <c r="Z276" s="39">
        <f>IFERROR(IF(Y276=0,"",ROUNDUP(Y276/H276,0)*0.00651),"")</f>
        <v>6.5100000000000005E-2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24.725000000000001</v>
      </c>
      <c r="BN276" s="75">
        <f>IFERROR(Y276*I276/H276,"0")</f>
        <v>25.8</v>
      </c>
      <c r="BO276" s="75">
        <f>IFERROR(1/J276*(X276/H276),"0")</f>
        <v>5.2655677655677663E-2</v>
      </c>
      <c r="BP276" s="75">
        <f>IFERROR(1/J276*(Y276/H276),"0")</f>
        <v>5.4945054945054951E-2</v>
      </c>
    </row>
    <row r="277" spans="1:68" ht="27" customHeight="1" x14ac:dyDescent="0.25">
      <c r="A277" s="60" t="s">
        <v>456</v>
      </c>
      <c r="B277" s="60" t="s">
        <v>457</v>
      </c>
      <c r="C277" s="34">
        <v>4301051386</v>
      </c>
      <c r="D277" s="619">
        <v>4680115881020</v>
      </c>
      <c r="E277" s="620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84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4"/>
      <c r="R277" s="624"/>
      <c r="S277" s="624"/>
      <c r="T277" s="625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57"/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58"/>
      <c r="P278" s="628" t="s">
        <v>85</v>
      </c>
      <c r="Q278" s="629"/>
      <c r="R278" s="629"/>
      <c r="S278" s="629"/>
      <c r="T278" s="629"/>
      <c r="U278" s="629"/>
      <c r="V278" s="630"/>
      <c r="W278" s="40" t="s">
        <v>86</v>
      </c>
      <c r="X278" s="41">
        <f>IFERROR(X274/H274,"0")+IFERROR(X275/H275,"0")+IFERROR(X276/H276,"0")+IFERROR(X277/H277,"0")</f>
        <v>28.75</v>
      </c>
      <c r="Y278" s="41">
        <f>IFERROR(Y274/H274,"0")+IFERROR(Y275/H275,"0")+IFERROR(Y276/H276,"0")+IFERROR(Y277/H277,"0")</f>
        <v>30</v>
      </c>
      <c r="Z278" s="41">
        <f>IFERROR(IF(Z274="",0,Z274),"0")+IFERROR(IF(Z275="",0,Z275),"0")+IFERROR(IF(Z276="",0,Z276),"0")+IFERROR(IF(Z277="",0,Z277),"0")</f>
        <v>0.19530000000000003</v>
      </c>
      <c r="AA278" s="64"/>
      <c r="AB278" s="64"/>
      <c r="AC278" s="64"/>
    </row>
    <row r="279" spans="1:68" x14ac:dyDescent="0.2">
      <c r="A279" s="622"/>
      <c r="B279" s="622"/>
      <c r="C279" s="622"/>
      <c r="D279" s="622"/>
      <c r="E279" s="622"/>
      <c r="F279" s="622"/>
      <c r="G279" s="622"/>
      <c r="H279" s="622"/>
      <c r="I279" s="622"/>
      <c r="J279" s="622"/>
      <c r="K279" s="622"/>
      <c r="L279" s="622"/>
      <c r="M279" s="622"/>
      <c r="N279" s="622"/>
      <c r="O279" s="658"/>
      <c r="P279" s="628" t="s">
        <v>85</v>
      </c>
      <c r="Q279" s="629"/>
      <c r="R279" s="629"/>
      <c r="S279" s="629"/>
      <c r="T279" s="629"/>
      <c r="U279" s="629"/>
      <c r="V279" s="630"/>
      <c r="W279" s="40" t="s">
        <v>68</v>
      </c>
      <c r="X279" s="41">
        <f>IFERROR(SUM(X274:X277),"0")</f>
        <v>69</v>
      </c>
      <c r="Y279" s="41">
        <f>IFERROR(SUM(Y274:Y277),"0")</f>
        <v>72</v>
      </c>
      <c r="Z279" s="40"/>
      <c r="AA279" s="64"/>
      <c r="AB279" s="64"/>
      <c r="AC279" s="64"/>
    </row>
    <row r="280" spans="1:68" ht="16.5" customHeight="1" x14ac:dyDescent="0.25">
      <c r="A280" s="637" t="s">
        <v>458</v>
      </c>
      <c r="B280" s="622"/>
      <c r="C280" s="622"/>
      <c r="D280" s="622"/>
      <c r="E280" s="622"/>
      <c r="F280" s="622"/>
      <c r="G280" s="622"/>
      <c r="H280" s="622"/>
      <c r="I280" s="622"/>
      <c r="J280" s="622"/>
      <c r="K280" s="622"/>
      <c r="L280" s="622"/>
      <c r="M280" s="622"/>
      <c r="N280" s="622"/>
      <c r="O280" s="622"/>
      <c r="P280" s="622"/>
      <c r="Q280" s="622"/>
      <c r="R280" s="622"/>
      <c r="S280" s="622"/>
      <c r="T280" s="622"/>
      <c r="U280" s="622"/>
      <c r="V280" s="622"/>
      <c r="W280" s="622"/>
      <c r="X280" s="622"/>
      <c r="Y280" s="622"/>
      <c r="Z280" s="622"/>
      <c r="AA280" s="62"/>
      <c r="AB280" s="62"/>
      <c r="AC280" s="62"/>
    </row>
    <row r="281" spans="1:68" ht="14.25" customHeight="1" x14ac:dyDescent="0.25">
      <c r="A281" s="621" t="s">
        <v>143</v>
      </c>
      <c r="B281" s="622"/>
      <c r="C281" s="622"/>
      <c r="D281" s="622"/>
      <c r="E281" s="622"/>
      <c r="F281" s="622"/>
      <c r="G281" s="622"/>
      <c r="H281" s="622"/>
      <c r="I281" s="622"/>
      <c r="J281" s="622"/>
      <c r="K281" s="622"/>
      <c r="L281" s="622"/>
      <c r="M281" s="622"/>
      <c r="N281" s="622"/>
      <c r="O281" s="622"/>
      <c r="P281" s="622"/>
      <c r="Q281" s="622"/>
      <c r="R281" s="622"/>
      <c r="S281" s="622"/>
      <c r="T281" s="622"/>
      <c r="U281" s="622"/>
      <c r="V281" s="622"/>
      <c r="W281" s="622"/>
      <c r="X281" s="622"/>
      <c r="Y281" s="622"/>
      <c r="Z281" s="622"/>
      <c r="AA281" s="63"/>
      <c r="AB281" s="63"/>
      <c r="AC281" s="63"/>
    </row>
    <row r="282" spans="1:68" ht="27" customHeight="1" x14ac:dyDescent="0.25">
      <c r="A282" s="60" t="s">
        <v>459</v>
      </c>
      <c r="B282" s="60" t="s">
        <v>460</v>
      </c>
      <c r="C282" s="34">
        <v>4301031307</v>
      </c>
      <c r="D282" s="619">
        <v>4680115880344</v>
      </c>
      <c r="E282" s="620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72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4"/>
      <c r="R282" s="624"/>
      <c r="S282" s="624"/>
      <c r="T282" s="625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57"/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58"/>
      <c r="P283" s="628" t="s">
        <v>85</v>
      </c>
      <c r="Q283" s="629"/>
      <c r="R283" s="629"/>
      <c r="S283" s="629"/>
      <c r="T283" s="629"/>
      <c r="U283" s="629"/>
      <c r="V283" s="630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2"/>
      <c r="B284" s="622"/>
      <c r="C284" s="622"/>
      <c r="D284" s="622"/>
      <c r="E284" s="622"/>
      <c r="F284" s="622"/>
      <c r="G284" s="622"/>
      <c r="H284" s="622"/>
      <c r="I284" s="622"/>
      <c r="J284" s="622"/>
      <c r="K284" s="622"/>
      <c r="L284" s="622"/>
      <c r="M284" s="622"/>
      <c r="N284" s="622"/>
      <c r="O284" s="658"/>
      <c r="P284" s="628" t="s">
        <v>85</v>
      </c>
      <c r="Q284" s="629"/>
      <c r="R284" s="629"/>
      <c r="S284" s="629"/>
      <c r="T284" s="629"/>
      <c r="U284" s="629"/>
      <c r="V284" s="630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21" t="s">
        <v>63</v>
      </c>
      <c r="B285" s="622"/>
      <c r="C285" s="622"/>
      <c r="D285" s="622"/>
      <c r="E285" s="622"/>
      <c r="F285" s="622"/>
      <c r="G285" s="622"/>
      <c r="H285" s="622"/>
      <c r="I285" s="622"/>
      <c r="J285" s="622"/>
      <c r="K285" s="622"/>
      <c r="L285" s="622"/>
      <c r="M285" s="622"/>
      <c r="N285" s="622"/>
      <c r="O285" s="622"/>
      <c r="P285" s="622"/>
      <c r="Q285" s="622"/>
      <c r="R285" s="622"/>
      <c r="S285" s="622"/>
      <c r="T285" s="622"/>
      <c r="U285" s="622"/>
      <c r="V285" s="622"/>
      <c r="W285" s="622"/>
      <c r="X285" s="622"/>
      <c r="Y285" s="622"/>
      <c r="Z285" s="622"/>
      <c r="AA285" s="63"/>
      <c r="AB285" s="63"/>
      <c r="AC285" s="63"/>
    </row>
    <row r="286" spans="1:68" ht="27" customHeight="1" x14ac:dyDescent="0.25">
      <c r="A286" s="60" t="s">
        <v>462</v>
      </c>
      <c r="B286" s="60" t="s">
        <v>463</v>
      </c>
      <c r="C286" s="34">
        <v>4301051782</v>
      </c>
      <c r="D286" s="619">
        <v>4680115884618</v>
      </c>
      <c r="E286" s="620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89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4"/>
      <c r="R286" s="624"/>
      <c r="S286" s="624"/>
      <c r="T286" s="625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57"/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58"/>
      <c r="P287" s="628" t="s">
        <v>85</v>
      </c>
      <c r="Q287" s="629"/>
      <c r="R287" s="629"/>
      <c r="S287" s="629"/>
      <c r="T287" s="629"/>
      <c r="U287" s="629"/>
      <c r="V287" s="630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2"/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58"/>
      <c r="P288" s="628" t="s">
        <v>85</v>
      </c>
      <c r="Q288" s="629"/>
      <c r="R288" s="629"/>
      <c r="S288" s="629"/>
      <c r="T288" s="629"/>
      <c r="U288" s="629"/>
      <c r="V288" s="630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37" t="s">
        <v>465</v>
      </c>
      <c r="B289" s="622"/>
      <c r="C289" s="622"/>
      <c r="D289" s="622"/>
      <c r="E289" s="622"/>
      <c r="F289" s="622"/>
      <c r="G289" s="622"/>
      <c r="H289" s="622"/>
      <c r="I289" s="622"/>
      <c r="J289" s="622"/>
      <c r="K289" s="622"/>
      <c r="L289" s="622"/>
      <c r="M289" s="622"/>
      <c r="N289" s="622"/>
      <c r="O289" s="622"/>
      <c r="P289" s="622"/>
      <c r="Q289" s="622"/>
      <c r="R289" s="622"/>
      <c r="S289" s="622"/>
      <c r="T289" s="622"/>
      <c r="U289" s="622"/>
      <c r="V289" s="622"/>
      <c r="W289" s="622"/>
      <c r="X289" s="622"/>
      <c r="Y289" s="622"/>
      <c r="Z289" s="622"/>
      <c r="AA289" s="62"/>
      <c r="AB289" s="62"/>
      <c r="AC289" s="62"/>
    </row>
    <row r="290" spans="1:68" ht="14.25" customHeight="1" x14ac:dyDescent="0.25">
      <c r="A290" s="621" t="s">
        <v>63</v>
      </c>
      <c r="B290" s="622"/>
      <c r="C290" s="622"/>
      <c r="D290" s="622"/>
      <c r="E290" s="622"/>
      <c r="F290" s="622"/>
      <c r="G290" s="622"/>
      <c r="H290" s="622"/>
      <c r="I290" s="622"/>
      <c r="J290" s="622"/>
      <c r="K290" s="622"/>
      <c r="L290" s="622"/>
      <c r="M290" s="622"/>
      <c r="N290" s="622"/>
      <c r="O290" s="622"/>
      <c r="P290" s="622"/>
      <c r="Q290" s="622"/>
      <c r="R290" s="622"/>
      <c r="S290" s="622"/>
      <c r="T290" s="622"/>
      <c r="U290" s="622"/>
      <c r="V290" s="622"/>
      <c r="W290" s="622"/>
      <c r="X290" s="622"/>
      <c r="Y290" s="622"/>
      <c r="Z290" s="622"/>
      <c r="AA290" s="63"/>
      <c r="AB290" s="63"/>
      <c r="AC290" s="63"/>
    </row>
    <row r="291" spans="1:68" ht="27" customHeight="1" x14ac:dyDescent="0.25">
      <c r="A291" s="60" t="s">
        <v>466</v>
      </c>
      <c r="B291" s="60" t="s">
        <v>467</v>
      </c>
      <c r="C291" s="34">
        <v>4301051277</v>
      </c>
      <c r="D291" s="619">
        <v>4680115880511</v>
      </c>
      <c r="E291" s="620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7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4"/>
      <c r="R291" s="624"/>
      <c r="S291" s="624"/>
      <c r="T291" s="625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57"/>
      <c r="B292" s="622"/>
      <c r="C292" s="622"/>
      <c r="D292" s="622"/>
      <c r="E292" s="622"/>
      <c r="F292" s="622"/>
      <c r="G292" s="622"/>
      <c r="H292" s="622"/>
      <c r="I292" s="622"/>
      <c r="J292" s="622"/>
      <c r="K292" s="622"/>
      <c r="L292" s="622"/>
      <c r="M292" s="622"/>
      <c r="N292" s="622"/>
      <c r="O292" s="658"/>
      <c r="P292" s="628" t="s">
        <v>85</v>
      </c>
      <c r="Q292" s="629"/>
      <c r="R292" s="629"/>
      <c r="S292" s="629"/>
      <c r="T292" s="629"/>
      <c r="U292" s="629"/>
      <c r="V292" s="630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2"/>
      <c r="B293" s="622"/>
      <c r="C293" s="622"/>
      <c r="D293" s="622"/>
      <c r="E293" s="622"/>
      <c r="F293" s="622"/>
      <c r="G293" s="622"/>
      <c r="H293" s="622"/>
      <c r="I293" s="622"/>
      <c r="J293" s="622"/>
      <c r="K293" s="622"/>
      <c r="L293" s="622"/>
      <c r="M293" s="622"/>
      <c r="N293" s="622"/>
      <c r="O293" s="658"/>
      <c r="P293" s="628" t="s">
        <v>85</v>
      </c>
      <c r="Q293" s="629"/>
      <c r="R293" s="629"/>
      <c r="S293" s="629"/>
      <c r="T293" s="629"/>
      <c r="U293" s="629"/>
      <c r="V293" s="630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37" t="s">
        <v>469</v>
      </c>
      <c r="B294" s="622"/>
      <c r="C294" s="622"/>
      <c r="D294" s="622"/>
      <c r="E294" s="622"/>
      <c r="F294" s="622"/>
      <c r="G294" s="622"/>
      <c r="H294" s="622"/>
      <c r="I294" s="622"/>
      <c r="J294" s="622"/>
      <c r="K294" s="622"/>
      <c r="L294" s="622"/>
      <c r="M294" s="622"/>
      <c r="N294" s="622"/>
      <c r="O294" s="622"/>
      <c r="P294" s="622"/>
      <c r="Q294" s="622"/>
      <c r="R294" s="622"/>
      <c r="S294" s="622"/>
      <c r="T294" s="622"/>
      <c r="U294" s="622"/>
      <c r="V294" s="622"/>
      <c r="W294" s="622"/>
      <c r="X294" s="622"/>
      <c r="Y294" s="622"/>
      <c r="Z294" s="622"/>
      <c r="AA294" s="62"/>
      <c r="AB294" s="62"/>
      <c r="AC294" s="62"/>
    </row>
    <row r="295" spans="1:68" ht="14.25" customHeight="1" x14ac:dyDescent="0.25">
      <c r="A295" s="621" t="s">
        <v>143</v>
      </c>
      <c r="B295" s="622"/>
      <c r="C295" s="622"/>
      <c r="D295" s="622"/>
      <c r="E295" s="622"/>
      <c r="F295" s="622"/>
      <c r="G295" s="622"/>
      <c r="H295" s="622"/>
      <c r="I295" s="622"/>
      <c r="J295" s="622"/>
      <c r="K295" s="622"/>
      <c r="L295" s="622"/>
      <c r="M295" s="622"/>
      <c r="N295" s="622"/>
      <c r="O295" s="622"/>
      <c r="P295" s="622"/>
      <c r="Q295" s="622"/>
      <c r="R295" s="622"/>
      <c r="S295" s="622"/>
      <c r="T295" s="622"/>
      <c r="U295" s="622"/>
      <c r="V295" s="622"/>
      <c r="W295" s="622"/>
      <c r="X295" s="622"/>
      <c r="Y295" s="622"/>
      <c r="Z295" s="622"/>
      <c r="AA295" s="63"/>
      <c r="AB295" s="63"/>
      <c r="AC295" s="63"/>
    </row>
    <row r="296" spans="1:68" ht="27" customHeight="1" x14ac:dyDescent="0.25">
      <c r="A296" s="60" t="s">
        <v>470</v>
      </c>
      <c r="B296" s="60" t="s">
        <v>471</v>
      </c>
      <c r="C296" s="34">
        <v>4301031305</v>
      </c>
      <c r="D296" s="619">
        <v>4607091389845</v>
      </c>
      <c r="E296" s="620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8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4"/>
      <c r="R296" s="624"/>
      <c r="S296" s="624"/>
      <c r="T296" s="625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473</v>
      </c>
      <c r="B297" s="60" t="s">
        <v>474</v>
      </c>
      <c r="C297" s="34">
        <v>4301031306</v>
      </c>
      <c r="D297" s="619">
        <v>4680115882881</v>
      </c>
      <c r="E297" s="620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6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4"/>
      <c r="R297" s="624"/>
      <c r="S297" s="624"/>
      <c r="T297" s="625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57"/>
      <c r="B298" s="622"/>
      <c r="C298" s="622"/>
      <c r="D298" s="622"/>
      <c r="E298" s="622"/>
      <c r="F298" s="622"/>
      <c r="G298" s="622"/>
      <c r="H298" s="622"/>
      <c r="I298" s="622"/>
      <c r="J298" s="622"/>
      <c r="K298" s="622"/>
      <c r="L298" s="622"/>
      <c r="M298" s="622"/>
      <c r="N298" s="622"/>
      <c r="O298" s="658"/>
      <c r="P298" s="628" t="s">
        <v>85</v>
      </c>
      <c r="Q298" s="629"/>
      <c r="R298" s="629"/>
      <c r="S298" s="629"/>
      <c r="T298" s="629"/>
      <c r="U298" s="629"/>
      <c r="V298" s="630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622"/>
      <c r="B299" s="622"/>
      <c r="C299" s="622"/>
      <c r="D299" s="622"/>
      <c r="E299" s="622"/>
      <c r="F299" s="622"/>
      <c r="G299" s="622"/>
      <c r="H299" s="622"/>
      <c r="I299" s="622"/>
      <c r="J299" s="622"/>
      <c r="K299" s="622"/>
      <c r="L299" s="622"/>
      <c r="M299" s="622"/>
      <c r="N299" s="622"/>
      <c r="O299" s="658"/>
      <c r="P299" s="628" t="s">
        <v>85</v>
      </c>
      <c r="Q299" s="629"/>
      <c r="R299" s="629"/>
      <c r="S299" s="629"/>
      <c r="T299" s="629"/>
      <c r="U299" s="629"/>
      <c r="V299" s="630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37" t="s">
        <v>475</v>
      </c>
      <c r="B300" s="622"/>
      <c r="C300" s="622"/>
      <c r="D300" s="622"/>
      <c r="E300" s="622"/>
      <c r="F300" s="622"/>
      <c r="G300" s="622"/>
      <c r="H300" s="622"/>
      <c r="I300" s="622"/>
      <c r="J300" s="622"/>
      <c r="K300" s="622"/>
      <c r="L300" s="622"/>
      <c r="M300" s="622"/>
      <c r="N300" s="622"/>
      <c r="O300" s="622"/>
      <c r="P300" s="622"/>
      <c r="Q300" s="622"/>
      <c r="R300" s="622"/>
      <c r="S300" s="622"/>
      <c r="T300" s="622"/>
      <c r="U300" s="622"/>
      <c r="V300" s="622"/>
      <c r="W300" s="622"/>
      <c r="X300" s="622"/>
      <c r="Y300" s="622"/>
      <c r="Z300" s="622"/>
      <c r="AA300" s="62"/>
      <c r="AB300" s="62"/>
      <c r="AC300" s="62"/>
    </row>
    <row r="301" spans="1:68" ht="14.25" customHeight="1" x14ac:dyDescent="0.25">
      <c r="A301" s="621" t="s">
        <v>95</v>
      </c>
      <c r="B301" s="622"/>
      <c r="C301" s="622"/>
      <c r="D301" s="622"/>
      <c r="E301" s="622"/>
      <c r="F301" s="622"/>
      <c r="G301" s="622"/>
      <c r="H301" s="622"/>
      <c r="I301" s="622"/>
      <c r="J301" s="622"/>
      <c r="K301" s="622"/>
      <c r="L301" s="622"/>
      <c r="M301" s="622"/>
      <c r="N301" s="622"/>
      <c r="O301" s="622"/>
      <c r="P301" s="622"/>
      <c r="Q301" s="622"/>
      <c r="R301" s="622"/>
      <c r="S301" s="622"/>
      <c r="T301" s="622"/>
      <c r="U301" s="622"/>
      <c r="V301" s="622"/>
      <c r="W301" s="622"/>
      <c r="X301" s="622"/>
      <c r="Y301" s="622"/>
      <c r="Z301" s="622"/>
      <c r="AA301" s="63"/>
      <c r="AB301" s="63"/>
      <c r="AC301" s="63"/>
    </row>
    <row r="302" spans="1:68" ht="27" customHeight="1" x14ac:dyDescent="0.25">
      <c r="A302" s="60" t="s">
        <v>476</v>
      </c>
      <c r="B302" s="60" t="s">
        <v>477</v>
      </c>
      <c r="C302" s="34">
        <v>4301011662</v>
      </c>
      <c r="D302" s="619">
        <v>4680115883703</v>
      </c>
      <c r="E302" s="620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97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4"/>
      <c r="R302" s="624"/>
      <c r="S302" s="624"/>
      <c r="T302" s="625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57"/>
      <c r="B303" s="622"/>
      <c r="C303" s="622"/>
      <c r="D303" s="622"/>
      <c r="E303" s="622"/>
      <c r="F303" s="622"/>
      <c r="G303" s="622"/>
      <c r="H303" s="622"/>
      <c r="I303" s="622"/>
      <c r="J303" s="622"/>
      <c r="K303" s="622"/>
      <c r="L303" s="622"/>
      <c r="M303" s="622"/>
      <c r="N303" s="622"/>
      <c r="O303" s="658"/>
      <c r="P303" s="628" t="s">
        <v>85</v>
      </c>
      <c r="Q303" s="629"/>
      <c r="R303" s="629"/>
      <c r="S303" s="629"/>
      <c r="T303" s="629"/>
      <c r="U303" s="629"/>
      <c r="V303" s="630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2"/>
      <c r="B304" s="622"/>
      <c r="C304" s="622"/>
      <c r="D304" s="622"/>
      <c r="E304" s="622"/>
      <c r="F304" s="622"/>
      <c r="G304" s="622"/>
      <c r="H304" s="622"/>
      <c r="I304" s="622"/>
      <c r="J304" s="622"/>
      <c r="K304" s="622"/>
      <c r="L304" s="622"/>
      <c r="M304" s="622"/>
      <c r="N304" s="622"/>
      <c r="O304" s="658"/>
      <c r="P304" s="628" t="s">
        <v>85</v>
      </c>
      <c r="Q304" s="629"/>
      <c r="R304" s="629"/>
      <c r="S304" s="629"/>
      <c r="T304" s="629"/>
      <c r="U304" s="629"/>
      <c r="V304" s="630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37" t="s">
        <v>480</v>
      </c>
      <c r="B305" s="622"/>
      <c r="C305" s="622"/>
      <c r="D305" s="622"/>
      <c r="E305" s="622"/>
      <c r="F305" s="622"/>
      <c r="G305" s="622"/>
      <c r="H305" s="622"/>
      <c r="I305" s="622"/>
      <c r="J305" s="622"/>
      <c r="K305" s="622"/>
      <c r="L305" s="622"/>
      <c r="M305" s="622"/>
      <c r="N305" s="622"/>
      <c r="O305" s="622"/>
      <c r="P305" s="622"/>
      <c r="Q305" s="622"/>
      <c r="R305" s="622"/>
      <c r="S305" s="622"/>
      <c r="T305" s="622"/>
      <c r="U305" s="622"/>
      <c r="V305" s="622"/>
      <c r="W305" s="622"/>
      <c r="X305" s="622"/>
      <c r="Y305" s="622"/>
      <c r="Z305" s="622"/>
      <c r="AA305" s="62"/>
      <c r="AB305" s="62"/>
      <c r="AC305" s="62"/>
    </row>
    <row r="306" spans="1:68" ht="14.25" customHeight="1" x14ac:dyDescent="0.25">
      <c r="A306" s="621" t="s">
        <v>95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3"/>
      <c r="AB306" s="63"/>
      <c r="AC306" s="63"/>
    </row>
    <row r="307" spans="1:68" ht="27" customHeight="1" x14ac:dyDescent="0.25">
      <c r="A307" s="60" t="s">
        <v>481</v>
      </c>
      <c r="B307" s="60" t="s">
        <v>482</v>
      </c>
      <c r="C307" s="34">
        <v>4301012024</v>
      </c>
      <c r="D307" s="619">
        <v>4680115885615</v>
      </c>
      <c r="E307" s="620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6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4"/>
      <c r="R307" s="624"/>
      <c r="S307" s="624"/>
      <c r="T307" s="625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484</v>
      </c>
      <c r="B308" s="60" t="s">
        <v>485</v>
      </c>
      <c r="C308" s="34">
        <v>4301011911</v>
      </c>
      <c r="D308" s="619">
        <v>4680115885554</v>
      </c>
      <c r="E308" s="620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84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4"/>
      <c r="R308" s="624"/>
      <c r="S308" s="624"/>
      <c r="T308" s="625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484</v>
      </c>
      <c r="B309" s="60" t="s">
        <v>487</v>
      </c>
      <c r="C309" s="34">
        <v>4301012016</v>
      </c>
      <c r="D309" s="619">
        <v>4680115885554</v>
      </c>
      <c r="E309" s="620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4"/>
      <c r="R309" s="624"/>
      <c r="S309" s="624"/>
      <c r="T309" s="625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489</v>
      </c>
      <c r="B310" s="60" t="s">
        <v>490</v>
      </c>
      <c r="C310" s="34">
        <v>4301011858</v>
      </c>
      <c r="D310" s="619">
        <v>4680115885646</v>
      </c>
      <c r="E310" s="620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8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4"/>
      <c r="R310" s="624"/>
      <c r="S310" s="624"/>
      <c r="T310" s="625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492</v>
      </c>
      <c r="B311" s="60" t="s">
        <v>493</v>
      </c>
      <c r="C311" s="34">
        <v>4301011857</v>
      </c>
      <c r="D311" s="619">
        <v>4680115885622</v>
      </c>
      <c r="E311" s="620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8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4"/>
      <c r="R311" s="624"/>
      <c r="S311" s="624"/>
      <c r="T311" s="625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4301011859</v>
      </c>
      <c r="D312" s="619">
        <v>4680115885608</v>
      </c>
      <c r="E312" s="620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4"/>
      <c r="R312" s="624"/>
      <c r="S312" s="624"/>
      <c r="T312" s="625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57"/>
      <c r="B313" s="622"/>
      <c r="C313" s="622"/>
      <c r="D313" s="622"/>
      <c r="E313" s="622"/>
      <c r="F313" s="622"/>
      <c r="G313" s="622"/>
      <c r="H313" s="622"/>
      <c r="I313" s="622"/>
      <c r="J313" s="622"/>
      <c r="K313" s="622"/>
      <c r="L313" s="622"/>
      <c r="M313" s="622"/>
      <c r="N313" s="622"/>
      <c r="O313" s="658"/>
      <c r="P313" s="628" t="s">
        <v>85</v>
      </c>
      <c r="Q313" s="629"/>
      <c r="R313" s="629"/>
      <c r="S313" s="629"/>
      <c r="T313" s="629"/>
      <c r="U313" s="629"/>
      <c r="V313" s="630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622"/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58"/>
      <c r="P314" s="628" t="s">
        <v>85</v>
      </c>
      <c r="Q314" s="629"/>
      <c r="R314" s="629"/>
      <c r="S314" s="629"/>
      <c r="T314" s="629"/>
      <c r="U314" s="629"/>
      <c r="V314" s="630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21" t="s">
        <v>143</v>
      </c>
      <c r="B315" s="622"/>
      <c r="C315" s="622"/>
      <c r="D315" s="622"/>
      <c r="E315" s="622"/>
      <c r="F315" s="622"/>
      <c r="G315" s="622"/>
      <c r="H315" s="622"/>
      <c r="I315" s="622"/>
      <c r="J315" s="622"/>
      <c r="K315" s="622"/>
      <c r="L315" s="622"/>
      <c r="M315" s="622"/>
      <c r="N315" s="622"/>
      <c r="O315" s="622"/>
      <c r="P315" s="622"/>
      <c r="Q315" s="622"/>
      <c r="R315" s="622"/>
      <c r="S315" s="622"/>
      <c r="T315" s="622"/>
      <c r="U315" s="622"/>
      <c r="V315" s="622"/>
      <c r="W315" s="622"/>
      <c r="X315" s="622"/>
      <c r="Y315" s="622"/>
      <c r="Z315" s="622"/>
      <c r="AA315" s="63"/>
      <c r="AB315" s="63"/>
      <c r="AC315" s="63"/>
    </row>
    <row r="316" spans="1:68" ht="27" customHeight="1" x14ac:dyDescent="0.25">
      <c r="A316" s="60" t="s">
        <v>497</v>
      </c>
      <c r="B316" s="60" t="s">
        <v>498</v>
      </c>
      <c r="C316" s="34">
        <v>4301030878</v>
      </c>
      <c r="D316" s="619">
        <v>4607091387193</v>
      </c>
      <c r="E316" s="620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4"/>
      <c r="R316" s="624"/>
      <c r="S316" s="624"/>
      <c r="T316" s="625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500</v>
      </c>
      <c r="B317" s="60" t="s">
        <v>501</v>
      </c>
      <c r="C317" s="34">
        <v>4301031153</v>
      </c>
      <c r="D317" s="619">
        <v>4607091387230</v>
      </c>
      <c r="E317" s="620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4"/>
      <c r="R317" s="624"/>
      <c r="S317" s="624"/>
      <c r="T317" s="625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503</v>
      </c>
      <c r="B318" s="60" t="s">
        <v>504</v>
      </c>
      <c r="C318" s="34">
        <v>4301031154</v>
      </c>
      <c r="D318" s="619">
        <v>4607091387292</v>
      </c>
      <c r="E318" s="620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4"/>
      <c r="R318" s="624"/>
      <c r="S318" s="624"/>
      <c r="T318" s="625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506</v>
      </c>
      <c r="B319" s="60" t="s">
        <v>507</v>
      </c>
      <c r="C319" s="34">
        <v>4301031152</v>
      </c>
      <c r="D319" s="619">
        <v>4607091387285</v>
      </c>
      <c r="E319" s="620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4"/>
      <c r="R319" s="624"/>
      <c r="S319" s="624"/>
      <c r="T319" s="625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57"/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58"/>
      <c r="P320" s="628" t="s">
        <v>85</v>
      </c>
      <c r="Q320" s="629"/>
      <c r="R320" s="629"/>
      <c r="S320" s="629"/>
      <c r="T320" s="629"/>
      <c r="U320" s="629"/>
      <c r="V320" s="630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622"/>
      <c r="B321" s="622"/>
      <c r="C321" s="622"/>
      <c r="D321" s="622"/>
      <c r="E321" s="622"/>
      <c r="F321" s="622"/>
      <c r="G321" s="622"/>
      <c r="H321" s="622"/>
      <c r="I321" s="622"/>
      <c r="J321" s="622"/>
      <c r="K321" s="622"/>
      <c r="L321" s="622"/>
      <c r="M321" s="622"/>
      <c r="N321" s="622"/>
      <c r="O321" s="658"/>
      <c r="P321" s="628" t="s">
        <v>85</v>
      </c>
      <c r="Q321" s="629"/>
      <c r="R321" s="629"/>
      <c r="S321" s="629"/>
      <c r="T321" s="629"/>
      <c r="U321" s="629"/>
      <c r="V321" s="630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21" t="s">
        <v>63</v>
      </c>
      <c r="B322" s="622"/>
      <c r="C322" s="622"/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Q322" s="622"/>
      <c r="R322" s="622"/>
      <c r="S322" s="622"/>
      <c r="T322" s="622"/>
      <c r="U322" s="622"/>
      <c r="V322" s="622"/>
      <c r="W322" s="622"/>
      <c r="X322" s="622"/>
      <c r="Y322" s="622"/>
      <c r="Z322" s="622"/>
      <c r="AA322" s="63"/>
      <c r="AB322" s="63"/>
      <c r="AC322" s="63"/>
    </row>
    <row r="323" spans="1:68" ht="27" customHeight="1" x14ac:dyDescent="0.25">
      <c r="A323" s="60" t="s">
        <v>508</v>
      </c>
      <c r="B323" s="60" t="s">
        <v>509</v>
      </c>
      <c r="C323" s="34">
        <v>4301051100</v>
      </c>
      <c r="D323" s="619">
        <v>4607091387766</v>
      </c>
      <c r="E323" s="620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7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4"/>
      <c r="R323" s="624"/>
      <c r="S323" s="624"/>
      <c r="T323" s="625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511</v>
      </c>
      <c r="B324" s="60" t="s">
        <v>512</v>
      </c>
      <c r="C324" s="34">
        <v>4301051818</v>
      </c>
      <c r="D324" s="619">
        <v>4607091387957</v>
      </c>
      <c r="E324" s="620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4"/>
      <c r="R324" s="624"/>
      <c r="S324" s="624"/>
      <c r="T324" s="625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514</v>
      </c>
      <c r="B325" s="60" t="s">
        <v>515</v>
      </c>
      <c r="C325" s="34">
        <v>4301051819</v>
      </c>
      <c r="D325" s="619">
        <v>4607091387964</v>
      </c>
      <c r="E325" s="620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7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4"/>
      <c r="R325" s="624"/>
      <c r="S325" s="624"/>
      <c r="T325" s="625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517</v>
      </c>
      <c r="B326" s="60" t="s">
        <v>518</v>
      </c>
      <c r="C326" s="34">
        <v>4301051734</v>
      </c>
      <c r="D326" s="619">
        <v>4680115884588</v>
      </c>
      <c r="E326" s="620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4"/>
      <c r="R326" s="624"/>
      <c r="S326" s="624"/>
      <c r="T326" s="625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520</v>
      </c>
      <c r="B327" s="60" t="s">
        <v>521</v>
      </c>
      <c r="C327" s="34">
        <v>4301051578</v>
      </c>
      <c r="D327" s="619">
        <v>4607091387513</v>
      </c>
      <c r="E327" s="620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4"/>
      <c r="R327" s="624"/>
      <c r="S327" s="624"/>
      <c r="T327" s="625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57"/>
      <c r="B328" s="622"/>
      <c r="C328" s="622"/>
      <c r="D328" s="622"/>
      <c r="E328" s="622"/>
      <c r="F328" s="622"/>
      <c r="G328" s="622"/>
      <c r="H328" s="622"/>
      <c r="I328" s="622"/>
      <c r="J328" s="622"/>
      <c r="K328" s="622"/>
      <c r="L328" s="622"/>
      <c r="M328" s="622"/>
      <c r="N328" s="622"/>
      <c r="O328" s="658"/>
      <c r="P328" s="628" t="s">
        <v>85</v>
      </c>
      <c r="Q328" s="629"/>
      <c r="R328" s="629"/>
      <c r="S328" s="629"/>
      <c r="T328" s="629"/>
      <c r="U328" s="629"/>
      <c r="V328" s="630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622"/>
      <c r="B329" s="622"/>
      <c r="C329" s="622"/>
      <c r="D329" s="622"/>
      <c r="E329" s="622"/>
      <c r="F329" s="622"/>
      <c r="G329" s="622"/>
      <c r="H329" s="622"/>
      <c r="I329" s="622"/>
      <c r="J329" s="622"/>
      <c r="K329" s="622"/>
      <c r="L329" s="622"/>
      <c r="M329" s="622"/>
      <c r="N329" s="622"/>
      <c r="O329" s="658"/>
      <c r="P329" s="628" t="s">
        <v>85</v>
      </c>
      <c r="Q329" s="629"/>
      <c r="R329" s="629"/>
      <c r="S329" s="629"/>
      <c r="T329" s="629"/>
      <c r="U329" s="629"/>
      <c r="V329" s="630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21" t="s">
        <v>169</v>
      </c>
      <c r="B330" s="622"/>
      <c r="C330" s="622"/>
      <c r="D330" s="622"/>
      <c r="E330" s="622"/>
      <c r="F330" s="622"/>
      <c r="G330" s="622"/>
      <c r="H330" s="622"/>
      <c r="I330" s="622"/>
      <c r="J330" s="622"/>
      <c r="K330" s="622"/>
      <c r="L330" s="622"/>
      <c r="M330" s="622"/>
      <c r="N330" s="622"/>
      <c r="O330" s="622"/>
      <c r="P330" s="622"/>
      <c r="Q330" s="622"/>
      <c r="R330" s="622"/>
      <c r="S330" s="622"/>
      <c r="T330" s="622"/>
      <c r="U330" s="622"/>
      <c r="V330" s="622"/>
      <c r="W330" s="622"/>
      <c r="X330" s="622"/>
      <c r="Y330" s="622"/>
      <c r="Z330" s="622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19">
        <v>4607091380880</v>
      </c>
      <c r="E331" s="620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92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4"/>
      <c r="R331" s="624"/>
      <c r="S331" s="624"/>
      <c r="T331" s="625"/>
      <c r="U331" s="37"/>
      <c r="V331" s="37"/>
      <c r="W331" s="38" t="s">
        <v>68</v>
      </c>
      <c r="X331" s="56">
        <v>41</v>
      </c>
      <c r="Y331" s="53">
        <f>IFERROR(IF(X331="",0,CEILING((X331/$H331),1)*$H331),"")</f>
        <v>42</v>
      </c>
      <c r="Z331" s="39">
        <f>IFERROR(IF(Y331=0,"",ROUNDUP(Y331/H331,0)*0.01898),"")</f>
        <v>9.4899999999999998E-2</v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43.533214285714287</v>
      </c>
      <c r="BN331" s="75">
        <f>IFERROR(Y331*I331/H331,"0")</f>
        <v>44.594999999999999</v>
      </c>
      <c r="BO331" s="75">
        <f>IFERROR(1/J331*(X331/H331),"0")</f>
        <v>7.6264880952380945E-2</v>
      </c>
      <c r="BP331" s="75">
        <f>IFERROR(1/J331*(Y331/H331),"0")</f>
        <v>7.8125E-2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9">
        <v>4607091384482</v>
      </c>
      <c r="E332" s="620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7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4"/>
      <c r="R332" s="624"/>
      <c r="S332" s="624"/>
      <c r="T332" s="625"/>
      <c r="U332" s="37"/>
      <c r="V332" s="37"/>
      <c r="W332" s="38" t="s">
        <v>68</v>
      </c>
      <c r="X332" s="56">
        <v>36</v>
      </c>
      <c r="Y332" s="53">
        <f>IFERROR(IF(X332="",0,CEILING((X332/$H332),1)*$H332),"")</f>
        <v>39</v>
      </c>
      <c r="Z332" s="39">
        <f>IFERROR(IF(Y332=0,"",ROUNDUP(Y332/H332,0)*0.01898),"")</f>
        <v>9.4899999999999998E-2</v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38.395384615384621</v>
      </c>
      <c r="BN332" s="75">
        <f>IFERROR(Y332*I332/H332,"0")</f>
        <v>41.595000000000006</v>
      </c>
      <c r="BO332" s="75">
        <f>IFERROR(1/J332*(X332/H332),"0")</f>
        <v>7.2115384615384623E-2</v>
      </c>
      <c r="BP332" s="75">
        <f>IFERROR(1/J332*(Y332/H332),"0")</f>
        <v>7.8125E-2</v>
      </c>
    </row>
    <row r="333" spans="1:68" ht="16.5" customHeight="1" x14ac:dyDescent="0.25">
      <c r="A333" s="60" t="s">
        <v>529</v>
      </c>
      <c r="B333" s="60" t="s">
        <v>530</v>
      </c>
      <c r="C333" s="34">
        <v>4301060484</v>
      </c>
      <c r="D333" s="619">
        <v>4607091380897</v>
      </c>
      <c r="E333" s="620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7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4"/>
      <c r="R333" s="624"/>
      <c r="S333" s="624"/>
      <c r="T333" s="625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657"/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58"/>
      <c r="P334" s="628" t="s">
        <v>85</v>
      </c>
      <c r="Q334" s="629"/>
      <c r="R334" s="629"/>
      <c r="S334" s="629"/>
      <c r="T334" s="629"/>
      <c r="U334" s="629"/>
      <c r="V334" s="630"/>
      <c r="W334" s="40" t="s">
        <v>86</v>
      </c>
      <c r="X334" s="41">
        <f>IFERROR(X331/H331,"0")+IFERROR(X332/H332,"0")+IFERROR(X333/H333,"0")</f>
        <v>9.4963369963369964</v>
      </c>
      <c r="Y334" s="41">
        <f>IFERROR(Y331/H331,"0")+IFERROR(Y332/H332,"0")+IFERROR(Y333/H333,"0")</f>
        <v>10</v>
      </c>
      <c r="Z334" s="41">
        <f>IFERROR(IF(Z331="",0,Z331),"0")+IFERROR(IF(Z332="",0,Z332),"0")+IFERROR(IF(Z333="",0,Z333),"0")</f>
        <v>0.1898</v>
      </c>
      <c r="AA334" s="64"/>
      <c r="AB334" s="64"/>
      <c r="AC334" s="64"/>
    </row>
    <row r="335" spans="1:68" x14ac:dyDescent="0.2">
      <c r="A335" s="622"/>
      <c r="B335" s="622"/>
      <c r="C335" s="622"/>
      <c r="D335" s="622"/>
      <c r="E335" s="622"/>
      <c r="F335" s="622"/>
      <c r="G335" s="622"/>
      <c r="H335" s="622"/>
      <c r="I335" s="622"/>
      <c r="J335" s="622"/>
      <c r="K335" s="622"/>
      <c r="L335" s="622"/>
      <c r="M335" s="622"/>
      <c r="N335" s="622"/>
      <c r="O335" s="658"/>
      <c r="P335" s="628" t="s">
        <v>85</v>
      </c>
      <c r="Q335" s="629"/>
      <c r="R335" s="629"/>
      <c r="S335" s="629"/>
      <c r="T335" s="629"/>
      <c r="U335" s="629"/>
      <c r="V335" s="630"/>
      <c r="W335" s="40" t="s">
        <v>68</v>
      </c>
      <c r="X335" s="41">
        <f>IFERROR(SUM(X331:X333),"0")</f>
        <v>77</v>
      </c>
      <c r="Y335" s="41">
        <f>IFERROR(SUM(Y331:Y333),"0")</f>
        <v>81</v>
      </c>
      <c r="Z335" s="40"/>
      <c r="AA335" s="64"/>
      <c r="AB335" s="64"/>
      <c r="AC335" s="64"/>
    </row>
    <row r="336" spans="1:68" ht="14.25" customHeight="1" x14ac:dyDescent="0.25">
      <c r="A336" s="621" t="s">
        <v>87</v>
      </c>
      <c r="B336" s="622"/>
      <c r="C336" s="622"/>
      <c r="D336" s="622"/>
      <c r="E336" s="622"/>
      <c r="F336" s="622"/>
      <c r="G336" s="622"/>
      <c r="H336" s="622"/>
      <c r="I336" s="622"/>
      <c r="J336" s="622"/>
      <c r="K336" s="622"/>
      <c r="L336" s="622"/>
      <c r="M336" s="622"/>
      <c r="N336" s="622"/>
      <c r="O336" s="622"/>
      <c r="P336" s="622"/>
      <c r="Q336" s="622"/>
      <c r="R336" s="622"/>
      <c r="S336" s="622"/>
      <c r="T336" s="622"/>
      <c r="U336" s="622"/>
      <c r="V336" s="622"/>
      <c r="W336" s="622"/>
      <c r="X336" s="622"/>
      <c r="Y336" s="622"/>
      <c r="Z336" s="622"/>
      <c r="AA336" s="63"/>
      <c r="AB336" s="63"/>
      <c r="AC336" s="63"/>
    </row>
    <row r="337" spans="1:68" ht="27" customHeight="1" x14ac:dyDescent="0.25">
      <c r="A337" s="60" t="s">
        <v>532</v>
      </c>
      <c r="B337" s="60" t="s">
        <v>533</v>
      </c>
      <c r="C337" s="34">
        <v>4301032055</v>
      </c>
      <c r="D337" s="619">
        <v>4680115886476</v>
      </c>
      <c r="E337" s="620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909" t="s">
        <v>534</v>
      </c>
      <c r="Q337" s="624"/>
      <c r="R337" s="624"/>
      <c r="S337" s="624"/>
      <c r="T337" s="625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536</v>
      </c>
      <c r="B338" s="60" t="s">
        <v>537</v>
      </c>
      <c r="C338" s="34">
        <v>4301030232</v>
      </c>
      <c r="D338" s="619">
        <v>4607091388374</v>
      </c>
      <c r="E338" s="620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636" t="s">
        <v>538</v>
      </c>
      <c r="Q338" s="624"/>
      <c r="R338" s="624"/>
      <c r="S338" s="624"/>
      <c r="T338" s="625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9">
        <v>4607091383102</v>
      </c>
      <c r="E339" s="620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9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4"/>
      <c r="R339" s="624"/>
      <c r="S339" s="624"/>
      <c r="T339" s="625"/>
      <c r="U339" s="37"/>
      <c r="V339" s="37"/>
      <c r="W339" s="38" t="s">
        <v>68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9">
        <v>4607091388404</v>
      </c>
      <c r="E340" s="620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8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4"/>
      <c r="R340" s="624"/>
      <c r="S340" s="624"/>
      <c r="T340" s="625"/>
      <c r="U340" s="37"/>
      <c r="V340" s="37"/>
      <c r="W340" s="38" t="s">
        <v>68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657"/>
      <c r="B341" s="622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2"/>
      <c r="O341" s="658"/>
      <c r="P341" s="628" t="s">
        <v>85</v>
      </c>
      <c r="Q341" s="629"/>
      <c r="R341" s="629"/>
      <c r="S341" s="629"/>
      <c r="T341" s="629"/>
      <c r="U341" s="629"/>
      <c r="V341" s="630"/>
      <c r="W341" s="40" t="s">
        <v>86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x14ac:dyDescent="0.2">
      <c r="A342" s="622"/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58"/>
      <c r="P342" s="628" t="s">
        <v>85</v>
      </c>
      <c r="Q342" s="629"/>
      <c r="R342" s="629"/>
      <c r="S342" s="629"/>
      <c r="T342" s="629"/>
      <c r="U342" s="629"/>
      <c r="V342" s="630"/>
      <c r="W342" s="40" t="s">
        <v>68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customHeight="1" x14ac:dyDescent="0.25">
      <c r="A343" s="621" t="s">
        <v>545</v>
      </c>
      <c r="B343" s="622"/>
      <c r="C343" s="622"/>
      <c r="D343" s="622"/>
      <c r="E343" s="622"/>
      <c r="F343" s="622"/>
      <c r="G343" s="622"/>
      <c r="H343" s="622"/>
      <c r="I343" s="622"/>
      <c r="J343" s="622"/>
      <c r="K343" s="622"/>
      <c r="L343" s="622"/>
      <c r="M343" s="622"/>
      <c r="N343" s="622"/>
      <c r="O343" s="622"/>
      <c r="P343" s="622"/>
      <c r="Q343" s="622"/>
      <c r="R343" s="622"/>
      <c r="S343" s="622"/>
      <c r="T343" s="622"/>
      <c r="U343" s="622"/>
      <c r="V343" s="622"/>
      <c r="W343" s="622"/>
      <c r="X343" s="622"/>
      <c r="Y343" s="622"/>
      <c r="Z343" s="622"/>
      <c r="AA343" s="63"/>
      <c r="AB343" s="63"/>
      <c r="AC343" s="63"/>
    </row>
    <row r="344" spans="1:68" ht="16.5" customHeight="1" x14ac:dyDescent="0.25">
      <c r="A344" s="60" t="s">
        <v>546</v>
      </c>
      <c r="B344" s="60" t="s">
        <v>547</v>
      </c>
      <c r="C344" s="34">
        <v>4301180007</v>
      </c>
      <c r="D344" s="619">
        <v>4680115881808</v>
      </c>
      <c r="E344" s="620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6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4"/>
      <c r="R344" s="624"/>
      <c r="S344" s="624"/>
      <c r="T344" s="625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550</v>
      </c>
      <c r="B345" s="60" t="s">
        <v>551</v>
      </c>
      <c r="C345" s="34">
        <v>4301180006</v>
      </c>
      <c r="D345" s="619">
        <v>4680115881822</v>
      </c>
      <c r="E345" s="620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7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4"/>
      <c r="R345" s="624"/>
      <c r="S345" s="624"/>
      <c r="T345" s="625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552</v>
      </c>
      <c r="B346" s="60" t="s">
        <v>553</v>
      </c>
      <c r="C346" s="34">
        <v>4301180001</v>
      </c>
      <c r="D346" s="619">
        <v>4680115880016</v>
      </c>
      <c r="E346" s="620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7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4"/>
      <c r="R346" s="624"/>
      <c r="S346" s="624"/>
      <c r="T346" s="625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657"/>
      <c r="B347" s="622"/>
      <c r="C347" s="622"/>
      <c r="D347" s="622"/>
      <c r="E347" s="622"/>
      <c r="F347" s="622"/>
      <c r="G347" s="622"/>
      <c r="H347" s="622"/>
      <c r="I347" s="622"/>
      <c r="J347" s="622"/>
      <c r="K347" s="622"/>
      <c r="L347" s="622"/>
      <c r="M347" s="622"/>
      <c r="N347" s="622"/>
      <c r="O347" s="658"/>
      <c r="P347" s="628" t="s">
        <v>85</v>
      </c>
      <c r="Q347" s="629"/>
      <c r="R347" s="629"/>
      <c r="S347" s="629"/>
      <c r="T347" s="629"/>
      <c r="U347" s="629"/>
      <c r="V347" s="630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622"/>
      <c r="B348" s="622"/>
      <c r="C348" s="622"/>
      <c r="D348" s="622"/>
      <c r="E348" s="622"/>
      <c r="F348" s="622"/>
      <c r="G348" s="622"/>
      <c r="H348" s="622"/>
      <c r="I348" s="622"/>
      <c r="J348" s="622"/>
      <c r="K348" s="622"/>
      <c r="L348" s="622"/>
      <c r="M348" s="622"/>
      <c r="N348" s="622"/>
      <c r="O348" s="658"/>
      <c r="P348" s="628" t="s">
        <v>85</v>
      </c>
      <c r="Q348" s="629"/>
      <c r="R348" s="629"/>
      <c r="S348" s="629"/>
      <c r="T348" s="629"/>
      <c r="U348" s="629"/>
      <c r="V348" s="630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37" t="s">
        <v>554</v>
      </c>
      <c r="B349" s="622"/>
      <c r="C349" s="622"/>
      <c r="D349" s="622"/>
      <c r="E349" s="622"/>
      <c r="F349" s="622"/>
      <c r="G349" s="622"/>
      <c r="H349" s="622"/>
      <c r="I349" s="622"/>
      <c r="J349" s="622"/>
      <c r="K349" s="622"/>
      <c r="L349" s="622"/>
      <c r="M349" s="622"/>
      <c r="N349" s="622"/>
      <c r="O349" s="622"/>
      <c r="P349" s="622"/>
      <c r="Q349" s="622"/>
      <c r="R349" s="622"/>
      <c r="S349" s="622"/>
      <c r="T349" s="622"/>
      <c r="U349" s="622"/>
      <c r="V349" s="622"/>
      <c r="W349" s="622"/>
      <c r="X349" s="622"/>
      <c r="Y349" s="622"/>
      <c r="Z349" s="622"/>
      <c r="AA349" s="62"/>
      <c r="AB349" s="62"/>
      <c r="AC349" s="62"/>
    </row>
    <row r="350" spans="1:68" ht="14.25" customHeight="1" x14ac:dyDescent="0.25">
      <c r="A350" s="621" t="s">
        <v>143</v>
      </c>
      <c r="B350" s="622"/>
      <c r="C350" s="622"/>
      <c r="D350" s="622"/>
      <c r="E350" s="622"/>
      <c r="F350" s="622"/>
      <c r="G350" s="622"/>
      <c r="H350" s="622"/>
      <c r="I350" s="622"/>
      <c r="J350" s="622"/>
      <c r="K350" s="622"/>
      <c r="L350" s="622"/>
      <c r="M350" s="622"/>
      <c r="N350" s="622"/>
      <c r="O350" s="622"/>
      <c r="P350" s="622"/>
      <c r="Q350" s="622"/>
      <c r="R350" s="622"/>
      <c r="S350" s="622"/>
      <c r="T350" s="622"/>
      <c r="U350" s="622"/>
      <c r="V350" s="622"/>
      <c r="W350" s="622"/>
      <c r="X350" s="622"/>
      <c r="Y350" s="622"/>
      <c r="Z350" s="622"/>
      <c r="AA350" s="63"/>
      <c r="AB350" s="63"/>
      <c r="AC350" s="63"/>
    </row>
    <row r="351" spans="1:68" ht="27" customHeight="1" x14ac:dyDescent="0.25">
      <c r="A351" s="60" t="s">
        <v>555</v>
      </c>
      <c r="B351" s="60" t="s">
        <v>556</v>
      </c>
      <c r="C351" s="34">
        <v>4301031066</v>
      </c>
      <c r="D351" s="619">
        <v>4607091383836</v>
      </c>
      <c r="E351" s="620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8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4"/>
      <c r="R351" s="624"/>
      <c r="S351" s="624"/>
      <c r="T351" s="625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657"/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58"/>
      <c r="P352" s="628" t="s">
        <v>85</v>
      </c>
      <c r="Q352" s="629"/>
      <c r="R352" s="629"/>
      <c r="S352" s="629"/>
      <c r="T352" s="629"/>
      <c r="U352" s="629"/>
      <c r="V352" s="630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622"/>
      <c r="B353" s="622"/>
      <c r="C353" s="622"/>
      <c r="D353" s="622"/>
      <c r="E353" s="622"/>
      <c r="F353" s="622"/>
      <c r="G353" s="622"/>
      <c r="H353" s="622"/>
      <c r="I353" s="622"/>
      <c r="J353" s="622"/>
      <c r="K353" s="622"/>
      <c r="L353" s="622"/>
      <c r="M353" s="622"/>
      <c r="N353" s="622"/>
      <c r="O353" s="658"/>
      <c r="P353" s="628" t="s">
        <v>85</v>
      </c>
      <c r="Q353" s="629"/>
      <c r="R353" s="629"/>
      <c r="S353" s="629"/>
      <c r="T353" s="629"/>
      <c r="U353" s="629"/>
      <c r="V353" s="630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21" t="s">
        <v>63</v>
      </c>
      <c r="B354" s="622"/>
      <c r="C354" s="622"/>
      <c r="D354" s="622"/>
      <c r="E354" s="622"/>
      <c r="F354" s="622"/>
      <c r="G354" s="622"/>
      <c r="H354" s="622"/>
      <c r="I354" s="622"/>
      <c r="J354" s="622"/>
      <c r="K354" s="622"/>
      <c r="L354" s="622"/>
      <c r="M354" s="622"/>
      <c r="N354" s="622"/>
      <c r="O354" s="622"/>
      <c r="P354" s="622"/>
      <c r="Q354" s="622"/>
      <c r="R354" s="622"/>
      <c r="S354" s="622"/>
      <c r="T354" s="622"/>
      <c r="U354" s="622"/>
      <c r="V354" s="622"/>
      <c r="W354" s="622"/>
      <c r="X354" s="622"/>
      <c r="Y354" s="622"/>
      <c r="Z354" s="622"/>
      <c r="AA354" s="63"/>
      <c r="AB354" s="63"/>
      <c r="AC354" s="63"/>
    </row>
    <row r="355" spans="1:68" ht="27" customHeight="1" x14ac:dyDescent="0.25">
      <c r="A355" s="60" t="s">
        <v>558</v>
      </c>
      <c r="B355" s="60" t="s">
        <v>559</v>
      </c>
      <c r="C355" s="34">
        <v>4301051489</v>
      </c>
      <c r="D355" s="619">
        <v>4607091387919</v>
      </c>
      <c r="E355" s="620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7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4"/>
      <c r="R355" s="624"/>
      <c r="S355" s="624"/>
      <c r="T355" s="625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561</v>
      </c>
      <c r="B356" s="60" t="s">
        <v>562</v>
      </c>
      <c r="C356" s="34">
        <v>4301051461</v>
      </c>
      <c r="D356" s="619">
        <v>4680115883604</v>
      </c>
      <c r="E356" s="620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86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4"/>
      <c r="R356" s="624"/>
      <c r="S356" s="624"/>
      <c r="T356" s="625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564</v>
      </c>
      <c r="B357" s="60" t="s">
        <v>565</v>
      </c>
      <c r="C357" s="34">
        <v>4301051864</v>
      </c>
      <c r="D357" s="619">
        <v>4680115883567</v>
      </c>
      <c r="E357" s="620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68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4"/>
      <c r="R357" s="624"/>
      <c r="S357" s="624"/>
      <c r="T357" s="625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57"/>
      <c r="B358" s="622"/>
      <c r="C358" s="622"/>
      <c r="D358" s="622"/>
      <c r="E358" s="622"/>
      <c r="F358" s="622"/>
      <c r="G358" s="622"/>
      <c r="H358" s="622"/>
      <c r="I358" s="622"/>
      <c r="J358" s="622"/>
      <c r="K358" s="622"/>
      <c r="L358" s="622"/>
      <c r="M358" s="622"/>
      <c r="N358" s="622"/>
      <c r="O358" s="658"/>
      <c r="P358" s="628" t="s">
        <v>85</v>
      </c>
      <c r="Q358" s="629"/>
      <c r="R358" s="629"/>
      <c r="S358" s="629"/>
      <c r="T358" s="629"/>
      <c r="U358" s="629"/>
      <c r="V358" s="630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622"/>
      <c r="B359" s="622"/>
      <c r="C359" s="622"/>
      <c r="D359" s="622"/>
      <c r="E359" s="622"/>
      <c r="F359" s="622"/>
      <c r="G359" s="622"/>
      <c r="H359" s="622"/>
      <c r="I359" s="622"/>
      <c r="J359" s="622"/>
      <c r="K359" s="622"/>
      <c r="L359" s="622"/>
      <c r="M359" s="622"/>
      <c r="N359" s="622"/>
      <c r="O359" s="658"/>
      <c r="P359" s="628" t="s">
        <v>85</v>
      </c>
      <c r="Q359" s="629"/>
      <c r="R359" s="629"/>
      <c r="S359" s="629"/>
      <c r="T359" s="629"/>
      <c r="U359" s="629"/>
      <c r="V359" s="630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customHeight="1" x14ac:dyDescent="0.2">
      <c r="A360" s="705" t="s">
        <v>567</v>
      </c>
      <c r="B360" s="706"/>
      <c r="C360" s="706"/>
      <c r="D360" s="706"/>
      <c r="E360" s="706"/>
      <c r="F360" s="706"/>
      <c r="G360" s="706"/>
      <c r="H360" s="706"/>
      <c r="I360" s="706"/>
      <c r="J360" s="706"/>
      <c r="K360" s="706"/>
      <c r="L360" s="706"/>
      <c r="M360" s="706"/>
      <c r="N360" s="706"/>
      <c r="O360" s="706"/>
      <c r="P360" s="706"/>
      <c r="Q360" s="706"/>
      <c r="R360" s="706"/>
      <c r="S360" s="706"/>
      <c r="T360" s="706"/>
      <c r="U360" s="706"/>
      <c r="V360" s="706"/>
      <c r="W360" s="706"/>
      <c r="X360" s="706"/>
      <c r="Y360" s="706"/>
      <c r="Z360" s="706"/>
      <c r="AA360" s="52"/>
      <c r="AB360" s="52"/>
      <c r="AC360" s="52"/>
    </row>
    <row r="361" spans="1:68" ht="16.5" customHeight="1" x14ac:dyDescent="0.25">
      <c r="A361" s="637" t="s">
        <v>568</v>
      </c>
      <c r="B361" s="622"/>
      <c r="C361" s="622"/>
      <c r="D361" s="622"/>
      <c r="E361" s="622"/>
      <c r="F361" s="622"/>
      <c r="G361" s="622"/>
      <c r="H361" s="622"/>
      <c r="I361" s="622"/>
      <c r="J361" s="622"/>
      <c r="K361" s="622"/>
      <c r="L361" s="622"/>
      <c r="M361" s="622"/>
      <c r="N361" s="622"/>
      <c r="O361" s="622"/>
      <c r="P361" s="622"/>
      <c r="Q361" s="622"/>
      <c r="R361" s="622"/>
      <c r="S361" s="622"/>
      <c r="T361" s="622"/>
      <c r="U361" s="622"/>
      <c r="V361" s="622"/>
      <c r="W361" s="622"/>
      <c r="X361" s="622"/>
      <c r="Y361" s="622"/>
      <c r="Z361" s="622"/>
      <c r="AA361" s="62"/>
      <c r="AB361" s="62"/>
      <c r="AC361" s="62"/>
    </row>
    <row r="362" spans="1:68" ht="14.25" customHeight="1" x14ac:dyDescent="0.25">
      <c r="A362" s="621" t="s">
        <v>95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9">
        <v>4680115884847</v>
      </c>
      <c r="E363" s="620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6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4"/>
      <c r="R363" s="624"/>
      <c r="S363" s="624"/>
      <c r="T363" s="625"/>
      <c r="U363" s="37"/>
      <c r="V363" s="37"/>
      <c r="W363" s="38" t="s">
        <v>68</v>
      </c>
      <c r="X363" s="56">
        <v>700</v>
      </c>
      <c r="Y363" s="53">
        <f t="shared" ref="Y363:Y369" si="57">IFERROR(IF(X363="",0,CEILING((X363/$H363),1)*$H363),"")</f>
        <v>705</v>
      </c>
      <c r="Z363" s="39">
        <f>IFERROR(IF(Y363=0,"",ROUNDUP(Y363/H363,0)*0.02175),"")</f>
        <v>1.0222499999999999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722.4</v>
      </c>
      <c r="BN363" s="75">
        <f t="shared" ref="BN363:BN369" si="59">IFERROR(Y363*I363/H363,"0")</f>
        <v>727.56</v>
      </c>
      <c r="BO363" s="75">
        <f t="shared" ref="BO363:BO369" si="60">IFERROR(1/J363*(X363/H363),"0")</f>
        <v>0.9722222222222221</v>
      </c>
      <c r="BP363" s="75">
        <f t="shared" ref="BP363:BP369" si="61">IFERROR(1/J363*(Y363/H363),"0")</f>
        <v>0.97916666666666663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9">
        <v>4680115884854</v>
      </c>
      <c r="E364" s="620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6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4"/>
      <c r="R364" s="624"/>
      <c r="S364" s="624"/>
      <c r="T364" s="625"/>
      <c r="U364" s="37"/>
      <c r="V364" s="37"/>
      <c r="W364" s="38" t="s">
        <v>68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9">
        <v>4680115884830</v>
      </c>
      <c r="E365" s="620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4"/>
      <c r="R365" s="624"/>
      <c r="S365" s="624"/>
      <c r="T365" s="625"/>
      <c r="U365" s="37"/>
      <c r="V365" s="37"/>
      <c r="W365" s="38" t="s">
        <v>68</v>
      </c>
      <c r="X365" s="56">
        <v>4</v>
      </c>
      <c r="Y365" s="53">
        <f t="shared" si="57"/>
        <v>15</v>
      </c>
      <c r="Z365" s="39">
        <f>IFERROR(IF(Y365=0,"",ROUNDUP(Y365/H365,0)*0.02175),"")</f>
        <v>2.1749999999999999E-2</v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4.1280000000000001</v>
      </c>
      <c r="BN365" s="75">
        <f t="shared" si="59"/>
        <v>15.48</v>
      </c>
      <c r="BO365" s="75">
        <f t="shared" si="60"/>
        <v>5.5555555555555549E-3</v>
      </c>
      <c r="BP365" s="75">
        <f t="shared" si="61"/>
        <v>2.0833333333333332E-2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9">
        <v>4607091383997</v>
      </c>
      <c r="E366" s="620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9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4"/>
      <c r="R366" s="624"/>
      <c r="S366" s="624"/>
      <c r="T366" s="625"/>
      <c r="U366" s="37"/>
      <c r="V366" s="37"/>
      <c r="W366" s="38" t="s">
        <v>68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customHeight="1" x14ac:dyDescent="0.25">
      <c r="A367" s="60" t="s">
        <v>581</v>
      </c>
      <c r="B367" s="60" t="s">
        <v>582</v>
      </c>
      <c r="C367" s="34">
        <v>4301011433</v>
      </c>
      <c r="D367" s="619">
        <v>4680115882638</v>
      </c>
      <c r="E367" s="620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6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4"/>
      <c r="R367" s="624"/>
      <c r="S367" s="624"/>
      <c r="T367" s="625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584</v>
      </c>
      <c r="B368" s="60" t="s">
        <v>585</v>
      </c>
      <c r="C368" s="34">
        <v>4301011952</v>
      </c>
      <c r="D368" s="619">
        <v>4680115884922</v>
      </c>
      <c r="E368" s="620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64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4"/>
      <c r="R368" s="624"/>
      <c r="S368" s="624"/>
      <c r="T368" s="625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4301011868</v>
      </c>
      <c r="D369" s="619">
        <v>4680115884861</v>
      </c>
      <c r="E369" s="620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4"/>
      <c r="R369" s="624"/>
      <c r="S369" s="624"/>
      <c r="T369" s="625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57"/>
      <c r="B370" s="622"/>
      <c r="C370" s="622"/>
      <c r="D370" s="622"/>
      <c r="E370" s="622"/>
      <c r="F370" s="622"/>
      <c r="G370" s="622"/>
      <c r="H370" s="622"/>
      <c r="I370" s="622"/>
      <c r="J370" s="622"/>
      <c r="K370" s="622"/>
      <c r="L370" s="622"/>
      <c r="M370" s="622"/>
      <c r="N370" s="622"/>
      <c r="O370" s="658"/>
      <c r="P370" s="628" t="s">
        <v>85</v>
      </c>
      <c r="Q370" s="629"/>
      <c r="R370" s="629"/>
      <c r="S370" s="629"/>
      <c r="T370" s="629"/>
      <c r="U370" s="629"/>
      <c r="V370" s="630"/>
      <c r="W370" s="40" t="s">
        <v>86</v>
      </c>
      <c r="X370" s="41">
        <f>IFERROR(X363/H363,"0")+IFERROR(X364/H364,"0")+IFERROR(X365/H365,"0")+IFERROR(X366/H366,"0")+IFERROR(X367/H367,"0")+IFERROR(X368/H368,"0")+IFERROR(X369/H369,"0")</f>
        <v>46.93333333333333</v>
      </c>
      <c r="Y370" s="41">
        <f>IFERROR(Y363/H363,"0")+IFERROR(Y364/H364,"0")+IFERROR(Y365/H365,"0")+IFERROR(Y366/H366,"0")+IFERROR(Y367/H367,"0")+IFERROR(Y368/H368,"0")+IFERROR(Y369/H369,"0")</f>
        <v>48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1.0439999999999998</v>
      </c>
      <c r="AA370" s="64"/>
      <c r="AB370" s="64"/>
      <c r="AC370" s="64"/>
    </row>
    <row r="371" spans="1:68" x14ac:dyDescent="0.2">
      <c r="A371" s="622"/>
      <c r="B371" s="622"/>
      <c r="C371" s="622"/>
      <c r="D371" s="622"/>
      <c r="E371" s="622"/>
      <c r="F371" s="622"/>
      <c r="G371" s="622"/>
      <c r="H371" s="622"/>
      <c r="I371" s="622"/>
      <c r="J371" s="622"/>
      <c r="K371" s="622"/>
      <c r="L371" s="622"/>
      <c r="M371" s="622"/>
      <c r="N371" s="622"/>
      <c r="O371" s="658"/>
      <c r="P371" s="628" t="s">
        <v>85</v>
      </c>
      <c r="Q371" s="629"/>
      <c r="R371" s="629"/>
      <c r="S371" s="629"/>
      <c r="T371" s="629"/>
      <c r="U371" s="629"/>
      <c r="V371" s="630"/>
      <c r="W371" s="40" t="s">
        <v>68</v>
      </c>
      <c r="X371" s="41">
        <f>IFERROR(SUM(X363:X369),"0")</f>
        <v>704</v>
      </c>
      <c r="Y371" s="41">
        <f>IFERROR(SUM(Y363:Y369),"0")</f>
        <v>720</v>
      </c>
      <c r="Z371" s="40"/>
      <c r="AA371" s="64"/>
      <c r="AB371" s="64"/>
      <c r="AC371" s="64"/>
    </row>
    <row r="372" spans="1:68" ht="14.25" customHeight="1" x14ac:dyDescent="0.25">
      <c r="A372" s="621" t="s">
        <v>132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9">
        <v>4607091383980</v>
      </c>
      <c r="E373" s="620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6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4"/>
      <c r="R373" s="624"/>
      <c r="S373" s="624"/>
      <c r="T373" s="625"/>
      <c r="U373" s="37"/>
      <c r="V373" s="37"/>
      <c r="W373" s="38" t="s">
        <v>68</v>
      </c>
      <c r="X373" s="56">
        <v>300</v>
      </c>
      <c r="Y373" s="53">
        <f>IFERROR(IF(X373="",0,CEILING((X373/$H373),1)*$H373),"")</f>
        <v>300</v>
      </c>
      <c r="Z373" s="39">
        <f>IFERROR(IF(Y373=0,"",ROUNDUP(Y373/H373,0)*0.02175),"")</f>
        <v>0.43499999999999994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309.60000000000002</v>
      </c>
      <c r="BN373" s="75">
        <f>IFERROR(Y373*I373/H373,"0")</f>
        <v>309.60000000000002</v>
      </c>
      <c r="BO373" s="75">
        <f>IFERROR(1/J373*(X373/H373),"0")</f>
        <v>0.41666666666666663</v>
      </c>
      <c r="BP373" s="75">
        <f>IFERROR(1/J373*(Y373/H373),"0")</f>
        <v>0.41666666666666663</v>
      </c>
    </row>
    <row r="374" spans="1:68" ht="16.5" customHeight="1" x14ac:dyDescent="0.25">
      <c r="A374" s="60" t="s">
        <v>591</v>
      </c>
      <c r="B374" s="60" t="s">
        <v>592</v>
      </c>
      <c r="C374" s="34">
        <v>4301020179</v>
      </c>
      <c r="D374" s="619">
        <v>4607091384178</v>
      </c>
      <c r="E374" s="620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8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4"/>
      <c r="R374" s="624"/>
      <c r="S374" s="624"/>
      <c r="T374" s="625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57"/>
      <c r="B375" s="622"/>
      <c r="C375" s="622"/>
      <c r="D375" s="622"/>
      <c r="E375" s="622"/>
      <c r="F375" s="622"/>
      <c r="G375" s="622"/>
      <c r="H375" s="622"/>
      <c r="I375" s="622"/>
      <c r="J375" s="622"/>
      <c r="K375" s="622"/>
      <c r="L375" s="622"/>
      <c r="M375" s="622"/>
      <c r="N375" s="622"/>
      <c r="O375" s="658"/>
      <c r="P375" s="628" t="s">
        <v>85</v>
      </c>
      <c r="Q375" s="629"/>
      <c r="R375" s="629"/>
      <c r="S375" s="629"/>
      <c r="T375" s="629"/>
      <c r="U375" s="629"/>
      <c r="V375" s="630"/>
      <c r="W375" s="40" t="s">
        <v>86</v>
      </c>
      <c r="X375" s="41">
        <f>IFERROR(X373/H373,"0")+IFERROR(X374/H374,"0")</f>
        <v>20</v>
      </c>
      <c r="Y375" s="41">
        <f>IFERROR(Y373/H373,"0")+IFERROR(Y374/H374,"0")</f>
        <v>20</v>
      </c>
      <c r="Z375" s="41">
        <f>IFERROR(IF(Z373="",0,Z373),"0")+IFERROR(IF(Z374="",0,Z374),"0")</f>
        <v>0.43499999999999994</v>
      </c>
      <c r="AA375" s="64"/>
      <c r="AB375" s="64"/>
      <c r="AC375" s="64"/>
    </row>
    <row r="376" spans="1:68" x14ac:dyDescent="0.2">
      <c r="A376" s="622"/>
      <c r="B376" s="622"/>
      <c r="C376" s="622"/>
      <c r="D376" s="622"/>
      <c r="E376" s="622"/>
      <c r="F376" s="622"/>
      <c r="G376" s="622"/>
      <c r="H376" s="622"/>
      <c r="I376" s="622"/>
      <c r="J376" s="622"/>
      <c r="K376" s="622"/>
      <c r="L376" s="622"/>
      <c r="M376" s="622"/>
      <c r="N376" s="622"/>
      <c r="O376" s="658"/>
      <c r="P376" s="628" t="s">
        <v>85</v>
      </c>
      <c r="Q376" s="629"/>
      <c r="R376" s="629"/>
      <c r="S376" s="629"/>
      <c r="T376" s="629"/>
      <c r="U376" s="629"/>
      <c r="V376" s="630"/>
      <c r="W376" s="40" t="s">
        <v>68</v>
      </c>
      <c r="X376" s="41">
        <f>IFERROR(SUM(X373:X374),"0")</f>
        <v>300</v>
      </c>
      <c r="Y376" s="41">
        <f>IFERROR(SUM(Y373:Y374),"0")</f>
        <v>300</v>
      </c>
      <c r="Z376" s="40"/>
      <c r="AA376" s="64"/>
      <c r="AB376" s="64"/>
      <c r="AC376" s="64"/>
    </row>
    <row r="377" spans="1:68" ht="14.25" customHeight="1" x14ac:dyDescent="0.25">
      <c r="A377" s="621" t="s">
        <v>63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3"/>
      <c r="AB377" s="63"/>
      <c r="AC377" s="63"/>
    </row>
    <row r="378" spans="1:68" ht="27" customHeight="1" x14ac:dyDescent="0.25">
      <c r="A378" s="60" t="s">
        <v>593</v>
      </c>
      <c r="B378" s="60" t="s">
        <v>594</v>
      </c>
      <c r="C378" s="34">
        <v>4301051903</v>
      </c>
      <c r="D378" s="619">
        <v>4607091383928</v>
      </c>
      <c r="E378" s="620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87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4"/>
      <c r="R378" s="624"/>
      <c r="S378" s="624"/>
      <c r="T378" s="625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596</v>
      </c>
      <c r="B379" s="60" t="s">
        <v>597</v>
      </c>
      <c r="C379" s="34">
        <v>4301051897</v>
      </c>
      <c r="D379" s="619">
        <v>4607091384260</v>
      </c>
      <c r="E379" s="620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97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4"/>
      <c r="R379" s="624"/>
      <c r="S379" s="624"/>
      <c r="T379" s="625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657"/>
      <c r="B380" s="622"/>
      <c r="C380" s="622"/>
      <c r="D380" s="622"/>
      <c r="E380" s="622"/>
      <c r="F380" s="622"/>
      <c r="G380" s="622"/>
      <c r="H380" s="622"/>
      <c r="I380" s="622"/>
      <c r="J380" s="622"/>
      <c r="K380" s="622"/>
      <c r="L380" s="622"/>
      <c r="M380" s="622"/>
      <c r="N380" s="622"/>
      <c r="O380" s="658"/>
      <c r="P380" s="628" t="s">
        <v>85</v>
      </c>
      <c r="Q380" s="629"/>
      <c r="R380" s="629"/>
      <c r="S380" s="629"/>
      <c r="T380" s="629"/>
      <c r="U380" s="629"/>
      <c r="V380" s="630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622"/>
      <c r="B381" s="622"/>
      <c r="C381" s="622"/>
      <c r="D381" s="622"/>
      <c r="E381" s="622"/>
      <c r="F381" s="622"/>
      <c r="G381" s="622"/>
      <c r="H381" s="622"/>
      <c r="I381" s="622"/>
      <c r="J381" s="622"/>
      <c r="K381" s="622"/>
      <c r="L381" s="622"/>
      <c r="M381" s="622"/>
      <c r="N381" s="622"/>
      <c r="O381" s="658"/>
      <c r="P381" s="628" t="s">
        <v>85</v>
      </c>
      <c r="Q381" s="629"/>
      <c r="R381" s="629"/>
      <c r="S381" s="629"/>
      <c r="T381" s="629"/>
      <c r="U381" s="629"/>
      <c r="V381" s="630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21" t="s">
        <v>169</v>
      </c>
      <c r="B382" s="622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2"/>
      <c r="O382" s="622"/>
      <c r="P382" s="622"/>
      <c r="Q382" s="622"/>
      <c r="R382" s="622"/>
      <c r="S382" s="622"/>
      <c r="T382" s="622"/>
      <c r="U382" s="622"/>
      <c r="V382" s="622"/>
      <c r="W382" s="622"/>
      <c r="X382" s="622"/>
      <c r="Y382" s="622"/>
      <c r="Z382" s="622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19">
        <v>4607091384673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64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4"/>
      <c r="R383" s="624"/>
      <c r="S383" s="624"/>
      <c r="T383" s="625"/>
      <c r="U383" s="37"/>
      <c r="V383" s="37"/>
      <c r="W383" s="38" t="s">
        <v>68</v>
      </c>
      <c r="X383" s="56">
        <v>245</v>
      </c>
      <c r="Y383" s="53">
        <f>IFERROR(IF(X383="",0,CEILING((X383/$H383),1)*$H383),"")</f>
        <v>252</v>
      </c>
      <c r="Z383" s="39">
        <f>IFERROR(IF(Y383=0,"",ROUNDUP(Y383/H383,0)*0.01898),"")</f>
        <v>0.53144000000000002</v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259.12833333333333</v>
      </c>
      <c r="BN383" s="75">
        <f>IFERROR(Y383*I383/H383,"0")</f>
        <v>266.53199999999998</v>
      </c>
      <c r="BO383" s="75">
        <f>IFERROR(1/J383*(X383/H383),"0")</f>
        <v>0.42534722222222221</v>
      </c>
      <c r="BP383" s="75">
        <f>IFERROR(1/J383*(Y383/H383),"0")</f>
        <v>0.4375</v>
      </c>
    </row>
    <row r="384" spans="1:68" x14ac:dyDescent="0.2">
      <c r="A384" s="657"/>
      <c r="B384" s="622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2"/>
      <c r="O384" s="658"/>
      <c r="P384" s="628" t="s">
        <v>85</v>
      </c>
      <c r="Q384" s="629"/>
      <c r="R384" s="629"/>
      <c r="S384" s="629"/>
      <c r="T384" s="629"/>
      <c r="U384" s="629"/>
      <c r="V384" s="630"/>
      <c r="W384" s="40" t="s">
        <v>86</v>
      </c>
      <c r="X384" s="41">
        <f>IFERROR(X383/H383,"0")</f>
        <v>27.222222222222221</v>
      </c>
      <c r="Y384" s="41">
        <f>IFERROR(Y383/H383,"0")</f>
        <v>28</v>
      </c>
      <c r="Z384" s="41">
        <f>IFERROR(IF(Z383="",0,Z383),"0")</f>
        <v>0.53144000000000002</v>
      </c>
      <c r="AA384" s="64"/>
      <c r="AB384" s="64"/>
      <c r="AC384" s="64"/>
    </row>
    <row r="385" spans="1:68" x14ac:dyDescent="0.2">
      <c r="A385" s="622"/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58"/>
      <c r="P385" s="628" t="s">
        <v>85</v>
      </c>
      <c r="Q385" s="629"/>
      <c r="R385" s="629"/>
      <c r="S385" s="629"/>
      <c r="T385" s="629"/>
      <c r="U385" s="629"/>
      <c r="V385" s="630"/>
      <c r="W385" s="40" t="s">
        <v>68</v>
      </c>
      <c r="X385" s="41">
        <f>IFERROR(SUM(X383:X383),"0")</f>
        <v>245</v>
      </c>
      <c r="Y385" s="41">
        <f>IFERROR(SUM(Y383:Y383),"0")</f>
        <v>252</v>
      </c>
      <c r="Z385" s="40"/>
      <c r="AA385" s="64"/>
      <c r="AB385" s="64"/>
      <c r="AC385" s="64"/>
    </row>
    <row r="386" spans="1:68" ht="16.5" customHeight="1" x14ac:dyDescent="0.25">
      <c r="A386" s="637" t="s">
        <v>602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62"/>
      <c r="AB386" s="62"/>
      <c r="AC386" s="62"/>
    </row>
    <row r="387" spans="1:68" ht="14.25" customHeight="1" x14ac:dyDescent="0.25">
      <c r="A387" s="621" t="s">
        <v>95</v>
      </c>
      <c r="B387" s="622"/>
      <c r="C387" s="622"/>
      <c r="D387" s="622"/>
      <c r="E387" s="622"/>
      <c r="F387" s="622"/>
      <c r="G387" s="622"/>
      <c r="H387" s="622"/>
      <c r="I387" s="622"/>
      <c r="J387" s="622"/>
      <c r="K387" s="622"/>
      <c r="L387" s="622"/>
      <c r="M387" s="622"/>
      <c r="N387" s="622"/>
      <c r="O387" s="622"/>
      <c r="P387" s="622"/>
      <c r="Q387" s="622"/>
      <c r="R387" s="622"/>
      <c r="S387" s="622"/>
      <c r="T387" s="622"/>
      <c r="U387" s="622"/>
      <c r="V387" s="622"/>
      <c r="W387" s="622"/>
      <c r="X387" s="622"/>
      <c r="Y387" s="622"/>
      <c r="Z387" s="622"/>
      <c r="AA387" s="63"/>
      <c r="AB387" s="63"/>
      <c r="AC387" s="63"/>
    </row>
    <row r="388" spans="1:68" ht="37.5" customHeight="1" x14ac:dyDescent="0.25">
      <c r="A388" s="60" t="s">
        <v>603</v>
      </c>
      <c r="B388" s="60" t="s">
        <v>604</v>
      </c>
      <c r="C388" s="34">
        <v>4301011873</v>
      </c>
      <c r="D388" s="619">
        <v>4680115881907</v>
      </c>
      <c r="E388" s="620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7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4"/>
      <c r="R388" s="624"/>
      <c r="S388" s="624"/>
      <c r="T388" s="625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603</v>
      </c>
      <c r="B389" s="60" t="s">
        <v>606</v>
      </c>
      <c r="C389" s="34">
        <v>4301011483</v>
      </c>
      <c r="D389" s="619">
        <v>4680115881907</v>
      </c>
      <c r="E389" s="620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96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4"/>
      <c r="R389" s="624"/>
      <c r="S389" s="624"/>
      <c r="T389" s="625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608</v>
      </c>
      <c r="B390" s="60" t="s">
        <v>609</v>
      </c>
      <c r="C390" s="34">
        <v>4301011874</v>
      </c>
      <c r="D390" s="619">
        <v>4680115884892</v>
      </c>
      <c r="E390" s="620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7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4"/>
      <c r="R390" s="624"/>
      <c r="S390" s="624"/>
      <c r="T390" s="625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611</v>
      </c>
      <c r="B391" s="60" t="s">
        <v>612</v>
      </c>
      <c r="C391" s="34">
        <v>4301011875</v>
      </c>
      <c r="D391" s="619">
        <v>4680115884885</v>
      </c>
      <c r="E391" s="620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9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4"/>
      <c r="R391" s="624"/>
      <c r="S391" s="624"/>
      <c r="T391" s="625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613</v>
      </c>
      <c r="B392" s="60" t="s">
        <v>614</v>
      </c>
      <c r="C392" s="34">
        <v>4301011871</v>
      </c>
      <c r="D392" s="619">
        <v>4680115884908</v>
      </c>
      <c r="E392" s="620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4"/>
      <c r="R392" s="624"/>
      <c r="S392" s="624"/>
      <c r="T392" s="625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57"/>
      <c r="B393" s="622"/>
      <c r="C393" s="622"/>
      <c r="D393" s="622"/>
      <c r="E393" s="622"/>
      <c r="F393" s="622"/>
      <c r="G393" s="622"/>
      <c r="H393" s="622"/>
      <c r="I393" s="622"/>
      <c r="J393" s="622"/>
      <c r="K393" s="622"/>
      <c r="L393" s="622"/>
      <c r="M393" s="622"/>
      <c r="N393" s="622"/>
      <c r="O393" s="658"/>
      <c r="P393" s="628" t="s">
        <v>85</v>
      </c>
      <c r="Q393" s="629"/>
      <c r="R393" s="629"/>
      <c r="S393" s="629"/>
      <c r="T393" s="629"/>
      <c r="U393" s="629"/>
      <c r="V393" s="630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622"/>
      <c r="B394" s="622"/>
      <c r="C394" s="622"/>
      <c r="D394" s="622"/>
      <c r="E394" s="622"/>
      <c r="F394" s="622"/>
      <c r="G394" s="622"/>
      <c r="H394" s="622"/>
      <c r="I394" s="622"/>
      <c r="J394" s="622"/>
      <c r="K394" s="622"/>
      <c r="L394" s="622"/>
      <c r="M394" s="622"/>
      <c r="N394" s="622"/>
      <c r="O394" s="658"/>
      <c r="P394" s="628" t="s">
        <v>85</v>
      </c>
      <c r="Q394" s="629"/>
      <c r="R394" s="629"/>
      <c r="S394" s="629"/>
      <c r="T394" s="629"/>
      <c r="U394" s="629"/>
      <c r="V394" s="630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21" t="s">
        <v>143</v>
      </c>
      <c r="B395" s="622"/>
      <c r="C395" s="622"/>
      <c r="D395" s="622"/>
      <c r="E395" s="622"/>
      <c r="F395" s="622"/>
      <c r="G395" s="622"/>
      <c r="H395" s="622"/>
      <c r="I395" s="622"/>
      <c r="J395" s="622"/>
      <c r="K395" s="622"/>
      <c r="L395" s="622"/>
      <c r="M395" s="622"/>
      <c r="N395" s="622"/>
      <c r="O395" s="622"/>
      <c r="P395" s="622"/>
      <c r="Q395" s="622"/>
      <c r="R395" s="622"/>
      <c r="S395" s="622"/>
      <c r="T395" s="622"/>
      <c r="U395" s="622"/>
      <c r="V395" s="622"/>
      <c r="W395" s="622"/>
      <c r="X395" s="622"/>
      <c r="Y395" s="622"/>
      <c r="Z395" s="622"/>
      <c r="AA395" s="63"/>
      <c r="AB395" s="63"/>
      <c r="AC395" s="63"/>
    </row>
    <row r="396" spans="1:68" ht="27" customHeight="1" x14ac:dyDescent="0.25">
      <c r="A396" s="60" t="s">
        <v>615</v>
      </c>
      <c r="B396" s="60" t="s">
        <v>616</v>
      </c>
      <c r="C396" s="34">
        <v>4301031303</v>
      </c>
      <c r="D396" s="619">
        <v>4607091384802</v>
      </c>
      <c r="E396" s="620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7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4"/>
      <c r="R396" s="624"/>
      <c r="S396" s="624"/>
      <c r="T396" s="625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57"/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58"/>
      <c r="P397" s="628" t="s">
        <v>85</v>
      </c>
      <c r="Q397" s="629"/>
      <c r="R397" s="629"/>
      <c r="S397" s="629"/>
      <c r="T397" s="629"/>
      <c r="U397" s="629"/>
      <c r="V397" s="630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622"/>
      <c r="B398" s="622"/>
      <c r="C398" s="622"/>
      <c r="D398" s="622"/>
      <c r="E398" s="622"/>
      <c r="F398" s="622"/>
      <c r="G398" s="622"/>
      <c r="H398" s="622"/>
      <c r="I398" s="622"/>
      <c r="J398" s="622"/>
      <c r="K398" s="622"/>
      <c r="L398" s="622"/>
      <c r="M398" s="622"/>
      <c r="N398" s="622"/>
      <c r="O398" s="658"/>
      <c r="P398" s="628" t="s">
        <v>85</v>
      </c>
      <c r="Q398" s="629"/>
      <c r="R398" s="629"/>
      <c r="S398" s="629"/>
      <c r="T398" s="629"/>
      <c r="U398" s="629"/>
      <c r="V398" s="630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21" t="s">
        <v>63</v>
      </c>
      <c r="B399" s="622"/>
      <c r="C399" s="622"/>
      <c r="D399" s="622"/>
      <c r="E399" s="622"/>
      <c r="F399" s="622"/>
      <c r="G399" s="622"/>
      <c r="H399" s="622"/>
      <c r="I399" s="622"/>
      <c r="J399" s="622"/>
      <c r="K399" s="622"/>
      <c r="L399" s="622"/>
      <c r="M399" s="622"/>
      <c r="N399" s="622"/>
      <c r="O399" s="622"/>
      <c r="P399" s="622"/>
      <c r="Q399" s="622"/>
      <c r="R399" s="622"/>
      <c r="S399" s="622"/>
      <c r="T399" s="622"/>
      <c r="U399" s="622"/>
      <c r="V399" s="622"/>
      <c r="W399" s="622"/>
      <c r="X399" s="622"/>
      <c r="Y399" s="622"/>
      <c r="Z399" s="622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9">
        <v>4607091384246</v>
      </c>
      <c r="E400" s="620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9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4"/>
      <c r="R400" s="624"/>
      <c r="S400" s="624"/>
      <c r="T400" s="625"/>
      <c r="U400" s="37"/>
      <c r="V400" s="37"/>
      <c r="W400" s="38" t="s">
        <v>68</v>
      </c>
      <c r="X400" s="56">
        <v>400</v>
      </c>
      <c r="Y400" s="53">
        <f>IFERROR(IF(X400="",0,CEILING((X400/$H400),1)*$H400),"")</f>
        <v>405</v>
      </c>
      <c r="Z400" s="39">
        <f>IFERROR(IF(Y400=0,"",ROUNDUP(Y400/H400,0)*0.01898),"")</f>
        <v>0.85409999999999997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423.06666666666666</v>
      </c>
      <c r="BN400" s="75">
        <f>IFERROR(Y400*I400/H400,"0")</f>
        <v>428.35500000000002</v>
      </c>
      <c r="BO400" s="75">
        <f>IFERROR(1/J400*(X400/H400),"0")</f>
        <v>0.69444444444444442</v>
      </c>
      <c r="BP400" s="75">
        <f>IFERROR(1/J400*(Y400/H400),"0")</f>
        <v>0.703125</v>
      </c>
    </row>
    <row r="401" spans="1:68" ht="37.5" customHeight="1" x14ac:dyDescent="0.25">
      <c r="A401" s="60" t="s">
        <v>621</v>
      </c>
      <c r="B401" s="60" t="s">
        <v>622</v>
      </c>
      <c r="C401" s="34">
        <v>4301051901</v>
      </c>
      <c r="D401" s="619">
        <v>4680115881976</v>
      </c>
      <c r="E401" s="620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89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4"/>
      <c r="R401" s="624"/>
      <c r="S401" s="624"/>
      <c r="T401" s="625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624</v>
      </c>
      <c r="B402" s="60" t="s">
        <v>625</v>
      </c>
      <c r="C402" s="34">
        <v>4301051660</v>
      </c>
      <c r="D402" s="619">
        <v>4607091384253</v>
      </c>
      <c r="E402" s="620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9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4"/>
      <c r="R402" s="624"/>
      <c r="S402" s="624"/>
      <c r="T402" s="625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626</v>
      </c>
      <c r="B403" s="60" t="s">
        <v>627</v>
      </c>
      <c r="C403" s="34">
        <v>4301051446</v>
      </c>
      <c r="D403" s="619">
        <v>4680115881969</v>
      </c>
      <c r="E403" s="620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8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4"/>
      <c r="R403" s="624"/>
      <c r="S403" s="624"/>
      <c r="T403" s="625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57"/>
      <c r="B404" s="622"/>
      <c r="C404" s="622"/>
      <c r="D404" s="622"/>
      <c r="E404" s="622"/>
      <c r="F404" s="622"/>
      <c r="G404" s="622"/>
      <c r="H404" s="622"/>
      <c r="I404" s="622"/>
      <c r="J404" s="622"/>
      <c r="K404" s="622"/>
      <c r="L404" s="622"/>
      <c r="M404" s="622"/>
      <c r="N404" s="622"/>
      <c r="O404" s="658"/>
      <c r="P404" s="628" t="s">
        <v>85</v>
      </c>
      <c r="Q404" s="629"/>
      <c r="R404" s="629"/>
      <c r="S404" s="629"/>
      <c r="T404" s="629"/>
      <c r="U404" s="629"/>
      <c r="V404" s="630"/>
      <c r="W404" s="40" t="s">
        <v>86</v>
      </c>
      <c r="X404" s="41">
        <f>IFERROR(X400/H400,"0")+IFERROR(X401/H401,"0")+IFERROR(X402/H402,"0")+IFERROR(X403/H403,"0")</f>
        <v>44.444444444444443</v>
      </c>
      <c r="Y404" s="41">
        <f>IFERROR(Y400/H400,"0")+IFERROR(Y401/H401,"0")+IFERROR(Y402/H402,"0")+IFERROR(Y403/H403,"0")</f>
        <v>45</v>
      </c>
      <c r="Z404" s="41">
        <f>IFERROR(IF(Z400="",0,Z400),"0")+IFERROR(IF(Z401="",0,Z401),"0")+IFERROR(IF(Z402="",0,Z402),"0")+IFERROR(IF(Z403="",0,Z403),"0")</f>
        <v>0.85409999999999997</v>
      </c>
      <c r="AA404" s="64"/>
      <c r="AB404" s="64"/>
      <c r="AC404" s="64"/>
    </row>
    <row r="405" spans="1:68" x14ac:dyDescent="0.2">
      <c r="A405" s="622"/>
      <c r="B405" s="622"/>
      <c r="C405" s="622"/>
      <c r="D405" s="622"/>
      <c r="E405" s="622"/>
      <c r="F405" s="622"/>
      <c r="G405" s="622"/>
      <c r="H405" s="622"/>
      <c r="I405" s="622"/>
      <c r="J405" s="622"/>
      <c r="K405" s="622"/>
      <c r="L405" s="622"/>
      <c r="M405" s="622"/>
      <c r="N405" s="622"/>
      <c r="O405" s="658"/>
      <c r="P405" s="628" t="s">
        <v>85</v>
      </c>
      <c r="Q405" s="629"/>
      <c r="R405" s="629"/>
      <c r="S405" s="629"/>
      <c r="T405" s="629"/>
      <c r="U405" s="629"/>
      <c r="V405" s="630"/>
      <c r="W405" s="40" t="s">
        <v>68</v>
      </c>
      <c r="X405" s="41">
        <f>IFERROR(SUM(X400:X403),"0")</f>
        <v>400</v>
      </c>
      <c r="Y405" s="41">
        <f>IFERROR(SUM(Y400:Y403),"0")</f>
        <v>405</v>
      </c>
      <c r="Z405" s="40"/>
      <c r="AA405" s="64"/>
      <c r="AB405" s="64"/>
      <c r="AC405" s="64"/>
    </row>
    <row r="406" spans="1:68" ht="14.25" customHeight="1" x14ac:dyDescent="0.25">
      <c r="A406" s="621" t="s">
        <v>169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3"/>
      <c r="AB406" s="63"/>
      <c r="AC406" s="63"/>
    </row>
    <row r="407" spans="1:68" ht="27" customHeight="1" x14ac:dyDescent="0.25">
      <c r="A407" s="60" t="s">
        <v>629</v>
      </c>
      <c r="B407" s="60" t="s">
        <v>630</v>
      </c>
      <c r="C407" s="34">
        <v>4301060441</v>
      </c>
      <c r="D407" s="619">
        <v>4607091389357</v>
      </c>
      <c r="E407" s="620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91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4"/>
      <c r="R407" s="624"/>
      <c r="S407" s="624"/>
      <c r="T407" s="625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57"/>
      <c r="B408" s="622"/>
      <c r="C408" s="622"/>
      <c r="D408" s="622"/>
      <c r="E408" s="622"/>
      <c r="F408" s="622"/>
      <c r="G408" s="622"/>
      <c r="H408" s="622"/>
      <c r="I408" s="622"/>
      <c r="J408" s="622"/>
      <c r="K408" s="622"/>
      <c r="L408" s="622"/>
      <c r="M408" s="622"/>
      <c r="N408" s="622"/>
      <c r="O408" s="658"/>
      <c r="P408" s="628" t="s">
        <v>85</v>
      </c>
      <c r="Q408" s="629"/>
      <c r="R408" s="629"/>
      <c r="S408" s="629"/>
      <c r="T408" s="629"/>
      <c r="U408" s="629"/>
      <c r="V408" s="630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622"/>
      <c r="B409" s="622"/>
      <c r="C409" s="622"/>
      <c r="D409" s="622"/>
      <c r="E409" s="622"/>
      <c r="F409" s="622"/>
      <c r="G409" s="622"/>
      <c r="H409" s="622"/>
      <c r="I409" s="622"/>
      <c r="J409" s="622"/>
      <c r="K409" s="622"/>
      <c r="L409" s="622"/>
      <c r="M409" s="622"/>
      <c r="N409" s="622"/>
      <c r="O409" s="658"/>
      <c r="P409" s="628" t="s">
        <v>85</v>
      </c>
      <c r="Q409" s="629"/>
      <c r="R409" s="629"/>
      <c r="S409" s="629"/>
      <c r="T409" s="629"/>
      <c r="U409" s="629"/>
      <c r="V409" s="630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705" t="s">
        <v>632</v>
      </c>
      <c r="B410" s="706"/>
      <c r="C410" s="706"/>
      <c r="D410" s="706"/>
      <c r="E410" s="706"/>
      <c r="F410" s="706"/>
      <c r="G410" s="706"/>
      <c r="H410" s="706"/>
      <c r="I410" s="706"/>
      <c r="J410" s="706"/>
      <c r="K410" s="706"/>
      <c r="L410" s="706"/>
      <c r="M410" s="706"/>
      <c r="N410" s="706"/>
      <c r="O410" s="706"/>
      <c r="P410" s="706"/>
      <c r="Q410" s="706"/>
      <c r="R410" s="706"/>
      <c r="S410" s="706"/>
      <c r="T410" s="706"/>
      <c r="U410" s="706"/>
      <c r="V410" s="706"/>
      <c r="W410" s="706"/>
      <c r="X410" s="706"/>
      <c r="Y410" s="706"/>
      <c r="Z410" s="706"/>
      <c r="AA410" s="52"/>
      <c r="AB410" s="52"/>
      <c r="AC410" s="52"/>
    </row>
    <row r="411" spans="1:68" ht="16.5" customHeight="1" x14ac:dyDescent="0.25">
      <c r="A411" s="637" t="s">
        <v>633</v>
      </c>
      <c r="B411" s="622"/>
      <c r="C411" s="622"/>
      <c r="D411" s="622"/>
      <c r="E411" s="622"/>
      <c r="F411" s="622"/>
      <c r="G411" s="622"/>
      <c r="H411" s="622"/>
      <c r="I411" s="622"/>
      <c r="J411" s="622"/>
      <c r="K411" s="622"/>
      <c r="L411" s="622"/>
      <c r="M411" s="622"/>
      <c r="N411" s="622"/>
      <c r="O411" s="622"/>
      <c r="P411" s="622"/>
      <c r="Q411" s="622"/>
      <c r="R411" s="622"/>
      <c r="S411" s="622"/>
      <c r="T411" s="622"/>
      <c r="U411" s="622"/>
      <c r="V411" s="622"/>
      <c r="W411" s="622"/>
      <c r="X411" s="622"/>
      <c r="Y411" s="622"/>
      <c r="Z411" s="622"/>
      <c r="AA411" s="62"/>
      <c r="AB411" s="62"/>
      <c r="AC411" s="62"/>
    </row>
    <row r="412" spans="1:68" ht="14.25" customHeight="1" x14ac:dyDescent="0.25">
      <c r="A412" s="621" t="s">
        <v>143</v>
      </c>
      <c r="B412" s="622"/>
      <c r="C412" s="622"/>
      <c r="D412" s="622"/>
      <c r="E412" s="622"/>
      <c r="F412" s="622"/>
      <c r="G412" s="622"/>
      <c r="H412" s="622"/>
      <c r="I412" s="622"/>
      <c r="J412" s="622"/>
      <c r="K412" s="622"/>
      <c r="L412" s="622"/>
      <c r="M412" s="622"/>
      <c r="N412" s="622"/>
      <c r="O412" s="622"/>
      <c r="P412" s="622"/>
      <c r="Q412" s="622"/>
      <c r="R412" s="622"/>
      <c r="S412" s="622"/>
      <c r="T412" s="622"/>
      <c r="U412" s="622"/>
      <c r="V412" s="622"/>
      <c r="W412" s="622"/>
      <c r="X412" s="622"/>
      <c r="Y412" s="622"/>
      <c r="Z412" s="622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4301031405</v>
      </c>
      <c r="D413" s="619">
        <v>4680115886100</v>
      </c>
      <c r="E413" s="620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9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4"/>
      <c r="R413" s="624"/>
      <c r="S413" s="624"/>
      <c r="T413" s="625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637</v>
      </c>
      <c r="B414" s="60" t="s">
        <v>638</v>
      </c>
      <c r="C414" s="34">
        <v>4301031406</v>
      </c>
      <c r="D414" s="619">
        <v>4680115886117</v>
      </c>
      <c r="E414" s="620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9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4"/>
      <c r="R414" s="624"/>
      <c r="S414" s="624"/>
      <c r="T414" s="625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637</v>
      </c>
      <c r="B415" s="60" t="s">
        <v>640</v>
      </c>
      <c r="C415" s="34">
        <v>4301031382</v>
      </c>
      <c r="D415" s="619">
        <v>4680115886117</v>
      </c>
      <c r="E415" s="620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7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4"/>
      <c r="R415" s="624"/>
      <c r="S415" s="624"/>
      <c r="T415" s="625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641</v>
      </c>
      <c r="B416" s="60" t="s">
        <v>642</v>
      </c>
      <c r="C416" s="34">
        <v>4301031402</v>
      </c>
      <c r="D416" s="619">
        <v>4680115886124</v>
      </c>
      <c r="E416" s="620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8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4"/>
      <c r="R416" s="624"/>
      <c r="S416" s="624"/>
      <c r="T416" s="625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4301031366</v>
      </c>
      <c r="D417" s="619">
        <v>4680115883147</v>
      </c>
      <c r="E417" s="620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70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4"/>
      <c r="R417" s="624"/>
      <c r="S417" s="624"/>
      <c r="T417" s="625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646</v>
      </c>
      <c r="B418" s="60" t="s">
        <v>647</v>
      </c>
      <c r="C418" s="34">
        <v>4301031362</v>
      </c>
      <c r="D418" s="619">
        <v>4607091384338</v>
      </c>
      <c r="E418" s="620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6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4"/>
      <c r="R418" s="624"/>
      <c r="S418" s="624"/>
      <c r="T418" s="625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648</v>
      </c>
      <c r="B419" s="60" t="s">
        <v>649</v>
      </c>
      <c r="C419" s="34">
        <v>4301031361</v>
      </c>
      <c r="D419" s="619">
        <v>4607091389524</v>
      </c>
      <c r="E419" s="620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4"/>
      <c r="R419" s="624"/>
      <c r="S419" s="624"/>
      <c r="T419" s="625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651</v>
      </c>
      <c r="B420" s="60" t="s">
        <v>652</v>
      </c>
      <c r="C420" s="34">
        <v>4301031364</v>
      </c>
      <c r="D420" s="619">
        <v>4680115883161</v>
      </c>
      <c r="E420" s="620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6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4"/>
      <c r="R420" s="624"/>
      <c r="S420" s="624"/>
      <c r="T420" s="625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654</v>
      </c>
      <c r="B421" s="60" t="s">
        <v>655</v>
      </c>
      <c r="C421" s="34">
        <v>4301031358</v>
      </c>
      <c r="D421" s="619">
        <v>4607091389531</v>
      </c>
      <c r="E421" s="620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6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4"/>
      <c r="R421" s="624"/>
      <c r="S421" s="624"/>
      <c r="T421" s="625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657</v>
      </c>
      <c r="B422" s="60" t="s">
        <v>658</v>
      </c>
      <c r="C422" s="34">
        <v>4301031360</v>
      </c>
      <c r="D422" s="619">
        <v>4607091384345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8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4"/>
      <c r="R422" s="624"/>
      <c r="S422" s="624"/>
      <c r="T422" s="625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57"/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58"/>
      <c r="P423" s="628" t="s">
        <v>85</v>
      </c>
      <c r="Q423" s="629"/>
      <c r="R423" s="629"/>
      <c r="S423" s="629"/>
      <c r="T423" s="629"/>
      <c r="U423" s="629"/>
      <c r="V423" s="630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x14ac:dyDescent="0.2">
      <c r="A424" s="622"/>
      <c r="B424" s="622"/>
      <c r="C424" s="622"/>
      <c r="D424" s="622"/>
      <c r="E424" s="622"/>
      <c r="F424" s="622"/>
      <c r="G424" s="622"/>
      <c r="H424" s="622"/>
      <c r="I424" s="622"/>
      <c r="J424" s="622"/>
      <c r="K424" s="622"/>
      <c r="L424" s="622"/>
      <c r="M424" s="622"/>
      <c r="N424" s="622"/>
      <c r="O424" s="658"/>
      <c r="P424" s="628" t="s">
        <v>85</v>
      </c>
      <c r="Q424" s="629"/>
      <c r="R424" s="629"/>
      <c r="S424" s="629"/>
      <c r="T424" s="629"/>
      <c r="U424" s="629"/>
      <c r="V424" s="630"/>
      <c r="W424" s="40" t="s">
        <v>68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customHeight="1" x14ac:dyDescent="0.25">
      <c r="A425" s="621" t="s">
        <v>63</v>
      </c>
      <c r="B425" s="622"/>
      <c r="C425" s="622"/>
      <c r="D425" s="622"/>
      <c r="E425" s="622"/>
      <c r="F425" s="622"/>
      <c r="G425" s="622"/>
      <c r="H425" s="622"/>
      <c r="I425" s="622"/>
      <c r="J425" s="622"/>
      <c r="K425" s="622"/>
      <c r="L425" s="622"/>
      <c r="M425" s="622"/>
      <c r="N425" s="622"/>
      <c r="O425" s="622"/>
      <c r="P425" s="622"/>
      <c r="Q425" s="622"/>
      <c r="R425" s="622"/>
      <c r="S425" s="622"/>
      <c r="T425" s="622"/>
      <c r="U425" s="622"/>
      <c r="V425" s="622"/>
      <c r="W425" s="622"/>
      <c r="X425" s="622"/>
      <c r="Y425" s="622"/>
      <c r="Z425" s="622"/>
      <c r="AA425" s="63"/>
      <c r="AB425" s="63"/>
      <c r="AC425" s="63"/>
    </row>
    <row r="426" spans="1:68" ht="27" customHeight="1" x14ac:dyDescent="0.25">
      <c r="A426" s="60" t="s">
        <v>659</v>
      </c>
      <c r="B426" s="60" t="s">
        <v>660</v>
      </c>
      <c r="C426" s="34">
        <v>4301051284</v>
      </c>
      <c r="D426" s="619">
        <v>4607091384352</v>
      </c>
      <c r="E426" s="620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4"/>
      <c r="R426" s="624"/>
      <c r="S426" s="624"/>
      <c r="T426" s="625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662</v>
      </c>
      <c r="B427" s="60" t="s">
        <v>663</v>
      </c>
      <c r="C427" s="34">
        <v>4301051431</v>
      </c>
      <c r="D427" s="619">
        <v>4607091389654</v>
      </c>
      <c r="E427" s="620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8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4"/>
      <c r="R427" s="624"/>
      <c r="S427" s="624"/>
      <c r="T427" s="625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57"/>
      <c r="B428" s="622"/>
      <c r="C428" s="622"/>
      <c r="D428" s="622"/>
      <c r="E428" s="622"/>
      <c r="F428" s="622"/>
      <c r="G428" s="622"/>
      <c r="H428" s="622"/>
      <c r="I428" s="622"/>
      <c r="J428" s="622"/>
      <c r="K428" s="622"/>
      <c r="L428" s="622"/>
      <c r="M428" s="622"/>
      <c r="N428" s="622"/>
      <c r="O428" s="658"/>
      <c r="P428" s="628" t="s">
        <v>85</v>
      </c>
      <c r="Q428" s="629"/>
      <c r="R428" s="629"/>
      <c r="S428" s="629"/>
      <c r="T428" s="629"/>
      <c r="U428" s="629"/>
      <c r="V428" s="630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2"/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58"/>
      <c r="P429" s="628" t="s">
        <v>85</v>
      </c>
      <c r="Q429" s="629"/>
      <c r="R429" s="629"/>
      <c r="S429" s="629"/>
      <c r="T429" s="629"/>
      <c r="U429" s="629"/>
      <c r="V429" s="630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37" t="s">
        <v>665</v>
      </c>
      <c r="B430" s="622"/>
      <c r="C430" s="622"/>
      <c r="D430" s="622"/>
      <c r="E430" s="622"/>
      <c r="F430" s="622"/>
      <c r="G430" s="622"/>
      <c r="H430" s="622"/>
      <c r="I430" s="622"/>
      <c r="J430" s="622"/>
      <c r="K430" s="622"/>
      <c r="L430" s="622"/>
      <c r="M430" s="622"/>
      <c r="N430" s="622"/>
      <c r="O430" s="622"/>
      <c r="P430" s="622"/>
      <c r="Q430" s="622"/>
      <c r="R430" s="622"/>
      <c r="S430" s="622"/>
      <c r="T430" s="622"/>
      <c r="U430" s="622"/>
      <c r="V430" s="622"/>
      <c r="W430" s="622"/>
      <c r="X430" s="622"/>
      <c r="Y430" s="622"/>
      <c r="Z430" s="622"/>
      <c r="AA430" s="62"/>
      <c r="AB430" s="62"/>
      <c r="AC430" s="62"/>
    </row>
    <row r="431" spans="1:68" ht="14.25" customHeight="1" x14ac:dyDescent="0.25">
      <c r="A431" s="621" t="s">
        <v>132</v>
      </c>
      <c r="B431" s="622"/>
      <c r="C431" s="622"/>
      <c r="D431" s="622"/>
      <c r="E431" s="622"/>
      <c r="F431" s="622"/>
      <c r="G431" s="622"/>
      <c r="H431" s="622"/>
      <c r="I431" s="622"/>
      <c r="J431" s="622"/>
      <c r="K431" s="622"/>
      <c r="L431" s="622"/>
      <c r="M431" s="622"/>
      <c r="N431" s="622"/>
      <c r="O431" s="622"/>
      <c r="P431" s="622"/>
      <c r="Q431" s="622"/>
      <c r="R431" s="622"/>
      <c r="S431" s="622"/>
      <c r="T431" s="622"/>
      <c r="U431" s="622"/>
      <c r="V431" s="622"/>
      <c r="W431" s="622"/>
      <c r="X431" s="622"/>
      <c r="Y431" s="622"/>
      <c r="Z431" s="622"/>
      <c r="AA431" s="63"/>
      <c r="AB431" s="63"/>
      <c r="AC431" s="63"/>
    </row>
    <row r="432" spans="1:68" ht="27" customHeight="1" x14ac:dyDescent="0.25">
      <c r="A432" s="60" t="s">
        <v>666</v>
      </c>
      <c r="B432" s="60" t="s">
        <v>667</v>
      </c>
      <c r="C432" s="34">
        <v>4301020319</v>
      </c>
      <c r="D432" s="619">
        <v>4680115885240</v>
      </c>
      <c r="E432" s="620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9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4"/>
      <c r="R432" s="624"/>
      <c r="S432" s="624"/>
      <c r="T432" s="625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669</v>
      </c>
      <c r="B433" s="60" t="s">
        <v>670</v>
      </c>
      <c r="C433" s="34">
        <v>4301020315</v>
      </c>
      <c r="D433" s="619">
        <v>4607091389364</v>
      </c>
      <c r="E433" s="620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6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4"/>
      <c r="R433" s="624"/>
      <c r="S433" s="624"/>
      <c r="T433" s="625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57"/>
      <c r="B434" s="622"/>
      <c r="C434" s="622"/>
      <c r="D434" s="622"/>
      <c r="E434" s="622"/>
      <c r="F434" s="622"/>
      <c r="G434" s="622"/>
      <c r="H434" s="622"/>
      <c r="I434" s="622"/>
      <c r="J434" s="622"/>
      <c r="K434" s="622"/>
      <c r="L434" s="622"/>
      <c r="M434" s="622"/>
      <c r="N434" s="622"/>
      <c r="O434" s="658"/>
      <c r="P434" s="628" t="s">
        <v>85</v>
      </c>
      <c r="Q434" s="629"/>
      <c r="R434" s="629"/>
      <c r="S434" s="629"/>
      <c r="T434" s="629"/>
      <c r="U434" s="629"/>
      <c r="V434" s="630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2"/>
      <c r="B435" s="622"/>
      <c r="C435" s="622"/>
      <c r="D435" s="622"/>
      <c r="E435" s="622"/>
      <c r="F435" s="622"/>
      <c r="G435" s="622"/>
      <c r="H435" s="622"/>
      <c r="I435" s="622"/>
      <c r="J435" s="622"/>
      <c r="K435" s="622"/>
      <c r="L435" s="622"/>
      <c r="M435" s="622"/>
      <c r="N435" s="622"/>
      <c r="O435" s="658"/>
      <c r="P435" s="628" t="s">
        <v>85</v>
      </c>
      <c r="Q435" s="629"/>
      <c r="R435" s="629"/>
      <c r="S435" s="629"/>
      <c r="T435" s="629"/>
      <c r="U435" s="629"/>
      <c r="V435" s="630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21" t="s">
        <v>143</v>
      </c>
      <c r="B436" s="622"/>
      <c r="C436" s="622"/>
      <c r="D436" s="622"/>
      <c r="E436" s="622"/>
      <c r="F436" s="622"/>
      <c r="G436" s="622"/>
      <c r="H436" s="622"/>
      <c r="I436" s="622"/>
      <c r="J436" s="622"/>
      <c r="K436" s="622"/>
      <c r="L436" s="622"/>
      <c r="M436" s="622"/>
      <c r="N436" s="622"/>
      <c r="O436" s="622"/>
      <c r="P436" s="622"/>
      <c r="Q436" s="622"/>
      <c r="R436" s="622"/>
      <c r="S436" s="622"/>
      <c r="T436" s="622"/>
      <c r="U436" s="622"/>
      <c r="V436" s="622"/>
      <c r="W436" s="622"/>
      <c r="X436" s="622"/>
      <c r="Y436" s="622"/>
      <c r="Z436" s="622"/>
      <c r="AA436" s="63"/>
      <c r="AB436" s="63"/>
      <c r="AC436" s="63"/>
    </row>
    <row r="437" spans="1:68" ht="27" customHeight="1" x14ac:dyDescent="0.25">
      <c r="A437" s="60" t="s">
        <v>672</v>
      </c>
      <c r="B437" s="60" t="s">
        <v>673</v>
      </c>
      <c r="C437" s="34">
        <v>4301031403</v>
      </c>
      <c r="D437" s="619">
        <v>4680115886094</v>
      </c>
      <c r="E437" s="620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97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4"/>
      <c r="R437" s="624"/>
      <c r="S437" s="624"/>
      <c r="T437" s="625"/>
      <c r="U437" s="37"/>
      <c r="V437" s="37"/>
      <c r="W437" s="38" t="s">
        <v>68</v>
      </c>
      <c r="X437" s="56">
        <v>16</v>
      </c>
      <c r="Y437" s="53">
        <f>IFERROR(IF(X437="",0,CEILING((X437/$H437),1)*$H437),"")</f>
        <v>16.200000000000003</v>
      </c>
      <c r="Z437" s="39">
        <f>IFERROR(IF(Y437=0,"",ROUNDUP(Y437/H437,0)*0.00902),"")</f>
        <v>2.7060000000000001E-2</v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16.622222222222224</v>
      </c>
      <c r="BN437" s="75">
        <f>IFERROR(Y437*I437/H437,"0")</f>
        <v>16.830000000000002</v>
      </c>
      <c r="BO437" s="75">
        <f>IFERROR(1/J437*(X437/H437),"0")</f>
        <v>2.2446689113355778E-2</v>
      </c>
      <c r="BP437" s="75">
        <f>IFERROR(1/J437*(Y437/H437),"0")</f>
        <v>2.2727272727272731E-2</v>
      </c>
    </row>
    <row r="438" spans="1:68" ht="27" customHeight="1" x14ac:dyDescent="0.25">
      <c r="A438" s="60" t="s">
        <v>675</v>
      </c>
      <c r="B438" s="60" t="s">
        <v>676</v>
      </c>
      <c r="C438" s="34">
        <v>4301031363</v>
      </c>
      <c r="D438" s="619">
        <v>4607091389425</v>
      </c>
      <c r="E438" s="620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8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4"/>
      <c r="R438" s="624"/>
      <c r="S438" s="624"/>
      <c r="T438" s="625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678</v>
      </c>
      <c r="B439" s="60" t="s">
        <v>679</v>
      </c>
      <c r="C439" s="34">
        <v>4301031373</v>
      </c>
      <c r="D439" s="619">
        <v>4680115880771</v>
      </c>
      <c r="E439" s="620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6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4"/>
      <c r="R439" s="624"/>
      <c r="S439" s="624"/>
      <c r="T439" s="625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681</v>
      </c>
      <c r="B440" s="60" t="s">
        <v>682</v>
      </c>
      <c r="C440" s="34">
        <v>4301031359</v>
      </c>
      <c r="D440" s="619">
        <v>4607091389500</v>
      </c>
      <c r="E440" s="620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4"/>
      <c r="R440" s="624"/>
      <c r="S440" s="624"/>
      <c r="T440" s="625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57"/>
      <c r="B441" s="622"/>
      <c r="C441" s="622"/>
      <c r="D441" s="622"/>
      <c r="E441" s="622"/>
      <c r="F441" s="622"/>
      <c r="G441" s="622"/>
      <c r="H441" s="622"/>
      <c r="I441" s="622"/>
      <c r="J441" s="622"/>
      <c r="K441" s="622"/>
      <c r="L441" s="622"/>
      <c r="M441" s="622"/>
      <c r="N441" s="622"/>
      <c r="O441" s="658"/>
      <c r="P441" s="628" t="s">
        <v>85</v>
      </c>
      <c r="Q441" s="629"/>
      <c r="R441" s="629"/>
      <c r="S441" s="629"/>
      <c r="T441" s="629"/>
      <c r="U441" s="629"/>
      <c r="V441" s="630"/>
      <c r="W441" s="40" t="s">
        <v>86</v>
      </c>
      <c r="X441" s="41">
        <f>IFERROR(X437/H437,"0")+IFERROR(X438/H438,"0")+IFERROR(X439/H439,"0")+IFERROR(X440/H440,"0")</f>
        <v>2.9629629629629628</v>
      </c>
      <c r="Y441" s="41">
        <f>IFERROR(Y437/H437,"0")+IFERROR(Y438/H438,"0")+IFERROR(Y439/H439,"0")+IFERROR(Y440/H440,"0")</f>
        <v>3.0000000000000004</v>
      </c>
      <c r="Z441" s="41">
        <f>IFERROR(IF(Z437="",0,Z437),"0")+IFERROR(IF(Z438="",0,Z438),"0")+IFERROR(IF(Z439="",0,Z439),"0")+IFERROR(IF(Z440="",0,Z440),"0")</f>
        <v>2.7060000000000001E-2</v>
      </c>
      <c r="AA441" s="64"/>
      <c r="AB441" s="64"/>
      <c r="AC441" s="64"/>
    </row>
    <row r="442" spans="1:68" x14ac:dyDescent="0.2">
      <c r="A442" s="622"/>
      <c r="B442" s="622"/>
      <c r="C442" s="622"/>
      <c r="D442" s="622"/>
      <c r="E442" s="622"/>
      <c r="F442" s="622"/>
      <c r="G442" s="622"/>
      <c r="H442" s="622"/>
      <c r="I442" s="622"/>
      <c r="J442" s="622"/>
      <c r="K442" s="622"/>
      <c r="L442" s="622"/>
      <c r="M442" s="622"/>
      <c r="N442" s="622"/>
      <c r="O442" s="658"/>
      <c r="P442" s="628" t="s">
        <v>85</v>
      </c>
      <c r="Q442" s="629"/>
      <c r="R442" s="629"/>
      <c r="S442" s="629"/>
      <c r="T442" s="629"/>
      <c r="U442" s="629"/>
      <c r="V442" s="630"/>
      <c r="W442" s="40" t="s">
        <v>68</v>
      </c>
      <c r="X442" s="41">
        <f>IFERROR(SUM(X437:X440),"0")</f>
        <v>16</v>
      </c>
      <c r="Y442" s="41">
        <f>IFERROR(SUM(Y437:Y440),"0")</f>
        <v>16.200000000000003</v>
      </c>
      <c r="Z442" s="40"/>
      <c r="AA442" s="64"/>
      <c r="AB442" s="64"/>
      <c r="AC442" s="64"/>
    </row>
    <row r="443" spans="1:68" ht="16.5" customHeight="1" x14ac:dyDescent="0.25">
      <c r="A443" s="637" t="s">
        <v>683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2"/>
      <c r="AB443" s="62"/>
      <c r="AC443" s="62"/>
    </row>
    <row r="444" spans="1:68" ht="14.25" customHeight="1" x14ac:dyDescent="0.25">
      <c r="A444" s="621" t="s">
        <v>143</v>
      </c>
      <c r="B444" s="622"/>
      <c r="C444" s="622"/>
      <c r="D444" s="622"/>
      <c r="E444" s="622"/>
      <c r="F444" s="622"/>
      <c r="G444" s="622"/>
      <c r="H444" s="622"/>
      <c r="I444" s="622"/>
      <c r="J444" s="622"/>
      <c r="K444" s="622"/>
      <c r="L444" s="622"/>
      <c r="M444" s="622"/>
      <c r="N444" s="622"/>
      <c r="O444" s="622"/>
      <c r="P444" s="622"/>
      <c r="Q444" s="622"/>
      <c r="R444" s="622"/>
      <c r="S444" s="622"/>
      <c r="T444" s="622"/>
      <c r="U444" s="622"/>
      <c r="V444" s="622"/>
      <c r="W444" s="622"/>
      <c r="X444" s="622"/>
      <c r="Y444" s="622"/>
      <c r="Z444" s="622"/>
      <c r="AA444" s="63"/>
      <c r="AB444" s="63"/>
      <c r="AC444" s="63"/>
    </row>
    <row r="445" spans="1:68" ht="27" customHeight="1" x14ac:dyDescent="0.25">
      <c r="A445" s="60" t="s">
        <v>684</v>
      </c>
      <c r="B445" s="60" t="s">
        <v>685</v>
      </c>
      <c r="C445" s="34">
        <v>4301031294</v>
      </c>
      <c r="D445" s="619">
        <v>4680115885189</v>
      </c>
      <c r="E445" s="620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9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4"/>
      <c r="R445" s="624"/>
      <c r="S445" s="624"/>
      <c r="T445" s="625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687</v>
      </c>
      <c r="B446" s="60" t="s">
        <v>688</v>
      </c>
      <c r="C446" s="34">
        <v>4301031347</v>
      </c>
      <c r="D446" s="619">
        <v>4680115885110</v>
      </c>
      <c r="E446" s="620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0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4"/>
      <c r="R446" s="624"/>
      <c r="S446" s="624"/>
      <c r="T446" s="625"/>
      <c r="U446" s="37"/>
      <c r="V446" s="37"/>
      <c r="W446" s="38" t="s">
        <v>68</v>
      </c>
      <c r="X446" s="56">
        <v>1</v>
      </c>
      <c r="Y446" s="53">
        <f>IFERROR(IF(X446="",0,CEILING((X446/$H446),1)*$H446),"")</f>
        <v>1.2</v>
      </c>
      <c r="Z446" s="39">
        <f>IFERROR(IF(Y446=0,"",ROUNDUP(Y446/H446,0)*0.00651),"")</f>
        <v>6.5100000000000002E-3</v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1.7500000000000002</v>
      </c>
      <c r="BN446" s="75">
        <f>IFERROR(Y446*I446/H446,"0")</f>
        <v>2.1</v>
      </c>
      <c r="BO446" s="75">
        <f>IFERROR(1/J446*(X446/H446),"0")</f>
        <v>4.578754578754579E-3</v>
      </c>
      <c r="BP446" s="75">
        <f>IFERROR(1/J446*(Y446/H446),"0")</f>
        <v>5.4945054945054949E-3</v>
      </c>
    </row>
    <row r="447" spans="1:68" x14ac:dyDescent="0.2">
      <c r="A447" s="657"/>
      <c r="B447" s="622"/>
      <c r="C447" s="622"/>
      <c r="D447" s="622"/>
      <c r="E447" s="622"/>
      <c r="F447" s="622"/>
      <c r="G447" s="622"/>
      <c r="H447" s="622"/>
      <c r="I447" s="622"/>
      <c r="J447" s="622"/>
      <c r="K447" s="622"/>
      <c r="L447" s="622"/>
      <c r="M447" s="622"/>
      <c r="N447" s="622"/>
      <c r="O447" s="658"/>
      <c r="P447" s="628" t="s">
        <v>85</v>
      </c>
      <c r="Q447" s="629"/>
      <c r="R447" s="629"/>
      <c r="S447" s="629"/>
      <c r="T447" s="629"/>
      <c r="U447" s="629"/>
      <c r="V447" s="630"/>
      <c r="W447" s="40" t="s">
        <v>86</v>
      </c>
      <c r="X447" s="41">
        <f>IFERROR(X445/H445,"0")+IFERROR(X446/H446,"0")</f>
        <v>0.83333333333333337</v>
      </c>
      <c r="Y447" s="41">
        <f>IFERROR(Y445/H445,"0")+IFERROR(Y446/H446,"0")</f>
        <v>1</v>
      </c>
      <c r="Z447" s="41">
        <f>IFERROR(IF(Z445="",0,Z445),"0")+IFERROR(IF(Z446="",0,Z446),"0")</f>
        <v>6.5100000000000002E-3</v>
      </c>
      <c r="AA447" s="64"/>
      <c r="AB447" s="64"/>
      <c r="AC447" s="64"/>
    </row>
    <row r="448" spans="1:68" x14ac:dyDescent="0.2">
      <c r="A448" s="622"/>
      <c r="B448" s="622"/>
      <c r="C448" s="622"/>
      <c r="D448" s="622"/>
      <c r="E448" s="622"/>
      <c r="F448" s="622"/>
      <c r="G448" s="622"/>
      <c r="H448" s="622"/>
      <c r="I448" s="622"/>
      <c r="J448" s="622"/>
      <c r="K448" s="622"/>
      <c r="L448" s="622"/>
      <c r="M448" s="622"/>
      <c r="N448" s="622"/>
      <c r="O448" s="658"/>
      <c r="P448" s="628" t="s">
        <v>85</v>
      </c>
      <c r="Q448" s="629"/>
      <c r="R448" s="629"/>
      <c r="S448" s="629"/>
      <c r="T448" s="629"/>
      <c r="U448" s="629"/>
      <c r="V448" s="630"/>
      <c r="W448" s="40" t="s">
        <v>68</v>
      </c>
      <c r="X448" s="41">
        <f>IFERROR(SUM(X445:X446),"0")</f>
        <v>1</v>
      </c>
      <c r="Y448" s="41">
        <f>IFERROR(SUM(Y445:Y446),"0")</f>
        <v>1.2</v>
      </c>
      <c r="Z448" s="40"/>
      <c r="AA448" s="64"/>
      <c r="AB448" s="64"/>
      <c r="AC448" s="64"/>
    </row>
    <row r="449" spans="1:68" ht="16.5" customHeight="1" x14ac:dyDescent="0.25">
      <c r="A449" s="637" t="s">
        <v>690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2"/>
      <c r="AB449" s="62"/>
      <c r="AC449" s="62"/>
    </row>
    <row r="450" spans="1:68" ht="14.25" customHeight="1" x14ac:dyDescent="0.25">
      <c r="A450" s="621" t="s">
        <v>143</v>
      </c>
      <c r="B450" s="622"/>
      <c r="C450" s="622"/>
      <c r="D450" s="622"/>
      <c r="E450" s="622"/>
      <c r="F450" s="622"/>
      <c r="G450" s="622"/>
      <c r="H450" s="622"/>
      <c r="I450" s="622"/>
      <c r="J450" s="622"/>
      <c r="K450" s="622"/>
      <c r="L450" s="622"/>
      <c r="M450" s="622"/>
      <c r="N450" s="622"/>
      <c r="O450" s="622"/>
      <c r="P450" s="622"/>
      <c r="Q450" s="622"/>
      <c r="R450" s="622"/>
      <c r="S450" s="622"/>
      <c r="T450" s="622"/>
      <c r="U450" s="622"/>
      <c r="V450" s="622"/>
      <c r="W450" s="622"/>
      <c r="X450" s="622"/>
      <c r="Y450" s="622"/>
      <c r="Z450" s="622"/>
      <c r="AA450" s="63"/>
      <c r="AB450" s="63"/>
      <c r="AC450" s="63"/>
    </row>
    <row r="451" spans="1:68" ht="27" customHeight="1" x14ac:dyDescent="0.25">
      <c r="A451" s="60" t="s">
        <v>691</v>
      </c>
      <c r="B451" s="60" t="s">
        <v>692</v>
      </c>
      <c r="C451" s="34">
        <v>4301031261</v>
      </c>
      <c r="D451" s="619">
        <v>4680115885103</v>
      </c>
      <c r="E451" s="620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4"/>
      <c r="R451" s="624"/>
      <c r="S451" s="624"/>
      <c r="T451" s="625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57"/>
      <c r="B452" s="622"/>
      <c r="C452" s="622"/>
      <c r="D452" s="622"/>
      <c r="E452" s="622"/>
      <c r="F452" s="622"/>
      <c r="G452" s="622"/>
      <c r="H452" s="622"/>
      <c r="I452" s="622"/>
      <c r="J452" s="622"/>
      <c r="K452" s="622"/>
      <c r="L452" s="622"/>
      <c r="M452" s="622"/>
      <c r="N452" s="622"/>
      <c r="O452" s="658"/>
      <c r="P452" s="628" t="s">
        <v>85</v>
      </c>
      <c r="Q452" s="629"/>
      <c r="R452" s="629"/>
      <c r="S452" s="629"/>
      <c r="T452" s="629"/>
      <c r="U452" s="629"/>
      <c r="V452" s="630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2"/>
      <c r="B453" s="622"/>
      <c r="C453" s="622"/>
      <c r="D453" s="622"/>
      <c r="E453" s="622"/>
      <c r="F453" s="622"/>
      <c r="G453" s="622"/>
      <c r="H453" s="622"/>
      <c r="I453" s="622"/>
      <c r="J453" s="622"/>
      <c r="K453" s="622"/>
      <c r="L453" s="622"/>
      <c r="M453" s="622"/>
      <c r="N453" s="622"/>
      <c r="O453" s="658"/>
      <c r="P453" s="628" t="s">
        <v>85</v>
      </c>
      <c r="Q453" s="629"/>
      <c r="R453" s="629"/>
      <c r="S453" s="629"/>
      <c r="T453" s="629"/>
      <c r="U453" s="629"/>
      <c r="V453" s="630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21" t="s">
        <v>169</v>
      </c>
      <c r="B454" s="622"/>
      <c r="C454" s="622"/>
      <c r="D454" s="622"/>
      <c r="E454" s="622"/>
      <c r="F454" s="622"/>
      <c r="G454" s="622"/>
      <c r="H454" s="622"/>
      <c r="I454" s="622"/>
      <c r="J454" s="622"/>
      <c r="K454" s="622"/>
      <c r="L454" s="622"/>
      <c r="M454" s="622"/>
      <c r="N454" s="622"/>
      <c r="O454" s="622"/>
      <c r="P454" s="622"/>
      <c r="Q454" s="622"/>
      <c r="R454" s="622"/>
      <c r="S454" s="622"/>
      <c r="T454" s="622"/>
      <c r="U454" s="622"/>
      <c r="V454" s="622"/>
      <c r="W454" s="622"/>
      <c r="X454" s="622"/>
      <c r="Y454" s="622"/>
      <c r="Z454" s="622"/>
      <c r="AA454" s="63"/>
      <c r="AB454" s="63"/>
      <c r="AC454" s="63"/>
    </row>
    <row r="455" spans="1:68" ht="27" customHeight="1" x14ac:dyDescent="0.25">
      <c r="A455" s="60" t="s">
        <v>694</v>
      </c>
      <c r="B455" s="60" t="s">
        <v>695</v>
      </c>
      <c r="C455" s="34">
        <v>4301060412</v>
      </c>
      <c r="D455" s="619">
        <v>4680115885509</v>
      </c>
      <c r="E455" s="620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4"/>
      <c r="R455" s="624"/>
      <c r="S455" s="624"/>
      <c r="T455" s="625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57"/>
      <c r="B456" s="622"/>
      <c r="C456" s="622"/>
      <c r="D456" s="622"/>
      <c r="E456" s="622"/>
      <c r="F456" s="622"/>
      <c r="G456" s="622"/>
      <c r="H456" s="622"/>
      <c r="I456" s="622"/>
      <c r="J456" s="622"/>
      <c r="K456" s="622"/>
      <c r="L456" s="622"/>
      <c r="M456" s="622"/>
      <c r="N456" s="622"/>
      <c r="O456" s="658"/>
      <c r="P456" s="628" t="s">
        <v>85</v>
      </c>
      <c r="Q456" s="629"/>
      <c r="R456" s="629"/>
      <c r="S456" s="629"/>
      <c r="T456" s="629"/>
      <c r="U456" s="629"/>
      <c r="V456" s="630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2"/>
      <c r="B457" s="622"/>
      <c r="C457" s="622"/>
      <c r="D457" s="622"/>
      <c r="E457" s="622"/>
      <c r="F457" s="622"/>
      <c r="G457" s="622"/>
      <c r="H457" s="622"/>
      <c r="I457" s="622"/>
      <c r="J457" s="622"/>
      <c r="K457" s="622"/>
      <c r="L457" s="622"/>
      <c r="M457" s="622"/>
      <c r="N457" s="622"/>
      <c r="O457" s="658"/>
      <c r="P457" s="628" t="s">
        <v>85</v>
      </c>
      <c r="Q457" s="629"/>
      <c r="R457" s="629"/>
      <c r="S457" s="629"/>
      <c r="T457" s="629"/>
      <c r="U457" s="629"/>
      <c r="V457" s="630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705" t="s">
        <v>697</v>
      </c>
      <c r="B458" s="706"/>
      <c r="C458" s="706"/>
      <c r="D458" s="706"/>
      <c r="E458" s="706"/>
      <c r="F458" s="706"/>
      <c r="G458" s="706"/>
      <c r="H458" s="706"/>
      <c r="I458" s="706"/>
      <c r="J458" s="706"/>
      <c r="K458" s="706"/>
      <c r="L458" s="706"/>
      <c r="M458" s="706"/>
      <c r="N458" s="706"/>
      <c r="O458" s="706"/>
      <c r="P458" s="706"/>
      <c r="Q458" s="706"/>
      <c r="R458" s="706"/>
      <c r="S458" s="706"/>
      <c r="T458" s="706"/>
      <c r="U458" s="706"/>
      <c r="V458" s="706"/>
      <c r="W458" s="706"/>
      <c r="X458" s="706"/>
      <c r="Y458" s="706"/>
      <c r="Z458" s="706"/>
      <c r="AA458" s="52"/>
      <c r="AB458" s="52"/>
      <c r="AC458" s="52"/>
    </row>
    <row r="459" spans="1:68" ht="16.5" customHeight="1" x14ac:dyDescent="0.25">
      <c r="A459" s="637" t="s">
        <v>697</v>
      </c>
      <c r="B459" s="622"/>
      <c r="C459" s="622"/>
      <c r="D459" s="622"/>
      <c r="E459" s="622"/>
      <c r="F459" s="622"/>
      <c r="G459" s="622"/>
      <c r="H459" s="622"/>
      <c r="I459" s="622"/>
      <c r="J459" s="622"/>
      <c r="K459" s="622"/>
      <c r="L459" s="622"/>
      <c r="M459" s="622"/>
      <c r="N459" s="622"/>
      <c r="O459" s="622"/>
      <c r="P459" s="622"/>
      <c r="Q459" s="622"/>
      <c r="R459" s="622"/>
      <c r="S459" s="622"/>
      <c r="T459" s="622"/>
      <c r="U459" s="622"/>
      <c r="V459" s="622"/>
      <c r="W459" s="622"/>
      <c r="X459" s="622"/>
      <c r="Y459" s="622"/>
      <c r="Z459" s="622"/>
      <c r="AA459" s="62"/>
      <c r="AB459" s="62"/>
      <c r="AC459" s="62"/>
    </row>
    <row r="460" spans="1:68" ht="14.25" customHeight="1" x14ac:dyDescent="0.25">
      <c r="A460" s="621" t="s">
        <v>95</v>
      </c>
      <c r="B460" s="622"/>
      <c r="C460" s="622"/>
      <c r="D460" s="622"/>
      <c r="E460" s="622"/>
      <c r="F460" s="622"/>
      <c r="G460" s="622"/>
      <c r="H460" s="622"/>
      <c r="I460" s="622"/>
      <c r="J460" s="622"/>
      <c r="K460" s="622"/>
      <c r="L460" s="622"/>
      <c r="M460" s="622"/>
      <c r="N460" s="622"/>
      <c r="O460" s="622"/>
      <c r="P460" s="622"/>
      <c r="Q460" s="622"/>
      <c r="R460" s="622"/>
      <c r="S460" s="622"/>
      <c r="T460" s="622"/>
      <c r="U460" s="622"/>
      <c r="V460" s="622"/>
      <c r="W460" s="622"/>
      <c r="X460" s="622"/>
      <c r="Y460" s="622"/>
      <c r="Z460" s="622"/>
      <c r="AA460" s="63"/>
      <c r="AB460" s="63"/>
      <c r="AC460" s="63"/>
    </row>
    <row r="461" spans="1:68" ht="27" customHeight="1" x14ac:dyDescent="0.25">
      <c r="A461" s="60" t="s">
        <v>698</v>
      </c>
      <c r="B461" s="60" t="s">
        <v>699</v>
      </c>
      <c r="C461" s="34">
        <v>4301011795</v>
      </c>
      <c r="D461" s="619">
        <v>4607091389067</v>
      </c>
      <c r="E461" s="620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4"/>
      <c r="R461" s="624"/>
      <c r="S461" s="624"/>
      <c r="T461" s="625"/>
      <c r="U461" s="37"/>
      <c r="V461" s="37"/>
      <c r="W461" s="38" t="s">
        <v>68</v>
      </c>
      <c r="X461" s="56">
        <v>31</v>
      </c>
      <c r="Y461" s="53">
        <f t="shared" ref="Y461:Y476" si="68">IFERROR(IF(X461="",0,CEILING((X461/$H461),1)*$H461),"")</f>
        <v>31.68</v>
      </c>
      <c r="Z461" s="39">
        <f t="shared" ref="Z461:Z466" si="69">IFERROR(IF(Y461=0,"",ROUNDUP(Y461/H461,0)*0.01196),"")</f>
        <v>7.1760000000000004E-2</v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33.11363636363636</v>
      </c>
      <c r="BN461" s="75">
        <f t="shared" ref="BN461:BN476" si="71">IFERROR(Y461*I461/H461,"0")</f>
        <v>33.839999999999996</v>
      </c>
      <c r="BO461" s="75">
        <f t="shared" ref="BO461:BO476" si="72">IFERROR(1/J461*(X461/H461),"0")</f>
        <v>5.6453962703962704E-2</v>
      </c>
      <c r="BP461" s="75">
        <f t="shared" ref="BP461:BP476" si="73">IFERROR(1/J461*(Y461/H461),"0")</f>
        <v>5.7692307692307696E-2</v>
      </c>
    </row>
    <row r="462" spans="1:68" ht="27" customHeight="1" x14ac:dyDescent="0.25">
      <c r="A462" s="60" t="s">
        <v>701</v>
      </c>
      <c r="B462" s="60" t="s">
        <v>702</v>
      </c>
      <c r="C462" s="34">
        <v>4301011961</v>
      </c>
      <c r="D462" s="619">
        <v>4680115885271</v>
      </c>
      <c r="E462" s="620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74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4"/>
      <c r="R462" s="624"/>
      <c r="S462" s="624"/>
      <c r="T462" s="625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9">
        <v>4680115885226</v>
      </c>
      <c r="E463" s="620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4"/>
      <c r="R463" s="624"/>
      <c r="S463" s="624"/>
      <c r="T463" s="625"/>
      <c r="U463" s="37"/>
      <c r="V463" s="37"/>
      <c r="W463" s="38" t="s">
        <v>68</v>
      </c>
      <c r="X463" s="56">
        <v>0</v>
      </c>
      <c r="Y463" s="53">
        <f t="shared" si="68"/>
        <v>0</v>
      </c>
      <c r="Z463" s="39" t="str">
        <f t="shared" si="69"/>
        <v/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customHeight="1" x14ac:dyDescent="0.25">
      <c r="A464" s="60" t="s">
        <v>707</v>
      </c>
      <c r="B464" s="60" t="s">
        <v>708</v>
      </c>
      <c r="C464" s="34">
        <v>4301011774</v>
      </c>
      <c r="D464" s="619">
        <v>4680115884502</v>
      </c>
      <c r="E464" s="620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9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4"/>
      <c r="R464" s="624"/>
      <c r="S464" s="624"/>
      <c r="T464" s="625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9">
        <v>4607091389104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4"/>
      <c r="R465" s="624"/>
      <c r="S465" s="624"/>
      <c r="T465" s="625"/>
      <c r="U465" s="37"/>
      <c r="V465" s="37"/>
      <c r="W465" s="38" t="s">
        <v>68</v>
      </c>
      <c r="X465" s="56">
        <v>113</v>
      </c>
      <c r="Y465" s="53">
        <f t="shared" si="68"/>
        <v>116.16000000000001</v>
      </c>
      <c r="Z465" s="39">
        <f t="shared" si="69"/>
        <v>0.26312000000000002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120.70454545454544</v>
      </c>
      <c r="BN465" s="75">
        <f t="shared" si="71"/>
        <v>124.08000000000001</v>
      </c>
      <c r="BO465" s="75">
        <f t="shared" si="72"/>
        <v>0.20578379953379955</v>
      </c>
      <c r="BP465" s="75">
        <f t="shared" si="73"/>
        <v>0.21153846153846156</v>
      </c>
    </row>
    <row r="466" spans="1:68" ht="16.5" customHeight="1" x14ac:dyDescent="0.25">
      <c r="A466" s="60" t="s">
        <v>713</v>
      </c>
      <c r="B466" s="60" t="s">
        <v>714</v>
      </c>
      <c r="C466" s="34">
        <v>4301011799</v>
      </c>
      <c r="D466" s="619">
        <v>4680115884519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9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4"/>
      <c r="R466" s="624"/>
      <c r="S466" s="624"/>
      <c r="T466" s="625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4301012125</v>
      </c>
      <c r="D467" s="619">
        <v>4680115886391</v>
      </c>
      <c r="E467" s="620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87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4"/>
      <c r="R467" s="624"/>
      <c r="S467" s="624"/>
      <c r="T467" s="625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4301011778</v>
      </c>
      <c r="D468" s="619">
        <v>4680115880603</v>
      </c>
      <c r="E468" s="620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9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4"/>
      <c r="R468" s="624"/>
      <c r="S468" s="624"/>
      <c r="T468" s="625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718</v>
      </c>
      <c r="B469" s="60" t="s">
        <v>720</v>
      </c>
      <c r="C469" s="34">
        <v>4301012035</v>
      </c>
      <c r="D469" s="619">
        <v>4680115880603</v>
      </c>
      <c r="E469" s="620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88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4"/>
      <c r="R469" s="624"/>
      <c r="S469" s="624"/>
      <c r="T469" s="625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721</v>
      </c>
      <c r="B470" s="60" t="s">
        <v>722</v>
      </c>
      <c r="C470" s="34">
        <v>4301012036</v>
      </c>
      <c r="D470" s="619">
        <v>4680115882782</v>
      </c>
      <c r="E470" s="620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7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4"/>
      <c r="R470" s="624"/>
      <c r="S470" s="624"/>
      <c r="T470" s="625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723</v>
      </c>
      <c r="B471" s="60" t="s">
        <v>724</v>
      </c>
      <c r="C471" s="34">
        <v>4301012055</v>
      </c>
      <c r="D471" s="619">
        <v>4680115886469</v>
      </c>
      <c r="E471" s="620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91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4"/>
      <c r="R471" s="624"/>
      <c r="S471" s="624"/>
      <c r="T471" s="625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725</v>
      </c>
      <c r="B472" s="60" t="s">
        <v>726</v>
      </c>
      <c r="C472" s="34">
        <v>4301012057</v>
      </c>
      <c r="D472" s="619">
        <v>4680115886483</v>
      </c>
      <c r="E472" s="620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76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4"/>
      <c r="R472" s="624"/>
      <c r="S472" s="624"/>
      <c r="T472" s="625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727</v>
      </c>
      <c r="B473" s="60" t="s">
        <v>728</v>
      </c>
      <c r="C473" s="34">
        <v>4301012050</v>
      </c>
      <c r="D473" s="619">
        <v>4680115885479</v>
      </c>
      <c r="E473" s="620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9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4"/>
      <c r="R473" s="624"/>
      <c r="S473" s="624"/>
      <c r="T473" s="625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729</v>
      </c>
      <c r="B474" s="60" t="s">
        <v>730</v>
      </c>
      <c r="C474" s="34">
        <v>4301011784</v>
      </c>
      <c r="D474" s="619">
        <v>4607091389982</v>
      </c>
      <c r="E474" s="620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8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4"/>
      <c r="R474" s="624"/>
      <c r="S474" s="624"/>
      <c r="T474" s="625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731</v>
      </c>
      <c r="C475" s="34">
        <v>4301012034</v>
      </c>
      <c r="D475" s="619">
        <v>4607091389982</v>
      </c>
      <c r="E475" s="620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7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4"/>
      <c r="R475" s="624"/>
      <c r="S475" s="624"/>
      <c r="T475" s="625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732</v>
      </c>
      <c r="B476" s="60" t="s">
        <v>733</v>
      </c>
      <c r="C476" s="34">
        <v>4301012058</v>
      </c>
      <c r="D476" s="619">
        <v>4680115886490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91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4"/>
      <c r="R476" s="624"/>
      <c r="S476" s="624"/>
      <c r="T476" s="625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57"/>
      <c r="B477" s="622"/>
      <c r="C477" s="622"/>
      <c r="D477" s="622"/>
      <c r="E477" s="622"/>
      <c r="F477" s="622"/>
      <c r="G477" s="622"/>
      <c r="H477" s="622"/>
      <c r="I477" s="622"/>
      <c r="J477" s="622"/>
      <c r="K477" s="622"/>
      <c r="L477" s="622"/>
      <c r="M477" s="622"/>
      <c r="N477" s="622"/>
      <c r="O477" s="658"/>
      <c r="P477" s="628" t="s">
        <v>85</v>
      </c>
      <c r="Q477" s="629"/>
      <c r="R477" s="629"/>
      <c r="S477" s="629"/>
      <c r="T477" s="629"/>
      <c r="U477" s="629"/>
      <c r="V477" s="630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27.272727272727273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28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0.33488000000000001</v>
      </c>
      <c r="AA477" s="64"/>
      <c r="AB477" s="64"/>
      <c r="AC477" s="64"/>
    </row>
    <row r="478" spans="1:68" x14ac:dyDescent="0.2">
      <c r="A478" s="622"/>
      <c r="B478" s="622"/>
      <c r="C478" s="622"/>
      <c r="D478" s="622"/>
      <c r="E478" s="622"/>
      <c r="F478" s="622"/>
      <c r="G478" s="622"/>
      <c r="H478" s="622"/>
      <c r="I478" s="622"/>
      <c r="J478" s="622"/>
      <c r="K478" s="622"/>
      <c r="L478" s="622"/>
      <c r="M478" s="622"/>
      <c r="N478" s="622"/>
      <c r="O478" s="658"/>
      <c r="P478" s="628" t="s">
        <v>85</v>
      </c>
      <c r="Q478" s="629"/>
      <c r="R478" s="629"/>
      <c r="S478" s="629"/>
      <c r="T478" s="629"/>
      <c r="U478" s="629"/>
      <c r="V478" s="630"/>
      <c r="W478" s="40" t="s">
        <v>68</v>
      </c>
      <c r="X478" s="41">
        <f>IFERROR(SUM(X461:X476),"0")</f>
        <v>144</v>
      </c>
      <c r="Y478" s="41">
        <f>IFERROR(SUM(Y461:Y476),"0")</f>
        <v>147.84</v>
      </c>
      <c r="Z478" s="40"/>
      <c r="AA478" s="64"/>
      <c r="AB478" s="64"/>
      <c r="AC478" s="64"/>
    </row>
    <row r="479" spans="1:68" ht="14.25" customHeight="1" x14ac:dyDescent="0.25">
      <c r="A479" s="621" t="s">
        <v>132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9">
        <v>4607091388930</v>
      </c>
      <c r="E480" s="620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4"/>
      <c r="R480" s="624"/>
      <c r="S480" s="624"/>
      <c r="T480" s="625"/>
      <c r="U480" s="37"/>
      <c r="V480" s="37"/>
      <c r="W480" s="38" t="s">
        <v>68</v>
      </c>
      <c r="X480" s="56">
        <v>150</v>
      </c>
      <c r="Y480" s="53">
        <f>IFERROR(IF(X480="",0,CEILING((X480/$H480),1)*$H480),"")</f>
        <v>153.12</v>
      </c>
      <c r="Z480" s="39">
        <f>IFERROR(IF(Y480=0,"",ROUNDUP(Y480/H480,0)*0.01196),"")</f>
        <v>0.34683999999999998</v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160.22727272727272</v>
      </c>
      <c r="BN480" s="75">
        <f>IFERROR(Y480*I480/H480,"0")</f>
        <v>163.56</v>
      </c>
      <c r="BO480" s="75">
        <f>IFERROR(1/J480*(X480/H480),"0")</f>
        <v>0.27316433566433568</v>
      </c>
      <c r="BP480" s="75">
        <f>IFERROR(1/J480*(Y480/H480),"0")</f>
        <v>0.27884615384615385</v>
      </c>
    </row>
    <row r="481" spans="1:68" ht="16.5" customHeight="1" x14ac:dyDescent="0.25">
      <c r="A481" s="60" t="s">
        <v>737</v>
      </c>
      <c r="B481" s="60" t="s">
        <v>738</v>
      </c>
      <c r="C481" s="34">
        <v>4301020384</v>
      </c>
      <c r="D481" s="619">
        <v>4680115886407</v>
      </c>
      <c r="E481" s="620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4"/>
      <c r="R481" s="624"/>
      <c r="S481" s="624"/>
      <c r="T481" s="625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739</v>
      </c>
      <c r="B482" s="60" t="s">
        <v>740</v>
      </c>
      <c r="C482" s="34">
        <v>4301020385</v>
      </c>
      <c r="D482" s="619">
        <v>4680115880054</v>
      </c>
      <c r="E482" s="620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91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4"/>
      <c r="R482" s="624"/>
      <c r="S482" s="624"/>
      <c r="T482" s="625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57"/>
      <c r="B483" s="622"/>
      <c r="C483" s="622"/>
      <c r="D483" s="622"/>
      <c r="E483" s="622"/>
      <c r="F483" s="622"/>
      <c r="G483" s="622"/>
      <c r="H483" s="622"/>
      <c r="I483" s="622"/>
      <c r="J483" s="622"/>
      <c r="K483" s="622"/>
      <c r="L483" s="622"/>
      <c r="M483" s="622"/>
      <c r="N483" s="622"/>
      <c r="O483" s="658"/>
      <c r="P483" s="628" t="s">
        <v>85</v>
      </c>
      <c r="Q483" s="629"/>
      <c r="R483" s="629"/>
      <c r="S483" s="629"/>
      <c r="T483" s="629"/>
      <c r="U483" s="629"/>
      <c r="V483" s="630"/>
      <c r="W483" s="40" t="s">
        <v>86</v>
      </c>
      <c r="X483" s="41">
        <f>IFERROR(X480/H480,"0")+IFERROR(X481/H481,"0")+IFERROR(X482/H482,"0")</f>
        <v>28.409090909090907</v>
      </c>
      <c r="Y483" s="41">
        <f>IFERROR(Y480/H480,"0")+IFERROR(Y481/H481,"0")+IFERROR(Y482/H482,"0")</f>
        <v>29</v>
      </c>
      <c r="Z483" s="41">
        <f>IFERROR(IF(Z480="",0,Z480),"0")+IFERROR(IF(Z481="",0,Z481),"0")+IFERROR(IF(Z482="",0,Z482),"0")</f>
        <v>0.34683999999999998</v>
      </c>
      <c r="AA483" s="64"/>
      <c r="AB483" s="64"/>
      <c r="AC483" s="64"/>
    </row>
    <row r="484" spans="1:68" x14ac:dyDescent="0.2">
      <c r="A484" s="622"/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58"/>
      <c r="P484" s="628" t="s">
        <v>85</v>
      </c>
      <c r="Q484" s="629"/>
      <c r="R484" s="629"/>
      <c r="S484" s="629"/>
      <c r="T484" s="629"/>
      <c r="U484" s="629"/>
      <c r="V484" s="630"/>
      <c r="W484" s="40" t="s">
        <v>68</v>
      </c>
      <c r="X484" s="41">
        <f>IFERROR(SUM(X480:X482),"0")</f>
        <v>150</v>
      </c>
      <c r="Y484" s="41">
        <f>IFERROR(SUM(Y480:Y482),"0")</f>
        <v>153.12</v>
      </c>
      <c r="Z484" s="40"/>
      <c r="AA484" s="64"/>
      <c r="AB484" s="64"/>
      <c r="AC484" s="64"/>
    </row>
    <row r="485" spans="1:68" ht="14.25" customHeight="1" x14ac:dyDescent="0.25">
      <c r="A485" s="621" t="s">
        <v>143</v>
      </c>
      <c r="B485" s="622"/>
      <c r="C485" s="622"/>
      <c r="D485" s="622"/>
      <c r="E485" s="622"/>
      <c r="F485" s="622"/>
      <c r="G485" s="622"/>
      <c r="H485" s="622"/>
      <c r="I485" s="622"/>
      <c r="J485" s="622"/>
      <c r="K485" s="622"/>
      <c r="L485" s="622"/>
      <c r="M485" s="622"/>
      <c r="N485" s="622"/>
      <c r="O485" s="622"/>
      <c r="P485" s="622"/>
      <c r="Q485" s="622"/>
      <c r="R485" s="622"/>
      <c r="S485" s="622"/>
      <c r="T485" s="622"/>
      <c r="U485" s="622"/>
      <c r="V485" s="622"/>
      <c r="W485" s="622"/>
      <c r="X485" s="622"/>
      <c r="Y485" s="622"/>
      <c r="Z485" s="622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9">
        <v>4680115883116</v>
      </c>
      <c r="E486" s="620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6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4"/>
      <c r="R486" s="624"/>
      <c r="S486" s="624"/>
      <c r="T486" s="625"/>
      <c r="U486" s="37"/>
      <c r="V486" s="37"/>
      <c r="W486" s="38" t="s">
        <v>68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9">
        <v>4680115883093</v>
      </c>
      <c r="E487" s="620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7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4"/>
      <c r="R487" s="624"/>
      <c r="S487" s="624"/>
      <c r="T487" s="625"/>
      <c r="U487" s="37"/>
      <c r="V487" s="37"/>
      <c r="W487" s="38" t="s">
        <v>68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9">
        <v>4680115883109</v>
      </c>
      <c r="E488" s="620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72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4"/>
      <c r="R488" s="624"/>
      <c r="S488" s="624"/>
      <c r="T488" s="625"/>
      <c r="U488" s="37"/>
      <c r="V488" s="37"/>
      <c r="W488" s="38" t="s">
        <v>68</v>
      </c>
      <c r="X488" s="56">
        <v>0</v>
      </c>
      <c r="Y488" s="53">
        <f t="shared" si="74"/>
        <v>0</v>
      </c>
      <c r="Z488" s="39" t="str">
        <f>IFERROR(IF(Y488=0,"",ROUNDUP(Y488/H488,0)*0.01196),"")</f>
        <v/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750</v>
      </c>
      <c r="B489" s="60" t="s">
        <v>751</v>
      </c>
      <c r="C489" s="34">
        <v>4301031409</v>
      </c>
      <c r="D489" s="619">
        <v>4680115886438</v>
      </c>
      <c r="E489" s="620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21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4"/>
      <c r="R489" s="624"/>
      <c r="S489" s="624"/>
      <c r="T489" s="625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752</v>
      </c>
      <c r="B490" s="60" t="s">
        <v>753</v>
      </c>
      <c r="C490" s="34">
        <v>4301031419</v>
      </c>
      <c r="D490" s="619">
        <v>4680115882072</v>
      </c>
      <c r="E490" s="620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7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4"/>
      <c r="R490" s="624"/>
      <c r="S490" s="624"/>
      <c r="T490" s="625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752</v>
      </c>
      <c r="B491" s="60" t="s">
        <v>754</v>
      </c>
      <c r="C491" s="34">
        <v>4301031351</v>
      </c>
      <c r="D491" s="619">
        <v>4680115882072</v>
      </c>
      <c r="E491" s="620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4"/>
      <c r="R491" s="624"/>
      <c r="S491" s="624"/>
      <c r="T491" s="625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755</v>
      </c>
      <c r="B492" s="60" t="s">
        <v>756</v>
      </c>
      <c r="C492" s="34">
        <v>4301031418</v>
      </c>
      <c r="D492" s="619">
        <v>4680115882102</v>
      </c>
      <c r="E492" s="620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8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4"/>
      <c r="R492" s="624"/>
      <c r="S492" s="624"/>
      <c r="T492" s="625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757</v>
      </c>
      <c r="B493" s="60" t="s">
        <v>758</v>
      </c>
      <c r="C493" s="34">
        <v>4301031417</v>
      </c>
      <c r="D493" s="619">
        <v>4680115882096</v>
      </c>
      <c r="E493" s="620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8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4"/>
      <c r="R493" s="624"/>
      <c r="S493" s="624"/>
      <c r="T493" s="625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757</v>
      </c>
      <c r="B494" s="60" t="s">
        <v>759</v>
      </c>
      <c r="C494" s="34">
        <v>4301031384</v>
      </c>
      <c r="D494" s="619">
        <v>4680115882096</v>
      </c>
      <c r="E494" s="620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89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4"/>
      <c r="R494" s="624"/>
      <c r="S494" s="624"/>
      <c r="T494" s="625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57"/>
      <c r="B495" s="622"/>
      <c r="C495" s="622"/>
      <c r="D495" s="622"/>
      <c r="E495" s="622"/>
      <c r="F495" s="622"/>
      <c r="G495" s="622"/>
      <c r="H495" s="622"/>
      <c r="I495" s="622"/>
      <c r="J495" s="622"/>
      <c r="K495" s="622"/>
      <c r="L495" s="622"/>
      <c r="M495" s="622"/>
      <c r="N495" s="622"/>
      <c r="O495" s="658"/>
      <c r="P495" s="628" t="s">
        <v>85</v>
      </c>
      <c r="Q495" s="629"/>
      <c r="R495" s="629"/>
      <c r="S495" s="629"/>
      <c r="T495" s="629"/>
      <c r="U495" s="629"/>
      <c r="V495" s="630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x14ac:dyDescent="0.2">
      <c r="A496" s="622"/>
      <c r="B496" s="622"/>
      <c r="C496" s="622"/>
      <c r="D496" s="622"/>
      <c r="E496" s="622"/>
      <c r="F496" s="622"/>
      <c r="G496" s="622"/>
      <c r="H496" s="622"/>
      <c r="I496" s="622"/>
      <c r="J496" s="622"/>
      <c r="K496" s="622"/>
      <c r="L496" s="622"/>
      <c r="M496" s="622"/>
      <c r="N496" s="622"/>
      <c r="O496" s="658"/>
      <c r="P496" s="628" t="s">
        <v>85</v>
      </c>
      <c r="Q496" s="629"/>
      <c r="R496" s="629"/>
      <c r="S496" s="629"/>
      <c r="T496" s="629"/>
      <c r="U496" s="629"/>
      <c r="V496" s="630"/>
      <c r="W496" s="40" t="s">
        <v>68</v>
      </c>
      <c r="X496" s="41">
        <f>IFERROR(SUM(X486:X494),"0")</f>
        <v>0</v>
      </c>
      <c r="Y496" s="41">
        <f>IFERROR(SUM(Y486:Y494),"0")</f>
        <v>0</v>
      </c>
      <c r="Z496" s="40"/>
      <c r="AA496" s="64"/>
      <c r="AB496" s="64"/>
      <c r="AC496" s="64"/>
    </row>
    <row r="497" spans="1:68" ht="14.25" customHeight="1" x14ac:dyDescent="0.25">
      <c r="A497" s="621" t="s">
        <v>63</v>
      </c>
      <c r="B497" s="622"/>
      <c r="C497" s="622"/>
      <c r="D497" s="622"/>
      <c r="E497" s="622"/>
      <c r="F497" s="622"/>
      <c r="G497" s="622"/>
      <c r="H497" s="622"/>
      <c r="I497" s="622"/>
      <c r="J497" s="622"/>
      <c r="K497" s="622"/>
      <c r="L497" s="622"/>
      <c r="M497" s="622"/>
      <c r="N497" s="622"/>
      <c r="O497" s="622"/>
      <c r="P497" s="622"/>
      <c r="Q497" s="622"/>
      <c r="R497" s="622"/>
      <c r="S497" s="622"/>
      <c r="T497" s="622"/>
      <c r="U497" s="622"/>
      <c r="V497" s="622"/>
      <c r="W497" s="622"/>
      <c r="X497" s="622"/>
      <c r="Y497" s="622"/>
      <c r="Z497" s="622"/>
      <c r="AA497" s="63"/>
      <c r="AB497" s="63"/>
      <c r="AC497" s="63"/>
    </row>
    <row r="498" spans="1:68" ht="16.5" customHeight="1" x14ac:dyDescent="0.25">
      <c r="A498" s="60" t="s">
        <v>760</v>
      </c>
      <c r="B498" s="60" t="s">
        <v>761</v>
      </c>
      <c r="C498" s="34">
        <v>4301051232</v>
      </c>
      <c r="D498" s="619">
        <v>4607091383409</v>
      </c>
      <c r="E498" s="620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93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4"/>
      <c r="R498" s="624"/>
      <c r="S498" s="624"/>
      <c r="T498" s="625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763</v>
      </c>
      <c r="B499" s="60" t="s">
        <v>764</v>
      </c>
      <c r="C499" s="34">
        <v>4301051233</v>
      </c>
      <c r="D499" s="619">
        <v>4607091383416</v>
      </c>
      <c r="E499" s="620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4"/>
      <c r="R499" s="624"/>
      <c r="S499" s="624"/>
      <c r="T499" s="625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766</v>
      </c>
      <c r="B500" s="60" t="s">
        <v>767</v>
      </c>
      <c r="C500" s="34">
        <v>4301051064</v>
      </c>
      <c r="D500" s="619">
        <v>4680115883536</v>
      </c>
      <c r="E500" s="620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7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4"/>
      <c r="R500" s="624"/>
      <c r="S500" s="624"/>
      <c r="T500" s="625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57"/>
      <c r="B501" s="622"/>
      <c r="C501" s="622"/>
      <c r="D501" s="622"/>
      <c r="E501" s="622"/>
      <c r="F501" s="622"/>
      <c r="G501" s="622"/>
      <c r="H501" s="622"/>
      <c r="I501" s="622"/>
      <c r="J501" s="622"/>
      <c r="K501" s="622"/>
      <c r="L501" s="622"/>
      <c r="M501" s="622"/>
      <c r="N501" s="622"/>
      <c r="O501" s="658"/>
      <c r="P501" s="628" t="s">
        <v>85</v>
      </c>
      <c r="Q501" s="629"/>
      <c r="R501" s="629"/>
      <c r="S501" s="629"/>
      <c r="T501" s="629"/>
      <c r="U501" s="629"/>
      <c r="V501" s="630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2"/>
      <c r="B502" s="622"/>
      <c r="C502" s="622"/>
      <c r="D502" s="622"/>
      <c r="E502" s="622"/>
      <c r="F502" s="622"/>
      <c r="G502" s="622"/>
      <c r="H502" s="622"/>
      <c r="I502" s="622"/>
      <c r="J502" s="622"/>
      <c r="K502" s="622"/>
      <c r="L502" s="622"/>
      <c r="M502" s="622"/>
      <c r="N502" s="622"/>
      <c r="O502" s="658"/>
      <c r="P502" s="628" t="s">
        <v>85</v>
      </c>
      <c r="Q502" s="629"/>
      <c r="R502" s="629"/>
      <c r="S502" s="629"/>
      <c r="T502" s="629"/>
      <c r="U502" s="629"/>
      <c r="V502" s="630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21" t="s">
        <v>169</v>
      </c>
      <c r="B503" s="622"/>
      <c r="C503" s="622"/>
      <c r="D503" s="622"/>
      <c r="E503" s="622"/>
      <c r="F503" s="622"/>
      <c r="G503" s="622"/>
      <c r="H503" s="622"/>
      <c r="I503" s="622"/>
      <c r="J503" s="622"/>
      <c r="K503" s="622"/>
      <c r="L503" s="622"/>
      <c r="M503" s="622"/>
      <c r="N503" s="622"/>
      <c r="O503" s="622"/>
      <c r="P503" s="622"/>
      <c r="Q503" s="622"/>
      <c r="R503" s="622"/>
      <c r="S503" s="622"/>
      <c r="T503" s="622"/>
      <c r="U503" s="622"/>
      <c r="V503" s="622"/>
      <c r="W503" s="622"/>
      <c r="X503" s="622"/>
      <c r="Y503" s="622"/>
      <c r="Z503" s="622"/>
      <c r="AA503" s="63"/>
      <c r="AB503" s="63"/>
      <c r="AC503" s="63"/>
    </row>
    <row r="504" spans="1:68" ht="27" customHeight="1" x14ac:dyDescent="0.25">
      <c r="A504" s="60" t="s">
        <v>769</v>
      </c>
      <c r="B504" s="60" t="s">
        <v>770</v>
      </c>
      <c r="C504" s="34">
        <v>4301060450</v>
      </c>
      <c r="D504" s="619">
        <v>4680115885035</v>
      </c>
      <c r="E504" s="620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4"/>
      <c r="R504" s="624"/>
      <c r="S504" s="624"/>
      <c r="T504" s="625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772</v>
      </c>
      <c r="B505" s="60" t="s">
        <v>773</v>
      </c>
      <c r="C505" s="34">
        <v>4301060448</v>
      </c>
      <c r="D505" s="619">
        <v>4680115885936</v>
      </c>
      <c r="E505" s="620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623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4"/>
      <c r="R505" s="624"/>
      <c r="S505" s="624"/>
      <c r="T505" s="625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57"/>
      <c r="B506" s="622"/>
      <c r="C506" s="622"/>
      <c r="D506" s="622"/>
      <c r="E506" s="622"/>
      <c r="F506" s="622"/>
      <c r="G506" s="622"/>
      <c r="H506" s="622"/>
      <c r="I506" s="622"/>
      <c r="J506" s="622"/>
      <c r="K506" s="622"/>
      <c r="L506" s="622"/>
      <c r="M506" s="622"/>
      <c r="N506" s="622"/>
      <c r="O506" s="658"/>
      <c r="P506" s="628" t="s">
        <v>85</v>
      </c>
      <c r="Q506" s="629"/>
      <c r="R506" s="629"/>
      <c r="S506" s="629"/>
      <c r="T506" s="629"/>
      <c r="U506" s="629"/>
      <c r="V506" s="630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2"/>
      <c r="B507" s="622"/>
      <c r="C507" s="622"/>
      <c r="D507" s="622"/>
      <c r="E507" s="622"/>
      <c r="F507" s="622"/>
      <c r="G507" s="622"/>
      <c r="H507" s="622"/>
      <c r="I507" s="622"/>
      <c r="J507" s="622"/>
      <c r="K507" s="622"/>
      <c r="L507" s="622"/>
      <c r="M507" s="622"/>
      <c r="N507" s="622"/>
      <c r="O507" s="658"/>
      <c r="P507" s="628" t="s">
        <v>85</v>
      </c>
      <c r="Q507" s="629"/>
      <c r="R507" s="629"/>
      <c r="S507" s="629"/>
      <c r="T507" s="629"/>
      <c r="U507" s="629"/>
      <c r="V507" s="630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705" t="s">
        <v>774</v>
      </c>
      <c r="B508" s="706"/>
      <c r="C508" s="706"/>
      <c r="D508" s="706"/>
      <c r="E508" s="706"/>
      <c r="F508" s="706"/>
      <c r="G508" s="706"/>
      <c r="H508" s="706"/>
      <c r="I508" s="706"/>
      <c r="J508" s="706"/>
      <c r="K508" s="706"/>
      <c r="L508" s="706"/>
      <c r="M508" s="706"/>
      <c r="N508" s="706"/>
      <c r="O508" s="706"/>
      <c r="P508" s="706"/>
      <c r="Q508" s="706"/>
      <c r="R508" s="706"/>
      <c r="S508" s="706"/>
      <c r="T508" s="706"/>
      <c r="U508" s="706"/>
      <c r="V508" s="706"/>
      <c r="W508" s="706"/>
      <c r="X508" s="706"/>
      <c r="Y508" s="706"/>
      <c r="Z508" s="706"/>
      <c r="AA508" s="52"/>
      <c r="AB508" s="52"/>
      <c r="AC508" s="52"/>
    </row>
    <row r="509" spans="1:68" ht="16.5" customHeight="1" x14ac:dyDescent="0.25">
      <c r="A509" s="637" t="s">
        <v>774</v>
      </c>
      <c r="B509" s="622"/>
      <c r="C509" s="622"/>
      <c r="D509" s="622"/>
      <c r="E509" s="622"/>
      <c r="F509" s="622"/>
      <c r="G509" s="622"/>
      <c r="H509" s="622"/>
      <c r="I509" s="622"/>
      <c r="J509" s="622"/>
      <c r="K509" s="622"/>
      <c r="L509" s="622"/>
      <c r="M509" s="622"/>
      <c r="N509" s="622"/>
      <c r="O509" s="622"/>
      <c r="P509" s="622"/>
      <c r="Q509" s="622"/>
      <c r="R509" s="622"/>
      <c r="S509" s="622"/>
      <c r="T509" s="622"/>
      <c r="U509" s="622"/>
      <c r="V509" s="622"/>
      <c r="W509" s="622"/>
      <c r="X509" s="622"/>
      <c r="Y509" s="622"/>
      <c r="Z509" s="622"/>
      <c r="AA509" s="62"/>
      <c r="AB509" s="62"/>
      <c r="AC509" s="62"/>
    </row>
    <row r="510" spans="1:68" ht="14.25" customHeight="1" x14ac:dyDescent="0.25">
      <c r="A510" s="621" t="s">
        <v>95</v>
      </c>
      <c r="B510" s="622"/>
      <c r="C510" s="622"/>
      <c r="D510" s="622"/>
      <c r="E510" s="622"/>
      <c r="F510" s="622"/>
      <c r="G510" s="622"/>
      <c r="H510" s="622"/>
      <c r="I510" s="622"/>
      <c r="J510" s="622"/>
      <c r="K510" s="622"/>
      <c r="L510" s="622"/>
      <c r="M510" s="622"/>
      <c r="N510" s="622"/>
      <c r="O510" s="622"/>
      <c r="P510" s="622"/>
      <c r="Q510" s="622"/>
      <c r="R510" s="622"/>
      <c r="S510" s="622"/>
      <c r="T510" s="622"/>
      <c r="U510" s="622"/>
      <c r="V510" s="622"/>
      <c r="W510" s="622"/>
      <c r="X510" s="622"/>
      <c r="Y510" s="622"/>
      <c r="Z510" s="622"/>
      <c r="AA510" s="63"/>
      <c r="AB510" s="63"/>
      <c r="AC510" s="63"/>
    </row>
    <row r="511" spans="1:68" ht="27" customHeight="1" x14ac:dyDescent="0.25">
      <c r="A511" s="60" t="s">
        <v>775</v>
      </c>
      <c r="B511" s="60" t="s">
        <v>776</v>
      </c>
      <c r="C511" s="34">
        <v>4301011763</v>
      </c>
      <c r="D511" s="619">
        <v>4640242181011</v>
      </c>
      <c r="E511" s="620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22" t="s">
        <v>777</v>
      </c>
      <c r="Q511" s="624"/>
      <c r="R511" s="624"/>
      <c r="S511" s="624"/>
      <c r="T511" s="625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779</v>
      </c>
      <c r="B512" s="60" t="s">
        <v>780</v>
      </c>
      <c r="C512" s="34">
        <v>4301011585</v>
      </c>
      <c r="D512" s="619">
        <v>4640242180441</v>
      </c>
      <c r="E512" s="620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770" t="s">
        <v>781</v>
      </c>
      <c r="Q512" s="624"/>
      <c r="R512" s="624"/>
      <c r="S512" s="624"/>
      <c r="T512" s="625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783</v>
      </c>
      <c r="B513" s="60" t="s">
        <v>784</v>
      </c>
      <c r="C513" s="34">
        <v>4301011584</v>
      </c>
      <c r="D513" s="619">
        <v>4640242180564</v>
      </c>
      <c r="E513" s="620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854" t="s">
        <v>785</v>
      </c>
      <c r="Q513" s="624"/>
      <c r="R513" s="624"/>
      <c r="S513" s="624"/>
      <c r="T513" s="625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657"/>
      <c r="B514" s="622"/>
      <c r="C514" s="622"/>
      <c r="D514" s="622"/>
      <c r="E514" s="622"/>
      <c r="F514" s="622"/>
      <c r="G514" s="622"/>
      <c r="H514" s="622"/>
      <c r="I514" s="622"/>
      <c r="J514" s="622"/>
      <c r="K514" s="622"/>
      <c r="L514" s="622"/>
      <c r="M514" s="622"/>
      <c r="N514" s="622"/>
      <c r="O514" s="658"/>
      <c r="P514" s="628" t="s">
        <v>85</v>
      </c>
      <c r="Q514" s="629"/>
      <c r="R514" s="629"/>
      <c r="S514" s="629"/>
      <c r="T514" s="629"/>
      <c r="U514" s="629"/>
      <c r="V514" s="630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622"/>
      <c r="B515" s="622"/>
      <c r="C515" s="622"/>
      <c r="D515" s="622"/>
      <c r="E515" s="622"/>
      <c r="F515" s="622"/>
      <c r="G515" s="622"/>
      <c r="H515" s="622"/>
      <c r="I515" s="622"/>
      <c r="J515" s="622"/>
      <c r="K515" s="622"/>
      <c r="L515" s="622"/>
      <c r="M515" s="622"/>
      <c r="N515" s="622"/>
      <c r="O515" s="658"/>
      <c r="P515" s="628" t="s">
        <v>85</v>
      </c>
      <c r="Q515" s="629"/>
      <c r="R515" s="629"/>
      <c r="S515" s="629"/>
      <c r="T515" s="629"/>
      <c r="U515" s="629"/>
      <c r="V515" s="630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21" t="s">
        <v>132</v>
      </c>
      <c r="B516" s="622"/>
      <c r="C516" s="622"/>
      <c r="D516" s="622"/>
      <c r="E516" s="622"/>
      <c r="F516" s="622"/>
      <c r="G516" s="622"/>
      <c r="H516" s="622"/>
      <c r="I516" s="622"/>
      <c r="J516" s="622"/>
      <c r="K516" s="622"/>
      <c r="L516" s="622"/>
      <c r="M516" s="622"/>
      <c r="N516" s="622"/>
      <c r="O516" s="622"/>
      <c r="P516" s="622"/>
      <c r="Q516" s="622"/>
      <c r="R516" s="622"/>
      <c r="S516" s="622"/>
      <c r="T516" s="622"/>
      <c r="U516" s="622"/>
      <c r="V516" s="622"/>
      <c r="W516" s="622"/>
      <c r="X516" s="622"/>
      <c r="Y516" s="622"/>
      <c r="Z516" s="622"/>
      <c r="AA516" s="63"/>
      <c r="AB516" s="63"/>
      <c r="AC516" s="63"/>
    </row>
    <row r="517" spans="1:68" ht="27" customHeight="1" x14ac:dyDescent="0.25">
      <c r="A517" s="60" t="s">
        <v>787</v>
      </c>
      <c r="B517" s="60" t="s">
        <v>788</v>
      </c>
      <c r="C517" s="34">
        <v>4301020400</v>
      </c>
      <c r="D517" s="619">
        <v>4640242180519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23" t="s">
        <v>789</v>
      </c>
      <c r="Q517" s="624"/>
      <c r="R517" s="624"/>
      <c r="S517" s="624"/>
      <c r="T517" s="625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787</v>
      </c>
      <c r="B518" s="60" t="s">
        <v>791</v>
      </c>
      <c r="C518" s="34">
        <v>4301020269</v>
      </c>
      <c r="D518" s="619">
        <v>4640242180519</v>
      </c>
      <c r="E518" s="620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959" t="s">
        <v>792</v>
      </c>
      <c r="Q518" s="624"/>
      <c r="R518" s="624"/>
      <c r="S518" s="624"/>
      <c r="T518" s="625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794</v>
      </c>
      <c r="B519" s="60" t="s">
        <v>795</v>
      </c>
      <c r="C519" s="34">
        <v>4301020260</v>
      </c>
      <c r="D519" s="619">
        <v>4640242180526</v>
      </c>
      <c r="E519" s="620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850" t="s">
        <v>796</v>
      </c>
      <c r="Q519" s="624"/>
      <c r="R519" s="624"/>
      <c r="S519" s="624"/>
      <c r="T519" s="625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797</v>
      </c>
      <c r="B520" s="60" t="s">
        <v>798</v>
      </c>
      <c r="C520" s="34">
        <v>4301020295</v>
      </c>
      <c r="D520" s="619">
        <v>4640242181363</v>
      </c>
      <c r="E520" s="620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963" t="s">
        <v>799</v>
      </c>
      <c r="Q520" s="624"/>
      <c r="R520" s="624"/>
      <c r="S520" s="624"/>
      <c r="T520" s="625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57"/>
      <c r="B521" s="622"/>
      <c r="C521" s="622"/>
      <c r="D521" s="622"/>
      <c r="E521" s="622"/>
      <c r="F521" s="622"/>
      <c r="G521" s="622"/>
      <c r="H521" s="622"/>
      <c r="I521" s="622"/>
      <c r="J521" s="622"/>
      <c r="K521" s="622"/>
      <c r="L521" s="622"/>
      <c r="M521" s="622"/>
      <c r="N521" s="622"/>
      <c r="O521" s="658"/>
      <c r="P521" s="628" t="s">
        <v>85</v>
      </c>
      <c r="Q521" s="629"/>
      <c r="R521" s="629"/>
      <c r="S521" s="629"/>
      <c r="T521" s="629"/>
      <c r="U521" s="629"/>
      <c r="V521" s="630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2"/>
      <c r="B522" s="622"/>
      <c r="C522" s="622"/>
      <c r="D522" s="622"/>
      <c r="E522" s="622"/>
      <c r="F522" s="622"/>
      <c r="G522" s="622"/>
      <c r="H522" s="622"/>
      <c r="I522" s="622"/>
      <c r="J522" s="622"/>
      <c r="K522" s="622"/>
      <c r="L522" s="622"/>
      <c r="M522" s="622"/>
      <c r="N522" s="622"/>
      <c r="O522" s="658"/>
      <c r="P522" s="628" t="s">
        <v>85</v>
      </c>
      <c r="Q522" s="629"/>
      <c r="R522" s="629"/>
      <c r="S522" s="629"/>
      <c r="T522" s="629"/>
      <c r="U522" s="629"/>
      <c r="V522" s="630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21" t="s">
        <v>143</v>
      </c>
      <c r="B523" s="622"/>
      <c r="C523" s="622"/>
      <c r="D523" s="622"/>
      <c r="E523" s="622"/>
      <c r="F523" s="622"/>
      <c r="G523" s="622"/>
      <c r="H523" s="622"/>
      <c r="I523" s="622"/>
      <c r="J523" s="622"/>
      <c r="K523" s="622"/>
      <c r="L523" s="622"/>
      <c r="M523" s="622"/>
      <c r="N523" s="622"/>
      <c r="O523" s="622"/>
      <c r="P523" s="622"/>
      <c r="Q523" s="622"/>
      <c r="R523" s="622"/>
      <c r="S523" s="622"/>
      <c r="T523" s="622"/>
      <c r="U523" s="622"/>
      <c r="V523" s="622"/>
      <c r="W523" s="622"/>
      <c r="X523" s="622"/>
      <c r="Y523" s="622"/>
      <c r="Z523" s="622"/>
      <c r="AA523" s="63"/>
      <c r="AB523" s="63"/>
      <c r="AC523" s="63"/>
    </row>
    <row r="524" spans="1:68" ht="27" customHeight="1" x14ac:dyDescent="0.25">
      <c r="A524" s="60" t="s">
        <v>801</v>
      </c>
      <c r="B524" s="60" t="s">
        <v>802</v>
      </c>
      <c r="C524" s="34">
        <v>4301031280</v>
      </c>
      <c r="D524" s="619">
        <v>4640242180816</v>
      </c>
      <c r="E524" s="620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853" t="s">
        <v>803</v>
      </c>
      <c r="Q524" s="624"/>
      <c r="R524" s="624"/>
      <c r="S524" s="624"/>
      <c r="T524" s="625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805</v>
      </c>
      <c r="B525" s="60" t="s">
        <v>806</v>
      </c>
      <c r="C525" s="34">
        <v>4301031244</v>
      </c>
      <c r="D525" s="619">
        <v>4640242180595</v>
      </c>
      <c r="E525" s="620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734" t="s">
        <v>807</v>
      </c>
      <c r="Q525" s="624"/>
      <c r="R525" s="624"/>
      <c r="S525" s="624"/>
      <c r="T525" s="625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657"/>
      <c r="B526" s="622"/>
      <c r="C526" s="622"/>
      <c r="D526" s="622"/>
      <c r="E526" s="622"/>
      <c r="F526" s="622"/>
      <c r="G526" s="622"/>
      <c r="H526" s="622"/>
      <c r="I526" s="622"/>
      <c r="J526" s="622"/>
      <c r="K526" s="622"/>
      <c r="L526" s="622"/>
      <c r="M526" s="622"/>
      <c r="N526" s="622"/>
      <c r="O526" s="658"/>
      <c r="P526" s="628" t="s">
        <v>85</v>
      </c>
      <c r="Q526" s="629"/>
      <c r="R526" s="629"/>
      <c r="S526" s="629"/>
      <c r="T526" s="629"/>
      <c r="U526" s="629"/>
      <c r="V526" s="630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622"/>
      <c r="B527" s="622"/>
      <c r="C527" s="622"/>
      <c r="D527" s="622"/>
      <c r="E527" s="622"/>
      <c r="F527" s="622"/>
      <c r="G527" s="622"/>
      <c r="H527" s="622"/>
      <c r="I527" s="622"/>
      <c r="J527" s="622"/>
      <c r="K527" s="622"/>
      <c r="L527" s="622"/>
      <c r="M527" s="622"/>
      <c r="N527" s="622"/>
      <c r="O527" s="658"/>
      <c r="P527" s="628" t="s">
        <v>85</v>
      </c>
      <c r="Q527" s="629"/>
      <c r="R527" s="629"/>
      <c r="S527" s="629"/>
      <c r="T527" s="629"/>
      <c r="U527" s="629"/>
      <c r="V527" s="630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21" t="s">
        <v>63</v>
      </c>
      <c r="B528" s="622"/>
      <c r="C528" s="622"/>
      <c r="D528" s="622"/>
      <c r="E528" s="622"/>
      <c r="F528" s="622"/>
      <c r="G528" s="622"/>
      <c r="H528" s="622"/>
      <c r="I528" s="622"/>
      <c r="J528" s="622"/>
      <c r="K528" s="622"/>
      <c r="L528" s="622"/>
      <c r="M528" s="622"/>
      <c r="N528" s="622"/>
      <c r="O528" s="622"/>
      <c r="P528" s="622"/>
      <c r="Q528" s="622"/>
      <c r="R528" s="622"/>
      <c r="S528" s="622"/>
      <c r="T528" s="622"/>
      <c r="U528" s="622"/>
      <c r="V528" s="622"/>
      <c r="W528" s="622"/>
      <c r="X528" s="622"/>
      <c r="Y528" s="622"/>
      <c r="Z528" s="622"/>
      <c r="AA528" s="63"/>
      <c r="AB528" s="63"/>
      <c r="AC528" s="63"/>
    </row>
    <row r="529" spans="1:68" ht="27" customHeight="1" x14ac:dyDescent="0.25">
      <c r="A529" s="60" t="s">
        <v>809</v>
      </c>
      <c r="B529" s="60" t="s">
        <v>810</v>
      </c>
      <c r="C529" s="34">
        <v>4301052046</v>
      </c>
      <c r="D529" s="619">
        <v>4640242180533</v>
      </c>
      <c r="E529" s="620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940" t="s">
        <v>811</v>
      </c>
      <c r="Q529" s="624"/>
      <c r="R529" s="624"/>
      <c r="S529" s="624"/>
      <c r="T529" s="625"/>
      <c r="U529" s="37"/>
      <c r="V529" s="37"/>
      <c r="W529" s="38" t="s">
        <v>68</v>
      </c>
      <c r="X529" s="56">
        <v>72</v>
      </c>
      <c r="Y529" s="53">
        <f>IFERROR(IF(X529="",0,CEILING((X529/$H529),1)*$H529),"")</f>
        <v>72</v>
      </c>
      <c r="Z529" s="39">
        <f>IFERROR(IF(Y529=0,"",ROUNDUP(Y529/H529,0)*0.01898),"")</f>
        <v>0.15184</v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76.152000000000001</v>
      </c>
      <c r="BN529" s="75">
        <f>IFERROR(Y529*I529/H529,"0")</f>
        <v>76.152000000000001</v>
      </c>
      <c r="BO529" s="75">
        <f>IFERROR(1/J529*(X529/H529),"0")</f>
        <v>0.125</v>
      </c>
      <c r="BP529" s="75">
        <f>IFERROR(1/J529*(Y529/H529),"0")</f>
        <v>0.125</v>
      </c>
    </row>
    <row r="530" spans="1:68" ht="27" customHeight="1" x14ac:dyDescent="0.25">
      <c r="A530" s="60" t="s">
        <v>809</v>
      </c>
      <c r="B530" s="60" t="s">
        <v>813</v>
      </c>
      <c r="C530" s="34">
        <v>4301051887</v>
      </c>
      <c r="D530" s="619">
        <v>4640242180533</v>
      </c>
      <c r="E530" s="620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25" t="s">
        <v>811</v>
      </c>
      <c r="Q530" s="624"/>
      <c r="R530" s="624"/>
      <c r="S530" s="624"/>
      <c r="T530" s="625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57"/>
      <c r="B531" s="622"/>
      <c r="C531" s="622"/>
      <c r="D531" s="622"/>
      <c r="E531" s="622"/>
      <c r="F531" s="622"/>
      <c r="G531" s="622"/>
      <c r="H531" s="622"/>
      <c r="I531" s="622"/>
      <c r="J531" s="622"/>
      <c r="K531" s="622"/>
      <c r="L531" s="622"/>
      <c r="M531" s="622"/>
      <c r="N531" s="622"/>
      <c r="O531" s="658"/>
      <c r="P531" s="628" t="s">
        <v>85</v>
      </c>
      <c r="Q531" s="629"/>
      <c r="R531" s="629"/>
      <c r="S531" s="629"/>
      <c r="T531" s="629"/>
      <c r="U531" s="629"/>
      <c r="V531" s="630"/>
      <c r="W531" s="40" t="s">
        <v>86</v>
      </c>
      <c r="X531" s="41">
        <f>IFERROR(X529/H529,"0")+IFERROR(X530/H530,"0")</f>
        <v>8</v>
      </c>
      <c r="Y531" s="41">
        <f>IFERROR(Y529/H529,"0")+IFERROR(Y530/H530,"0")</f>
        <v>8</v>
      </c>
      <c r="Z531" s="41">
        <f>IFERROR(IF(Z529="",0,Z529),"0")+IFERROR(IF(Z530="",0,Z530),"0")</f>
        <v>0.15184</v>
      </c>
      <c r="AA531" s="64"/>
      <c r="AB531" s="64"/>
      <c r="AC531" s="64"/>
    </row>
    <row r="532" spans="1:68" x14ac:dyDescent="0.2">
      <c r="A532" s="622"/>
      <c r="B532" s="622"/>
      <c r="C532" s="622"/>
      <c r="D532" s="622"/>
      <c r="E532" s="622"/>
      <c r="F532" s="622"/>
      <c r="G532" s="622"/>
      <c r="H532" s="622"/>
      <c r="I532" s="622"/>
      <c r="J532" s="622"/>
      <c r="K532" s="622"/>
      <c r="L532" s="622"/>
      <c r="M532" s="622"/>
      <c r="N532" s="622"/>
      <c r="O532" s="658"/>
      <c r="P532" s="628" t="s">
        <v>85</v>
      </c>
      <c r="Q532" s="629"/>
      <c r="R532" s="629"/>
      <c r="S532" s="629"/>
      <c r="T532" s="629"/>
      <c r="U532" s="629"/>
      <c r="V532" s="630"/>
      <c r="W532" s="40" t="s">
        <v>68</v>
      </c>
      <c r="X532" s="41">
        <f>IFERROR(SUM(X529:X530),"0")</f>
        <v>72</v>
      </c>
      <c r="Y532" s="41">
        <f>IFERROR(SUM(Y529:Y530),"0")</f>
        <v>72</v>
      </c>
      <c r="Z532" s="40"/>
      <c r="AA532" s="64"/>
      <c r="AB532" s="64"/>
      <c r="AC532" s="64"/>
    </row>
    <row r="533" spans="1:68" ht="14.25" customHeight="1" x14ac:dyDescent="0.25">
      <c r="A533" s="621" t="s">
        <v>169</v>
      </c>
      <c r="B533" s="622"/>
      <c r="C533" s="622"/>
      <c r="D533" s="622"/>
      <c r="E533" s="622"/>
      <c r="F533" s="622"/>
      <c r="G533" s="622"/>
      <c r="H533" s="622"/>
      <c r="I533" s="622"/>
      <c r="J533" s="622"/>
      <c r="K533" s="622"/>
      <c r="L533" s="622"/>
      <c r="M533" s="622"/>
      <c r="N533" s="622"/>
      <c r="O533" s="622"/>
      <c r="P533" s="622"/>
      <c r="Q533" s="622"/>
      <c r="R533" s="622"/>
      <c r="S533" s="622"/>
      <c r="T533" s="622"/>
      <c r="U533" s="622"/>
      <c r="V533" s="622"/>
      <c r="W533" s="622"/>
      <c r="X533" s="622"/>
      <c r="Y533" s="622"/>
      <c r="Z533" s="622"/>
      <c r="AA533" s="63"/>
      <c r="AB533" s="63"/>
      <c r="AC533" s="63"/>
    </row>
    <row r="534" spans="1:68" ht="27" customHeight="1" x14ac:dyDescent="0.25">
      <c r="A534" s="60" t="s">
        <v>814</v>
      </c>
      <c r="B534" s="60" t="s">
        <v>815</v>
      </c>
      <c r="C534" s="34">
        <v>4301060485</v>
      </c>
      <c r="D534" s="619">
        <v>4640242180120</v>
      </c>
      <c r="E534" s="620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631" t="s">
        <v>816</v>
      </c>
      <c r="Q534" s="624"/>
      <c r="R534" s="624"/>
      <c r="S534" s="624"/>
      <c r="T534" s="625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814</v>
      </c>
      <c r="B535" s="60" t="s">
        <v>818</v>
      </c>
      <c r="C535" s="34">
        <v>4301060496</v>
      </c>
      <c r="D535" s="619">
        <v>4640242180120</v>
      </c>
      <c r="E535" s="620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24" t="s">
        <v>819</v>
      </c>
      <c r="Q535" s="624"/>
      <c r="R535" s="624"/>
      <c r="S535" s="624"/>
      <c r="T535" s="625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820</v>
      </c>
      <c r="B536" s="60" t="s">
        <v>821</v>
      </c>
      <c r="C536" s="34">
        <v>4301060486</v>
      </c>
      <c r="D536" s="619">
        <v>4640242180137</v>
      </c>
      <c r="E536" s="620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687" t="s">
        <v>822</v>
      </c>
      <c r="Q536" s="624"/>
      <c r="R536" s="624"/>
      <c r="S536" s="624"/>
      <c r="T536" s="625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820</v>
      </c>
      <c r="B537" s="60" t="s">
        <v>824</v>
      </c>
      <c r="C537" s="34">
        <v>4301060498</v>
      </c>
      <c r="D537" s="619">
        <v>4640242180137</v>
      </c>
      <c r="E537" s="620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908" t="s">
        <v>825</v>
      </c>
      <c r="Q537" s="624"/>
      <c r="R537" s="624"/>
      <c r="S537" s="624"/>
      <c r="T537" s="625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57"/>
      <c r="B538" s="622"/>
      <c r="C538" s="622"/>
      <c r="D538" s="622"/>
      <c r="E538" s="622"/>
      <c r="F538" s="622"/>
      <c r="G538" s="622"/>
      <c r="H538" s="622"/>
      <c r="I538" s="622"/>
      <c r="J538" s="622"/>
      <c r="K538" s="622"/>
      <c r="L538" s="622"/>
      <c r="M538" s="622"/>
      <c r="N538" s="622"/>
      <c r="O538" s="658"/>
      <c r="P538" s="628" t="s">
        <v>85</v>
      </c>
      <c r="Q538" s="629"/>
      <c r="R538" s="629"/>
      <c r="S538" s="629"/>
      <c r="T538" s="629"/>
      <c r="U538" s="629"/>
      <c r="V538" s="630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622"/>
      <c r="B539" s="622"/>
      <c r="C539" s="622"/>
      <c r="D539" s="622"/>
      <c r="E539" s="622"/>
      <c r="F539" s="622"/>
      <c r="G539" s="622"/>
      <c r="H539" s="622"/>
      <c r="I539" s="622"/>
      <c r="J539" s="622"/>
      <c r="K539" s="622"/>
      <c r="L539" s="622"/>
      <c r="M539" s="622"/>
      <c r="N539" s="622"/>
      <c r="O539" s="658"/>
      <c r="P539" s="628" t="s">
        <v>85</v>
      </c>
      <c r="Q539" s="629"/>
      <c r="R539" s="629"/>
      <c r="S539" s="629"/>
      <c r="T539" s="629"/>
      <c r="U539" s="629"/>
      <c r="V539" s="630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37" t="s">
        <v>826</v>
      </c>
      <c r="B540" s="622"/>
      <c r="C540" s="622"/>
      <c r="D540" s="622"/>
      <c r="E540" s="622"/>
      <c r="F540" s="622"/>
      <c r="G540" s="622"/>
      <c r="H540" s="622"/>
      <c r="I540" s="622"/>
      <c r="J540" s="622"/>
      <c r="K540" s="622"/>
      <c r="L540" s="622"/>
      <c r="M540" s="622"/>
      <c r="N540" s="622"/>
      <c r="O540" s="622"/>
      <c r="P540" s="622"/>
      <c r="Q540" s="622"/>
      <c r="R540" s="622"/>
      <c r="S540" s="622"/>
      <c r="T540" s="622"/>
      <c r="U540" s="622"/>
      <c r="V540" s="622"/>
      <c r="W540" s="622"/>
      <c r="X540" s="622"/>
      <c r="Y540" s="622"/>
      <c r="Z540" s="622"/>
      <c r="AA540" s="62"/>
      <c r="AB540" s="62"/>
      <c r="AC540" s="62"/>
    </row>
    <row r="541" spans="1:68" ht="14.25" customHeight="1" x14ac:dyDescent="0.25">
      <c r="A541" s="621" t="s">
        <v>95</v>
      </c>
      <c r="B541" s="622"/>
      <c r="C541" s="622"/>
      <c r="D541" s="622"/>
      <c r="E541" s="622"/>
      <c r="F541" s="622"/>
      <c r="G541" s="622"/>
      <c r="H541" s="622"/>
      <c r="I541" s="622"/>
      <c r="J541" s="622"/>
      <c r="K541" s="622"/>
      <c r="L541" s="622"/>
      <c r="M541" s="622"/>
      <c r="N541" s="622"/>
      <c r="O541" s="622"/>
      <c r="P541" s="622"/>
      <c r="Q541" s="622"/>
      <c r="R541" s="622"/>
      <c r="S541" s="622"/>
      <c r="T541" s="622"/>
      <c r="U541" s="622"/>
      <c r="V541" s="622"/>
      <c r="W541" s="622"/>
      <c r="X541" s="622"/>
      <c r="Y541" s="622"/>
      <c r="Z541" s="622"/>
      <c r="AA541" s="63"/>
      <c r="AB541" s="63"/>
      <c r="AC541" s="63"/>
    </row>
    <row r="542" spans="1:68" ht="27" customHeight="1" x14ac:dyDescent="0.25">
      <c r="A542" s="60" t="s">
        <v>827</v>
      </c>
      <c r="B542" s="60" t="s">
        <v>828</v>
      </c>
      <c r="C542" s="34">
        <v>4301011951</v>
      </c>
      <c r="D542" s="619">
        <v>4640242180045</v>
      </c>
      <c r="E542" s="620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905" t="s">
        <v>829</v>
      </c>
      <c r="Q542" s="624"/>
      <c r="R542" s="624"/>
      <c r="S542" s="624"/>
      <c r="T542" s="625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57"/>
      <c r="B543" s="622"/>
      <c r="C543" s="622"/>
      <c r="D543" s="622"/>
      <c r="E543" s="622"/>
      <c r="F543" s="622"/>
      <c r="G543" s="622"/>
      <c r="H543" s="622"/>
      <c r="I543" s="622"/>
      <c r="J543" s="622"/>
      <c r="K543" s="622"/>
      <c r="L543" s="622"/>
      <c r="M543" s="622"/>
      <c r="N543" s="622"/>
      <c r="O543" s="658"/>
      <c r="P543" s="628" t="s">
        <v>85</v>
      </c>
      <c r="Q543" s="629"/>
      <c r="R543" s="629"/>
      <c r="S543" s="629"/>
      <c r="T543" s="629"/>
      <c r="U543" s="629"/>
      <c r="V543" s="630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2"/>
      <c r="B544" s="622"/>
      <c r="C544" s="622"/>
      <c r="D544" s="622"/>
      <c r="E544" s="622"/>
      <c r="F544" s="622"/>
      <c r="G544" s="622"/>
      <c r="H544" s="622"/>
      <c r="I544" s="622"/>
      <c r="J544" s="622"/>
      <c r="K544" s="622"/>
      <c r="L544" s="622"/>
      <c r="M544" s="622"/>
      <c r="N544" s="622"/>
      <c r="O544" s="658"/>
      <c r="P544" s="628" t="s">
        <v>85</v>
      </c>
      <c r="Q544" s="629"/>
      <c r="R544" s="629"/>
      <c r="S544" s="629"/>
      <c r="T544" s="629"/>
      <c r="U544" s="629"/>
      <c r="V544" s="630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21" t="s">
        <v>132</v>
      </c>
      <c r="B545" s="622"/>
      <c r="C545" s="622"/>
      <c r="D545" s="622"/>
      <c r="E545" s="622"/>
      <c r="F545" s="622"/>
      <c r="G545" s="622"/>
      <c r="H545" s="622"/>
      <c r="I545" s="622"/>
      <c r="J545" s="622"/>
      <c r="K545" s="622"/>
      <c r="L545" s="622"/>
      <c r="M545" s="622"/>
      <c r="N545" s="622"/>
      <c r="O545" s="622"/>
      <c r="P545" s="622"/>
      <c r="Q545" s="622"/>
      <c r="R545" s="622"/>
      <c r="S545" s="622"/>
      <c r="T545" s="622"/>
      <c r="U545" s="622"/>
      <c r="V545" s="622"/>
      <c r="W545" s="622"/>
      <c r="X545" s="622"/>
      <c r="Y545" s="622"/>
      <c r="Z545" s="622"/>
      <c r="AA545" s="63"/>
      <c r="AB545" s="63"/>
      <c r="AC545" s="63"/>
    </row>
    <row r="546" spans="1:68" ht="27" customHeight="1" x14ac:dyDescent="0.25">
      <c r="A546" s="60" t="s">
        <v>831</v>
      </c>
      <c r="B546" s="60" t="s">
        <v>832</v>
      </c>
      <c r="C546" s="34">
        <v>4301020314</v>
      </c>
      <c r="D546" s="619">
        <v>4640242180090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894" t="s">
        <v>833</v>
      </c>
      <c r="Q546" s="624"/>
      <c r="R546" s="624"/>
      <c r="S546" s="624"/>
      <c r="T546" s="625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57"/>
      <c r="B547" s="622"/>
      <c r="C547" s="622"/>
      <c r="D547" s="622"/>
      <c r="E547" s="622"/>
      <c r="F547" s="622"/>
      <c r="G547" s="622"/>
      <c r="H547" s="622"/>
      <c r="I547" s="622"/>
      <c r="J547" s="622"/>
      <c r="K547" s="622"/>
      <c r="L547" s="622"/>
      <c r="M547" s="622"/>
      <c r="N547" s="622"/>
      <c r="O547" s="658"/>
      <c r="P547" s="628" t="s">
        <v>85</v>
      </c>
      <c r="Q547" s="629"/>
      <c r="R547" s="629"/>
      <c r="S547" s="629"/>
      <c r="T547" s="629"/>
      <c r="U547" s="629"/>
      <c r="V547" s="630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2"/>
      <c r="B548" s="622"/>
      <c r="C548" s="622"/>
      <c r="D548" s="622"/>
      <c r="E548" s="622"/>
      <c r="F548" s="622"/>
      <c r="G548" s="622"/>
      <c r="H548" s="622"/>
      <c r="I548" s="622"/>
      <c r="J548" s="622"/>
      <c r="K548" s="622"/>
      <c r="L548" s="622"/>
      <c r="M548" s="622"/>
      <c r="N548" s="622"/>
      <c r="O548" s="658"/>
      <c r="P548" s="628" t="s">
        <v>85</v>
      </c>
      <c r="Q548" s="629"/>
      <c r="R548" s="629"/>
      <c r="S548" s="629"/>
      <c r="T548" s="629"/>
      <c r="U548" s="629"/>
      <c r="V548" s="630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1" t="s">
        <v>143</v>
      </c>
      <c r="B549" s="622"/>
      <c r="C549" s="622"/>
      <c r="D549" s="622"/>
      <c r="E549" s="622"/>
      <c r="F549" s="622"/>
      <c r="G549" s="622"/>
      <c r="H549" s="622"/>
      <c r="I549" s="622"/>
      <c r="J549" s="622"/>
      <c r="K549" s="622"/>
      <c r="L549" s="622"/>
      <c r="M549" s="622"/>
      <c r="N549" s="622"/>
      <c r="O549" s="622"/>
      <c r="P549" s="622"/>
      <c r="Q549" s="622"/>
      <c r="R549" s="622"/>
      <c r="S549" s="622"/>
      <c r="T549" s="622"/>
      <c r="U549" s="622"/>
      <c r="V549" s="622"/>
      <c r="W549" s="622"/>
      <c r="X549" s="622"/>
      <c r="Y549" s="622"/>
      <c r="Z549" s="622"/>
      <c r="AA549" s="63"/>
      <c r="AB549" s="63"/>
      <c r="AC549" s="63"/>
    </row>
    <row r="550" spans="1:68" ht="27" customHeight="1" x14ac:dyDescent="0.25">
      <c r="A550" s="60" t="s">
        <v>835</v>
      </c>
      <c r="B550" s="60" t="s">
        <v>836</v>
      </c>
      <c r="C550" s="34">
        <v>4301031321</v>
      </c>
      <c r="D550" s="619">
        <v>4640242180076</v>
      </c>
      <c r="E550" s="620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922" t="s">
        <v>837</v>
      </c>
      <c r="Q550" s="624"/>
      <c r="R550" s="624"/>
      <c r="S550" s="624"/>
      <c r="T550" s="625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57"/>
      <c r="B551" s="622"/>
      <c r="C551" s="622"/>
      <c r="D551" s="622"/>
      <c r="E551" s="622"/>
      <c r="F551" s="622"/>
      <c r="G551" s="622"/>
      <c r="H551" s="622"/>
      <c r="I551" s="622"/>
      <c r="J551" s="622"/>
      <c r="K551" s="622"/>
      <c r="L551" s="622"/>
      <c r="M551" s="622"/>
      <c r="N551" s="622"/>
      <c r="O551" s="658"/>
      <c r="P551" s="628" t="s">
        <v>85</v>
      </c>
      <c r="Q551" s="629"/>
      <c r="R551" s="629"/>
      <c r="S551" s="629"/>
      <c r="T551" s="629"/>
      <c r="U551" s="629"/>
      <c r="V551" s="630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2"/>
      <c r="B552" s="622"/>
      <c r="C552" s="622"/>
      <c r="D552" s="622"/>
      <c r="E552" s="622"/>
      <c r="F552" s="622"/>
      <c r="G552" s="622"/>
      <c r="H552" s="622"/>
      <c r="I552" s="622"/>
      <c r="J552" s="622"/>
      <c r="K552" s="622"/>
      <c r="L552" s="622"/>
      <c r="M552" s="622"/>
      <c r="N552" s="622"/>
      <c r="O552" s="658"/>
      <c r="P552" s="628" t="s">
        <v>85</v>
      </c>
      <c r="Q552" s="629"/>
      <c r="R552" s="629"/>
      <c r="S552" s="629"/>
      <c r="T552" s="629"/>
      <c r="U552" s="629"/>
      <c r="V552" s="630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852"/>
      <c r="B553" s="622"/>
      <c r="C553" s="622"/>
      <c r="D553" s="622"/>
      <c r="E553" s="622"/>
      <c r="F553" s="622"/>
      <c r="G553" s="622"/>
      <c r="H553" s="622"/>
      <c r="I553" s="622"/>
      <c r="J553" s="622"/>
      <c r="K553" s="622"/>
      <c r="L553" s="622"/>
      <c r="M553" s="622"/>
      <c r="N553" s="622"/>
      <c r="O553" s="827"/>
      <c r="P553" s="702" t="s">
        <v>839</v>
      </c>
      <c r="Q553" s="703"/>
      <c r="R553" s="703"/>
      <c r="S553" s="703"/>
      <c r="T553" s="703"/>
      <c r="U553" s="703"/>
      <c r="V553" s="650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3241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3312.3599999999997</v>
      </c>
      <c r="Z553" s="40"/>
      <c r="AA553" s="64"/>
      <c r="AB553" s="64"/>
      <c r="AC553" s="64"/>
    </row>
    <row r="554" spans="1:68" x14ac:dyDescent="0.2">
      <c r="A554" s="622"/>
      <c r="B554" s="622"/>
      <c r="C554" s="622"/>
      <c r="D554" s="622"/>
      <c r="E554" s="622"/>
      <c r="F554" s="622"/>
      <c r="G554" s="622"/>
      <c r="H554" s="622"/>
      <c r="I554" s="622"/>
      <c r="J554" s="622"/>
      <c r="K554" s="622"/>
      <c r="L554" s="622"/>
      <c r="M554" s="622"/>
      <c r="N554" s="622"/>
      <c r="O554" s="827"/>
      <c r="P554" s="702" t="s">
        <v>840</v>
      </c>
      <c r="Q554" s="703"/>
      <c r="R554" s="703"/>
      <c r="S554" s="703"/>
      <c r="T554" s="703"/>
      <c r="U554" s="703"/>
      <c r="V554" s="650"/>
      <c r="W554" s="40" t="s">
        <v>68</v>
      </c>
      <c r="X554" s="41">
        <f>IFERROR(SUM(BM22:BM550),"0")</f>
        <v>3433.9769991119997</v>
      </c>
      <c r="Y554" s="41">
        <f>IFERROR(SUM(BN22:BN550),"0")</f>
        <v>3509.7689999999998</v>
      </c>
      <c r="Z554" s="40"/>
      <c r="AA554" s="64"/>
      <c r="AB554" s="64"/>
      <c r="AC554" s="64"/>
    </row>
    <row r="555" spans="1:68" x14ac:dyDescent="0.2">
      <c r="A555" s="622"/>
      <c r="B555" s="622"/>
      <c r="C555" s="622"/>
      <c r="D555" s="622"/>
      <c r="E555" s="622"/>
      <c r="F555" s="622"/>
      <c r="G555" s="622"/>
      <c r="H555" s="622"/>
      <c r="I555" s="622"/>
      <c r="J555" s="622"/>
      <c r="K555" s="622"/>
      <c r="L555" s="622"/>
      <c r="M555" s="622"/>
      <c r="N555" s="622"/>
      <c r="O555" s="827"/>
      <c r="P555" s="702" t="s">
        <v>841</v>
      </c>
      <c r="Q555" s="703"/>
      <c r="R555" s="703"/>
      <c r="S555" s="703"/>
      <c r="T555" s="703"/>
      <c r="U555" s="703"/>
      <c r="V555" s="650"/>
      <c r="W555" s="40" t="s">
        <v>842</v>
      </c>
      <c r="X555" s="42">
        <f>ROUNDUP(SUM(BO22:BO550),0)</f>
        <v>6</v>
      </c>
      <c r="Y555" s="42">
        <f>ROUNDUP(SUM(BP22:BP550),0)</f>
        <v>6</v>
      </c>
      <c r="Z555" s="40"/>
      <c r="AA555" s="64"/>
      <c r="AB555" s="64"/>
      <c r="AC555" s="64"/>
    </row>
    <row r="556" spans="1:68" x14ac:dyDescent="0.2">
      <c r="A556" s="622"/>
      <c r="B556" s="622"/>
      <c r="C556" s="622"/>
      <c r="D556" s="622"/>
      <c r="E556" s="622"/>
      <c r="F556" s="622"/>
      <c r="G556" s="622"/>
      <c r="H556" s="622"/>
      <c r="I556" s="622"/>
      <c r="J556" s="622"/>
      <c r="K556" s="622"/>
      <c r="L556" s="622"/>
      <c r="M556" s="622"/>
      <c r="N556" s="622"/>
      <c r="O556" s="827"/>
      <c r="P556" s="702" t="s">
        <v>843</v>
      </c>
      <c r="Q556" s="703"/>
      <c r="R556" s="703"/>
      <c r="S556" s="703"/>
      <c r="T556" s="703"/>
      <c r="U556" s="703"/>
      <c r="V556" s="650"/>
      <c r="W556" s="40" t="s">
        <v>68</v>
      </c>
      <c r="X556" s="41">
        <f>GrossWeightTotal+PalletQtyTotal*25</f>
        <v>3583.9769991119997</v>
      </c>
      <c r="Y556" s="41">
        <f>GrossWeightTotalR+PalletQtyTotalR*25</f>
        <v>3659.7689999999998</v>
      </c>
      <c r="Z556" s="40"/>
      <c r="AA556" s="64"/>
      <c r="AB556" s="64"/>
      <c r="AC556" s="64"/>
    </row>
    <row r="557" spans="1:68" x14ac:dyDescent="0.2">
      <c r="A557" s="622"/>
      <c r="B557" s="622"/>
      <c r="C557" s="622"/>
      <c r="D557" s="622"/>
      <c r="E557" s="622"/>
      <c r="F557" s="622"/>
      <c r="G557" s="622"/>
      <c r="H557" s="622"/>
      <c r="I557" s="622"/>
      <c r="J557" s="622"/>
      <c r="K557" s="622"/>
      <c r="L557" s="622"/>
      <c r="M557" s="622"/>
      <c r="N557" s="622"/>
      <c r="O557" s="827"/>
      <c r="P557" s="702" t="s">
        <v>844</v>
      </c>
      <c r="Q557" s="703"/>
      <c r="R557" s="703"/>
      <c r="S557" s="703"/>
      <c r="T557" s="703"/>
      <c r="U557" s="703"/>
      <c r="V557" s="650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583.45296185296183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597</v>
      </c>
      <c r="Z557" s="40"/>
      <c r="AA557" s="64"/>
      <c r="AB557" s="64"/>
      <c r="AC557" s="64"/>
    </row>
    <row r="558" spans="1:68" ht="14.25" customHeight="1" x14ac:dyDescent="0.2">
      <c r="A558" s="622"/>
      <c r="B558" s="622"/>
      <c r="C558" s="622"/>
      <c r="D558" s="622"/>
      <c r="E558" s="622"/>
      <c r="F558" s="622"/>
      <c r="G558" s="622"/>
      <c r="H558" s="622"/>
      <c r="I558" s="622"/>
      <c r="J558" s="622"/>
      <c r="K558" s="622"/>
      <c r="L558" s="622"/>
      <c r="M558" s="622"/>
      <c r="N558" s="622"/>
      <c r="O558" s="827"/>
      <c r="P558" s="702" t="s">
        <v>845</v>
      </c>
      <c r="Q558" s="703"/>
      <c r="R558" s="703"/>
      <c r="S558" s="703"/>
      <c r="T558" s="703"/>
      <c r="U558" s="703"/>
      <c r="V558" s="650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6.7834199999999987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26" t="s">
        <v>93</v>
      </c>
      <c r="D560" s="741"/>
      <c r="E560" s="741"/>
      <c r="F560" s="741"/>
      <c r="G560" s="741"/>
      <c r="H560" s="733"/>
      <c r="I560" s="626" t="s">
        <v>266</v>
      </c>
      <c r="J560" s="741"/>
      <c r="K560" s="741"/>
      <c r="L560" s="741"/>
      <c r="M560" s="741"/>
      <c r="N560" s="741"/>
      <c r="O560" s="741"/>
      <c r="P560" s="741"/>
      <c r="Q560" s="741"/>
      <c r="R560" s="741"/>
      <c r="S560" s="741"/>
      <c r="T560" s="741"/>
      <c r="U560" s="733"/>
      <c r="V560" s="626" t="s">
        <v>567</v>
      </c>
      <c r="W560" s="733"/>
      <c r="X560" s="626" t="s">
        <v>632</v>
      </c>
      <c r="Y560" s="741"/>
      <c r="Z560" s="741"/>
      <c r="AA560" s="733"/>
      <c r="AB560" s="80" t="s">
        <v>697</v>
      </c>
      <c r="AC560" s="626" t="s">
        <v>774</v>
      </c>
      <c r="AD560" s="733"/>
      <c r="AF560" s="1"/>
    </row>
    <row r="561" spans="1:32" ht="14.25" customHeight="1" thickTop="1" x14ac:dyDescent="0.2">
      <c r="A561" s="839" t="s">
        <v>848</v>
      </c>
      <c r="B561" s="626" t="s">
        <v>62</v>
      </c>
      <c r="C561" s="626" t="s">
        <v>94</v>
      </c>
      <c r="D561" s="626" t="s">
        <v>113</v>
      </c>
      <c r="E561" s="626" t="s">
        <v>176</v>
      </c>
      <c r="F561" s="626" t="s">
        <v>203</v>
      </c>
      <c r="G561" s="626" t="s">
        <v>242</v>
      </c>
      <c r="H561" s="626" t="s">
        <v>93</v>
      </c>
      <c r="I561" s="626" t="s">
        <v>267</v>
      </c>
      <c r="J561" s="626" t="s">
        <v>310</v>
      </c>
      <c r="K561" s="626" t="s">
        <v>371</v>
      </c>
      <c r="L561" s="626" t="s">
        <v>415</v>
      </c>
      <c r="M561" s="626" t="s">
        <v>433</v>
      </c>
      <c r="N561" s="1"/>
      <c r="O561" s="626" t="s">
        <v>446</v>
      </c>
      <c r="P561" s="626" t="s">
        <v>458</v>
      </c>
      <c r="Q561" s="626" t="s">
        <v>465</v>
      </c>
      <c r="R561" s="626" t="s">
        <v>469</v>
      </c>
      <c r="S561" s="626" t="s">
        <v>475</v>
      </c>
      <c r="T561" s="626" t="s">
        <v>480</v>
      </c>
      <c r="U561" s="626" t="s">
        <v>554</v>
      </c>
      <c r="V561" s="626" t="s">
        <v>568</v>
      </c>
      <c r="W561" s="626" t="s">
        <v>602</v>
      </c>
      <c r="X561" s="626" t="s">
        <v>633</v>
      </c>
      <c r="Y561" s="626" t="s">
        <v>665</v>
      </c>
      <c r="Z561" s="626" t="s">
        <v>683</v>
      </c>
      <c r="AA561" s="626" t="s">
        <v>690</v>
      </c>
      <c r="AB561" s="626" t="s">
        <v>697</v>
      </c>
      <c r="AC561" s="626" t="s">
        <v>774</v>
      </c>
      <c r="AD561" s="626" t="s">
        <v>826</v>
      </c>
      <c r="AF561" s="1"/>
    </row>
    <row r="562" spans="1:32" ht="13.5" customHeight="1" thickBot="1" x14ac:dyDescent="0.25">
      <c r="A562" s="840"/>
      <c r="B562" s="627"/>
      <c r="C562" s="627"/>
      <c r="D562" s="627"/>
      <c r="E562" s="627"/>
      <c r="F562" s="627"/>
      <c r="G562" s="627"/>
      <c r="H562" s="627"/>
      <c r="I562" s="627"/>
      <c r="J562" s="627"/>
      <c r="K562" s="627"/>
      <c r="L562" s="627"/>
      <c r="M562" s="627"/>
      <c r="N562" s="1"/>
      <c r="O562" s="627"/>
      <c r="P562" s="627"/>
      <c r="Q562" s="627"/>
      <c r="R562" s="627"/>
      <c r="S562" s="627"/>
      <c r="T562" s="627"/>
      <c r="U562" s="627"/>
      <c r="V562" s="627"/>
      <c r="W562" s="627"/>
      <c r="X562" s="627"/>
      <c r="Y562" s="627"/>
      <c r="Z562" s="627"/>
      <c r="AA562" s="627"/>
      <c r="AB562" s="627"/>
      <c r="AC562" s="627"/>
      <c r="AD562" s="627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32.400000000000006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26.4</v>
      </c>
      <c r="E563" s="50">
        <f>IFERROR(Y86*1,"0")+IFERROR(Y87*1,"0")+IFERROR(Y88*1,"0")+IFERROR(Y92*1,"0")+IFERROR(Y93*1,"0")+IFERROR(Y94*1,"0")+IFERROR(Y95*1,"0")+IFERROR(Y96*1,"0")+IFERROR(Y97*1,"0")+IFERROR(Y98*1,"0")+IFERROR(Y99*1,"0")</f>
        <v>171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174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117.60000000000001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570.6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72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81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1272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405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16.200000000000003</v>
      </c>
      <c r="Z563" s="50">
        <f>IFERROR(Y445*1,"0")+IFERROR(Y446*1,"0")</f>
        <v>1.2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300.96000000000004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72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P557:V557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A223:O224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D243:E243"/>
    <mergeCell ref="D99:E99"/>
    <mergeCell ref="P420:T420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2025-05-15T07:36:25Z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