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5E05B74-80A7-4A11-8CDF-505705E2DB84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заказа'!$A$17:$BC$278</definedName>
    <definedName name="CodeProxySet">Setting!$E$29:$E$30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Setting!$B$6:$B$11</definedName>
    <definedName name="DeliveryCodeAdressList">Setting!$C$6:$C$11</definedName>
    <definedName name="DeliveryConditions">'Бланк заказа'!$S$11</definedName>
    <definedName name="DeliveryConditionsList">Setting!$B$30:$B$40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Setting!$C$29:$C$30</definedName>
    <definedName name="IOSG1">Setting!$B$25:$B$25</definedName>
    <definedName name="IOSG2">Setting!$B$26:$B$26</definedName>
    <definedName name="IOSG3">Setting!$B$27:$B$27</definedName>
    <definedName name="IOSG4">Setting!$B$28:$B$28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Setting!$B$29:$B$30</definedName>
    <definedName name="PassportProxy">'Бланк заказа'!$M$9:$N$9</definedName>
    <definedName name="PassportProxySet">Setting!$D$29:$D$30</definedName>
    <definedName name="ProductId1">'Бланк заказа'!$B$21:$B$21</definedName>
    <definedName name="ProductId10">'Бланк заказа'!$B$53:$B$53</definedName>
    <definedName name="ProductId11">'Бланк заказа'!$B$57:$B$57</definedName>
    <definedName name="ProductId12">'Бланк заказа'!$B$62:$B$62</definedName>
    <definedName name="ProductId13">'Бланк заказа'!$B$63:$B$63</definedName>
    <definedName name="ProductId14">'Бланк заказа'!$B$69:$B$69</definedName>
    <definedName name="ProductId15">'Бланк заказа'!$B$73:$B$73</definedName>
    <definedName name="ProductId16">'Бланк заказа'!$B$74:$B$74</definedName>
    <definedName name="ProductId17">'Бланк заказа'!$B$79:$B$79</definedName>
    <definedName name="ProductId18">'Бланк заказа'!$B$83:$B$83</definedName>
    <definedName name="ProductId19">'Бланк заказа'!$B$87:$B$87</definedName>
    <definedName name="ProductId2">'Бланк заказа'!$B$22:$B$22</definedName>
    <definedName name="ProductId20">'Бланк заказа'!$B$92:$B$92</definedName>
    <definedName name="ProductId21">'Бланк заказа'!$B$93:$B$93</definedName>
    <definedName name="ProductId22">'Бланк заказа'!$B$94:$B$94</definedName>
    <definedName name="ProductId23">'Бланк заказа'!$B$98:$B$98</definedName>
    <definedName name="ProductId24">'Бланк заказа'!$B$103:$B$103</definedName>
    <definedName name="ProductId25">'Бланк заказа'!$B$108:$B$108</definedName>
    <definedName name="ProductId26">'Бланк заказа'!$B$109:$B$109</definedName>
    <definedName name="ProductId27">'Бланк заказа'!$B$110:$B$110</definedName>
    <definedName name="ProductId28">'Бланк заказа'!$B$115:$B$115</definedName>
    <definedName name="ProductId29">'Бланк заказа'!$B$120:$B$120</definedName>
    <definedName name="ProductId3">'Бланк заказа'!$B$28:$B$28</definedName>
    <definedName name="ProductId30">'Бланк заказа'!$B$124:$B$124</definedName>
    <definedName name="ProductId31">'Бланк заказа'!$B$129:$B$129</definedName>
    <definedName name="ProductId32">'Бланк заказа'!$B$134:$B$134</definedName>
    <definedName name="ProductId33">'Бланк заказа'!$B$135:$B$135</definedName>
    <definedName name="ProductId34">'Бланк заказа'!$B$139:$B$139</definedName>
    <definedName name="ProductId35">'Бланк заказа'!$B$144:$B$144</definedName>
    <definedName name="ProductId36">'Бланк заказа'!$B$149:$B$149</definedName>
    <definedName name="ProductId37">'Бланк заказа'!$B$153:$B$153</definedName>
    <definedName name="ProductId38">'Бланк заказа'!$B$159:$B$159</definedName>
    <definedName name="ProductId39">'Бланк заказа'!$B$160:$B$160</definedName>
    <definedName name="ProductId4">'Бланк заказа'!$B$32:$B$32</definedName>
    <definedName name="ProductId40">'Бланк заказа'!$B$164:$B$164</definedName>
    <definedName name="ProductId41">'Бланк заказа'!$B$168:$B$168</definedName>
    <definedName name="ProductId42">'Бланк заказа'!$B$174:$B$174</definedName>
    <definedName name="ProductId43">'Бланк заказа'!$B$175:$B$175</definedName>
    <definedName name="ProductId44">'Бланк заказа'!$B$179:$B$179</definedName>
    <definedName name="ProductId45">'Бланк заказа'!$B$184:$B$184</definedName>
    <definedName name="ProductId46">'Бланк заказа'!$B$185:$B$185</definedName>
    <definedName name="ProductId47">'Бланк заказа'!$B$189:$B$189</definedName>
    <definedName name="ProductId48">'Бланк заказа'!$B$190:$B$190</definedName>
    <definedName name="ProductId49">'Бланк заказа'!$B$191:$B$191</definedName>
    <definedName name="ProductId5">'Бланк заказа'!$B$37:$B$37</definedName>
    <definedName name="ProductId50">'Бланк заказа'!$B$196:$B$196</definedName>
    <definedName name="ProductId51">'Бланк заказа'!$B$197:$B$197</definedName>
    <definedName name="ProductId52">'Бланк заказа'!$B$202:$B$202</definedName>
    <definedName name="ProductId53">'Бланк заказа'!$B$203:$B$203</definedName>
    <definedName name="ProductId54">'Бланк заказа'!$B$207:$B$207</definedName>
    <definedName name="ProductId55">'Бланк заказа'!$B$213:$B$213</definedName>
    <definedName name="ProductId56">'Бланк заказа'!$B$214:$B$214</definedName>
    <definedName name="ProductId57">'Бланк заказа'!$B$215:$B$215</definedName>
    <definedName name="ProductId58">'Бланк заказа'!$B$216:$B$216</definedName>
    <definedName name="ProductId59">'Бланк заказа'!$B$217:$B$217</definedName>
    <definedName name="ProductId6">'Бланк заказа'!$B$38:$B$38</definedName>
    <definedName name="ProductId60">'Бланк заказа'!$B$218:$B$218</definedName>
    <definedName name="ProductId61">'Бланк заказа'!$B$222:$B$222</definedName>
    <definedName name="ProductId62">'Бланк заказа'!$B$223:$B$223</definedName>
    <definedName name="ProductId63">'Бланк заказа'!$B$227:$B$227</definedName>
    <definedName name="ProductId64">'Бланк заказа'!$B$231:$B$231</definedName>
    <definedName name="ProductId65">'Бланк заказа'!$B$237:$B$237</definedName>
    <definedName name="ProductId66">'Бланк заказа'!$B$238:$B$238</definedName>
    <definedName name="ProductId67">'Бланк заказа'!$B$239:$B$239</definedName>
    <definedName name="ProductId68">'Бланк заказа'!$B$240:$B$240</definedName>
    <definedName name="ProductId69">'Бланк заказа'!$B$244:$B$244</definedName>
    <definedName name="ProductId7">'Бланк заказа'!$B$39:$B$39</definedName>
    <definedName name="ProductId70">'Бланк заказа'!$B$248:$B$248</definedName>
    <definedName name="ProductId71">'Бланк заказа'!$B$249:$B$249</definedName>
    <definedName name="ProductId72">'Бланк заказа'!$B$250:$B$250</definedName>
    <definedName name="ProductId73">'Бланк заказа'!$B$254:$B$254</definedName>
    <definedName name="ProductId74">'Бланк заказа'!$B$255:$B$255</definedName>
    <definedName name="ProductId75">'Бланк заказа'!$B$260:$B$260</definedName>
    <definedName name="ProductId76">'Бланк заказа'!$B$261:$B$261</definedName>
    <definedName name="ProductId77">'Бланк заказа'!$B$265:$B$265</definedName>
    <definedName name="ProductId78">'Бланк заказа'!$B$266:$B$266</definedName>
    <definedName name="ProductId79">'Бланк заказа'!$B$270:$B$270</definedName>
    <definedName name="ProductId8">'Бланк заказа'!$B$43:$B$43</definedName>
    <definedName name="ProductId9">'Бланк заказа'!$B$48:$B$48</definedName>
    <definedName name="Proxy">Setting!$B$29:$E$30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заказа'!$U$53:$U$53</definedName>
    <definedName name="SalesQty10_2">'Бланк заказа'!$W$53:$W$53</definedName>
    <definedName name="SalesQty10_3">'Бланк заказа'!$Y$53:$Y$53</definedName>
    <definedName name="SalesQty10_4">'Бланк заказа'!$AA$53:$AA$53</definedName>
    <definedName name="SalesQty11_1">'Бланк заказа'!$U$57:$U$57</definedName>
    <definedName name="SalesQty11_2">'Бланк заказа'!$W$57:$W$57</definedName>
    <definedName name="SalesQty11_3">'Бланк заказа'!$Y$57:$Y$57</definedName>
    <definedName name="SalesQty11_4">'Бланк заказа'!$AA$57:$AA$57</definedName>
    <definedName name="SalesQty12_1">'Бланк заказа'!$U$62:$U$62</definedName>
    <definedName name="SalesQty12_2">'Бланк заказа'!$W$62:$W$62</definedName>
    <definedName name="SalesQty12_3">'Бланк заказа'!$Y$62:$Y$62</definedName>
    <definedName name="SalesQty12_4">'Бланк заказа'!$AA$62:$AA$62</definedName>
    <definedName name="SalesQty13_1">'Бланк заказа'!$U$63:$U$63</definedName>
    <definedName name="SalesQty13_2">'Бланк заказа'!$W$63:$W$63</definedName>
    <definedName name="SalesQty13_3">'Бланк заказа'!$Y$63:$Y$63</definedName>
    <definedName name="SalesQty13_4">'Бланк заказа'!$AA$63:$AA$63</definedName>
    <definedName name="SalesQty14_1">'Бланк заказа'!$U$69:$U$69</definedName>
    <definedName name="SalesQty14_2">'Бланк заказа'!$W$69:$W$69</definedName>
    <definedName name="SalesQty14_3">'Бланк заказа'!$Y$69:$Y$69</definedName>
    <definedName name="SalesQty14_4">'Бланк заказа'!$AA$69:$AA$69</definedName>
    <definedName name="SalesQty15_1">'Бланк заказа'!$U$73:$U$73</definedName>
    <definedName name="SalesQty15_2">'Бланк заказа'!$W$73:$W$73</definedName>
    <definedName name="SalesQty15_3">'Бланк заказа'!$Y$73:$Y$73</definedName>
    <definedName name="SalesQty15_4">'Бланк заказа'!$AA$73:$AA$73</definedName>
    <definedName name="SalesQty16_1">'Бланк заказа'!$U$74:$U$74</definedName>
    <definedName name="SalesQty16_2">'Бланк заказа'!$W$74:$W$74</definedName>
    <definedName name="SalesQty16_3">'Бланк заказа'!$Y$74:$Y$74</definedName>
    <definedName name="SalesQty16_4">'Бланк заказа'!$AA$74:$AA$74</definedName>
    <definedName name="SalesQty17_1">'Бланк заказа'!$U$79:$U$79</definedName>
    <definedName name="SalesQty17_2">'Бланк заказа'!$W$79:$W$79</definedName>
    <definedName name="SalesQty17_3">'Бланк заказа'!$Y$79:$Y$79</definedName>
    <definedName name="SalesQty17_4">'Бланк заказа'!$AA$79:$AA$79</definedName>
    <definedName name="SalesQty18_1">'Бланк заказа'!$U$83:$U$83</definedName>
    <definedName name="SalesQty18_2">'Бланк заказа'!$W$83:$W$83</definedName>
    <definedName name="SalesQty18_3">'Бланк заказа'!$Y$83:$Y$83</definedName>
    <definedName name="SalesQty18_4">'Бланк заказа'!$AA$83:$AA$83</definedName>
    <definedName name="SalesQty19_1">'Бланк заказа'!$U$87:$U$87</definedName>
    <definedName name="SalesQty19_2">'Бланк заказа'!$W$87:$W$87</definedName>
    <definedName name="SalesQty19_3">'Бланк заказа'!$Y$87:$Y$87</definedName>
    <definedName name="SalesQty19_4">'Бланк заказа'!$AA$87:$AA$87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заказа'!$U$92:$U$92</definedName>
    <definedName name="SalesQty20_2">'Бланк заказа'!$W$92:$W$92</definedName>
    <definedName name="SalesQty20_3">'Бланк заказа'!$Y$92:$Y$92</definedName>
    <definedName name="SalesQty20_4">'Бланк заказа'!$AA$92:$AA$92</definedName>
    <definedName name="SalesQty21_1">'Бланк заказа'!$U$93:$U$93</definedName>
    <definedName name="SalesQty21_2">'Бланк заказа'!$W$93:$W$93</definedName>
    <definedName name="SalesQty21_3">'Бланк заказа'!$Y$93:$Y$93</definedName>
    <definedName name="SalesQty21_4">'Бланк заказа'!$AA$93:$AA$93</definedName>
    <definedName name="SalesQty22_1">'Бланк заказа'!$U$94:$U$94</definedName>
    <definedName name="SalesQty22_2">'Бланк заказа'!$W$94:$W$94</definedName>
    <definedName name="SalesQty22_3">'Бланк заказа'!$Y$94:$Y$94</definedName>
    <definedName name="SalesQty22_4">'Бланк заказа'!$AA$94:$AA$94</definedName>
    <definedName name="SalesQty23_1">'Бланк заказа'!$U$98:$U$98</definedName>
    <definedName name="SalesQty23_2">'Бланк заказа'!$W$98:$W$98</definedName>
    <definedName name="SalesQty23_3">'Бланк заказа'!$Y$98:$Y$98</definedName>
    <definedName name="SalesQty23_4">'Бланк заказа'!$AA$98:$AA$98</definedName>
    <definedName name="SalesQty24_1">'Бланк заказа'!$U$103:$U$103</definedName>
    <definedName name="SalesQty24_2">'Бланк заказа'!$W$103:$W$103</definedName>
    <definedName name="SalesQty24_3">'Бланк заказа'!$Y$103:$Y$103</definedName>
    <definedName name="SalesQty24_4">'Бланк заказа'!$AA$103:$AA$103</definedName>
    <definedName name="SalesQty25_1">'Бланк заказа'!$U$108:$U$108</definedName>
    <definedName name="SalesQty25_2">'Бланк заказа'!$W$108:$W$108</definedName>
    <definedName name="SalesQty25_3">'Бланк заказа'!$Y$108:$Y$108</definedName>
    <definedName name="SalesQty25_4">'Бланк заказа'!$AA$108:$AA$108</definedName>
    <definedName name="SalesQty26_1">'Бланк заказа'!$U$109:$U$109</definedName>
    <definedName name="SalesQty26_2">'Бланк заказа'!$W$109:$W$109</definedName>
    <definedName name="SalesQty26_3">'Бланк заказа'!$Y$109:$Y$109</definedName>
    <definedName name="SalesQty26_4">'Бланк заказа'!$AA$109:$AA$109</definedName>
    <definedName name="SalesQty27_1">'Бланк заказа'!$U$110:$U$110</definedName>
    <definedName name="SalesQty27_2">'Бланк заказа'!$W$110:$W$110</definedName>
    <definedName name="SalesQty27_3">'Бланк заказа'!$Y$110:$Y$110</definedName>
    <definedName name="SalesQty27_4">'Бланк заказа'!$AA$110:$AA$110</definedName>
    <definedName name="SalesQty28_1">'Бланк заказа'!$U$115:$U$115</definedName>
    <definedName name="SalesQty28_2">'Бланк заказа'!$W$115:$W$115</definedName>
    <definedName name="SalesQty28_3">'Бланк заказа'!$Y$115:$Y$115</definedName>
    <definedName name="SalesQty28_4">'Бланк заказа'!$AA$115:$AA$115</definedName>
    <definedName name="SalesQty29_1">'Бланк заказа'!$U$120:$U$120</definedName>
    <definedName name="SalesQty29_2">'Бланк заказа'!$W$120:$W$120</definedName>
    <definedName name="SalesQty29_3">'Бланк заказа'!$Y$120:$Y$120</definedName>
    <definedName name="SalesQty29_4">'Бланк заказа'!$AA$120:$AA$120</definedName>
    <definedName name="SalesQty3_1">'Бланк заказа'!$U$28:$U$28</definedName>
    <definedName name="SalesQty3_2">'Бланк заказа'!$W$28:$W$28</definedName>
    <definedName name="SalesQty3_3">'Бланк заказа'!$Y$28:$Y$28</definedName>
    <definedName name="SalesQty3_4">'Бланк заказа'!$AA$28:$AA$28</definedName>
    <definedName name="SalesQty30_1">'Бланк заказа'!$U$124:$U$124</definedName>
    <definedName name="SalesQty30_2">'Бланк заказа'!$W$124:$W$124</definedName>
    <definedName name="SalesQty30_3">'Бланк заказа'!$Y$124:$Y$124</definedName>
    <definedName name="SalesQty30_4">'Бланк заказа'!$AA$124:$AA$124</definedName>
    <definedName name="SalesQty31_1">'Бланк заказа'!$U$129:$U$129</definedName>
    <definedName name="SalesQty31_2">'Бланк заказа'!$W$129:$W$129</definedName>
    <definedName name="SalesQty31_3">'Бланк заказа'!$Y$129:$Y$129</definedName>
    <definedName name="SalesQty31_4">'Бланк заказа'!$AA$129:$AA$129</definedName>
    <definedName name="SalesQty32_1">'Бланк заказа'!$U$134:$U$134</definedName>
    <definedName name="SalesQty32_2">'Бланк заказа'!$W$134:$W$134</definedName>
    <definedName name="SalesQty32_3">'Бланк заказа'!$Y$134:$Y$134</definedName>
    <definedName name="SalesQty32_4">'Бланк заказа'!$AA$134:$AA$134</definedName>
    <definedName name="SalesQty33_1">'Бланк заказа'!$U$135:$U$135</definedName>
    <definedName name="SalesQty33_2">'Бланк заказа'!$W$135:$W$135</definedName>
    <definedName name="SalesQty33_3">'Бланк заказа'!$Y$135:$Y$135</definedName>
    <definedName name="SalesQty33_4">'Бланк заказа'!$AA$135:$AA$135</definedName>
    <definedName name="SalesQty34_1">'Бланк заказа'!$U$139:$U$139</definedName>
    <definedName name="SalesQty34_2">'Бланк заказа'!$W$139:$W$139</definedName>
    <definedName name="SalesQty34_3">'Бланк заказа'!$Y$139:$Y$139</definedName>
    <definedName name="SalesQty34_4">'Бланк заказа'!$AA$139:$AA$139</definedName>
    <definedName name="SalesQty35_1">'Бланк заказа'!$U$144:$U$144</definedName>
    <definedName name="SalesQty35_2">'Бланк заказа'!$W$144:$W$144</definedName>
    <definedName name="SalesQty35_3">'Бланк заказа'!$Y$144:$Y$144</definedName>
    <definedName name="SalesQty35_4">'Бланк заказа'!$AA$144:$AA$144</definedName>
    <definedName name="SalesQty36_1">'Бланк заказа'!$U$149:$U$149</definedName>
    <definedName name="SalesQty36_2">'Бланк заказа'!$W$149:$W$149</definedName>
    <definedName name="SalesQty36_3">'Бланк заказа'!$Y$149:$Y$149</definedName>
    <definedName name="SalesQty36_4">'Бланк заказа'!$AA$149:$AA$149</definedName>
    <definedName name="SalesQty37_1">'Бланк заказа'!$U$153:$U$153</definedName>
    <definedName name="SalesQty37_2">'Бланк заказа'!$W$153:$W$153</definedName>
    <definedName name="SalesQty37_3">'Бланк заказа'!$Y$153:$Y$153</definedName>
    <definedName name="SalesQty37_4">'Бланк заказа'!$AA$153:$AA$153</definedName>
    <definedName name="SalesQty38_1">'Бланк заказа'!$U$159:$U$159</definedName>
    <definedName name="SalesQty38_2">'Бланк заказа'!$W$159:$W$159</definedName>
    <definedName name="SalesQty38_3">'Бланк заказа'!$Y$159:$Y$159</definedName>
    <definedName name="SalesQty38_4">'Бланк заказа'!$AA$159:$AA$159</definedName>
    <definedName name="SalesQty39_1">'Бланк заказа'!$U$160:$U$160</definedName>
    <definedName name="SalesQty39_2">'Бланк заказа'!$W$160:$W$160</definedName>
    <definedName name="SalesQty39_3">'Бланк заказа'!$Y$160:$Y$160</definedName>
    <definedName name="SalesQty39_4">'Бланк заказа'!$AA$160:$AA$160</definedName>
    <definedName name="SalesQty4_1">'Бланк заказа'!$U$32:$U$32</definedName>
    <definedName name="SalesQty4_2">'Бланк заказа'!$W$32:$W$32</definedName>
    <definedName name="SalesQty4_3">'Бланк заказа'!$Y$32:$Y$32</definedName>
    <definedName name="SalesQty4_4">'Бланк заказа'!$AA$32:$AA$32</definedName>
    <definedName name="SalesQty40_1">'Бланк заказа'!$U$164:$U$164</definedName>
    <definedName name="SalesQty40_2">'Бланк заказа'!$W$164:$W$164</definedName>
    <definedName name="SalesQty40_3">'Бланк заказа'!$Y$164:$Y$164</definedName>
    <definedName name="SalesQty40_4">'Бланк заказа'!$AA$164:$AA$164</definedName>
    <definedName name="SalesQty41_1">'Бланк заказа'!$U$168:$U$168</definedName>
    <definedName name="SalesQty41_2">'Бланк заказа'!$W$168:$W$168</definedName>
    <definedName name="SalesQty41_3">'Бланк заказа'!$Y$168:$Y$168</definedName>
    <definedName name="SalesQty41_4">'Бланк заказа'!$AA$168:$AA$168</definedName>
    <definedName name="SalesQty42_1">'Бланк заказа'!$U$174:$U$174</definedName>
    <definedName name="SalesQty42_2">'Бланк заказа'!$W$174:$W$174</definedName>
    <definedName name="SalesQty42_3">'Бланк заказа'!$Y$174:$Y$174</definedName>
    <definedName name="SalesQty42_4">'Бланк заказа'!$AA$174:$AA$174</definedName>
    <definedName name="SalesQty43_1">'Бланк заказа'!$U$175:$U$175</definedName>
    <definedName name="SalesQty43_2">'Бланк заказа'!$W$175:$W$175</definedName>
    <definedName name="SalesQty43_3">'Бланк заказа'!$Y$175:$Y$175</definedName>
    <definedName name="SalesQty43_4">'Бланк заказа'!$AA$175:$AA$175</definedName>
    <definedName name="SalesQty44_1">'Бланк заказа'!$U$179:$U$179</definedName>
    <definedName name="SalesQty44_2">'Бланк заказа'!$W$179:$W$179</definedName>
    <definedName name="SalesQty44_3">'Бланк заказа'!$Y$179:$Y$179</definedName>
    <definedName name="SalesQty44_4">'Бланк заказа'!$AA$179:$AA$179</definedName>
    <definedName name="SalesQty45_1">'Бланк заказа'!$U$184:$U$184</definedName>
    <definedName name="SalesQty45_2">'Бланк заказа'!$W$184:$W$184</definedName>
    <definedName name="SalesQty45_3">'Бланк заказа'!$Y$184:$Y$184</definedName>
    <definedName name="SalesQty45_4">'Бланк заказа'!$AA$184:$AA$184</definedName>
    <definedName name="SalesQty46_1">'Бланк заказа'!$U$185:$U$185</definedName>
    <definedName name="SalesQty46_2">'Бланк заказа'!$W$185:$W$185</definedName>
    <definedName name="SalesQty46_3">'Бланк заказа'!$Y$185:$Y$185</definedName>
    <definedName name="SalesQty46_4">'Бланк заказа'!$AA$185:$AA$185</definedName>
    <definedName name="SalesQty47_1">'Бланк заказа'!$U$189:$U$189</definedName>
    <definedName name="SalesQty47_2">'Бланк заказа'!$W$189:$W$189</definedName>
    <definedName name="SalesQty47_3">'Бланк заказа'!$Y$189:$Y$189</definedName>
    <definedName name="SalesQty47_4">'Бланк заказа'!$AA$189:$AA$189</definedName>
    <definedName name="SalesQty48_1">'Бланк заказа'!$U$190:$U$190</definedName>
    <definedName name="SalesQty48_2">'Бланк заказа'!$W$190:$W$190</definedName>
    <definedName name="SalesQty48_3">'Бланк заказа'!$Y$190:$Y$190</definedName>
    <definedName name="SalesQty48_4">'Бланк заказа'!$AA$190:$AA$190</definedName>
    <definedName name="SalesQty49_1">'Бланк заказа'!$U$191:$U$191</definedName>
    <definedName name="SalesQty49_2">'Бланк заказа'!$W$191:$W$191</definedName>
    <definedName name="SalesQty49_3">'Бланк заказа'!$Y$191:$Y$191</definedName>
    <definedName name="SalesQty49_4">'Бланк заказа'!$AA$191:$AA$191</definedName>
    <definedName name="SalesQty5_1">'Бланк заказа'!$U$37:$U$37</definedName>
    <definedName name="SalesQty5_2">'Бланк заказа'!$W$37:$W$37</definedName>
    <definedName name="SalesQty5_3">'Бланк заказа'!$Y$37:$Y$37</definedName>
    <definedName name="SalesQty5_4">'Бланк заказа'!$AA$37:$AA$37</definedName>
    <definedName name="SalesQty50_1">'Бланк заказа'!$U$196:$U$196</definedName>
    <definedName name="SalesQty50_2">'Бланк заказа'!$W$196:$W$196</definedName>
    <definedName name="SalesQty50_3">'Бланк заказа'!$Y$196:$Y$196</definedName>
    <definedName name="SalesQty50_4">'Бланк заказа'!$AA$196:$AA$196</definedName>
    <definedName name="SalesQty51_1">'Бланк заказа'!$U$197:$U$197</definedName>
    <definedName name="SalesQty51_2">'Бланк заказа'!$W$197:$W$197</definedName>
    <definedName name="SalesQty51_3">'Бланк заказа'!$Y$197:$Y$197</definedName>
    <definedName name="SalesQty51_4">'Бланк заказа'!$AA$197:$AA$197</definedName>
    <definedName name="SalesQty52_1">'Бланк заказа'!$U$202:$U$202</definedName>
    <definedName name="SalesQty52_2">'Бланк заказа'!$W$202:$W$202</definedName>
    <definedName name="SalesQty52_3">'Бланк заказа'!$Y$202:$Y$202</definedName>
    <definedName name="SalesQty52_4">'Бланк заказа'!$AA$202:$AA$202</definedName>
    <definedName name="SalesQty53_1">'Бланк заказа'!$U$203:$U$203</definedName>
    <definedName name="SalesQty53_2">'Бланк заказа'!$W$203:$W$203</definedName>
    <definedName name="SalesQty53_3">'Бланк заказа'!$Y$203:$Y$203</definedName>
    <definedName name="SalesQty53_4">'Бланк заказа'!$AA$203:$AA$203</definedName>
    <definedName name="SalesQty54_1">'Бланк заказа'!$U$207:$U$207</definedName>
    <definedName name="SalesQty54_2">'Бланк заказа'!$W$207:$W$207</definedName>
    <definedName name="SalesQty54_3">'Бланк заказа'!$Y$207:$Y$207</definedName>
    <definedName name="SalesQty54_4">'Бланк заказа'!$AA$207:$AA$207</definedName>
    <definedName name="SalesQty55_1">'Бланк заказа'!$U$213:$U$213</definedName>
    <definedName name="SalesQty55_2">'Бланк заказа'!$W$213:$W$213</definedName>
    <definedName name="SalesQty55_3">'Бланк заказа'!$Y$213:$Y$213</definedName>
    <definedName name="SalesQty55_4">'Бланк заказа'!$AA$213:$AA$213</definedName>
    <definedName name="SalesQty56_1">'Бланк заказа'!$U$214:$U$214</definedName>
    <definedName name="SalesQty56_2">'Бланк заказа'!$W$214:$W$214</definedName>
    <definedName name="SalesQty56_3">'Бланк заказа'!$Y$214:$Y$214</definedName>
    <definedName name="SalesQty56_4">'Бланк заказа'!$AA$214:$AA$214</definedName>
    <definedName name="SalesQty57_1">'Бланк заказа'!$U$215:$U$215</definedName>
    <definedName name="SalesQty57_2">'Бланк заказа'!$W$215:$W$215</definedName>
    <definedName name="SalesQty57_3">'Бланк заказа'!$Y$215:$Y$215</definedName>
    <definedName name="SalesQty57_4">'Бланк заказа'!$AA$215:$AA$215</definedName>
    <definedName name="SalesQty58_1">'Бланк заказа'!$U$216:$U$216</definedName>
    <definedName name="SalesQty58_2">'Бланк заказа'!$W$216:$W$216</definedName>
    <definedName name="SalesQty58_3">'Бланк заказа'!$Y$216:$Y$216</definedName>
    <definedName name="SalesQty58_4">'Бланк заказа'!$AA$216:$AA$216</definedName>
    <definedName name="SalesQty59_1">'Бланк заказа'!$U$217:$U$217</definedName>
    <definedName name="SalesQty59_2">'Бланк заказа'!$W$217:$W$217</definedName>
    <definedName name="SalesQty59_3">'Бланк заказа'!$Y$217:$Y$217</definedName>
    <definedName name="SalesQty59_4">'Бланк заказа'!$AA$217:$AA$217</definedName>
    <definedName name="SalesQty6_1">'Бланк заказа'!$U$38:$U$38</definedName>
    <definedName name="SalesQty6_2">'Бланк заказа'!$W$38:$W$38</definedName>
    <definedName name="SalesQty6_3">'Бланк заказа'!$Y$38:$Y$38</definedName>
    <definedName name="SalesQty6_4">'Бланк заказа'!$AA$38:$AA$38</definedName>
    <definedName name="SalesQty60_1">'Бланк заказа'!$U$218:$U$218</definedName>
    <definedName name="SalesQty60_2">'Бланк заказа'!$W$218:$W$218</definedName>
    <definedName name="SalesQty60_3">'Бланк заказа'!$Y$218:$Y$218</definedName>
    <definedName name="SalesQty60_4">'Бланк заказа'!$AA$218:$AA$218</definedName>
    <definedName name="SalesQty61_1">'Бланк заказа'!$U$222:$U$222</definedName>
    <definedName name="SalesQty61_2">'Бланк заказа'!$W$222:$W$222</definedName>
    <definedName name="SalesQty61_3">'Бланк заказа'!$Y$222:$Y$222</definedName>
    <definedName name="SalesQty61_4">'Бланк заказа'!$AA$222:$AA$222</definedName>
    <definedName name="SalesQty62_1">'Бланк заказа'!$U$223:$U$223</definedName>
    <definedName name="SalesQty62_2">'Бланк заказа'!$W$223:$W$223</definedName>
    <definedName name="SalesQty62_3">'Бланк заказа'!$Y$223:$Y$223</definedName>
    <definedName name="SalesQty62_4">'Бланк заказа'!$AA$223:$AA$223</definedName>
    <definedName name="SalesQty63_1">'Бланк заказа'!$U$227:$U$227</definedName>
    <definedName name="SalesQty63_2">'Бланк заказа'!$W$227:$W$227</definedName>
    <definedName name="SalesQty63_3">'Бланк заказа'!$Y$227:$Y$227</definedName>
    <definedName name="SalesQty63_4">'Бланк заказа'!$AA$227:$AA$227</definedName>
    <definedName name="SalesQty64_1">'Бланк заказа'!$U$231:$U$231</definedName>
    <definedName name="SalesQty64_2">'Бланк заказа'!$W$231:$W$231</definedName>
    <definedName name="SalesQty64_3">'Бланк заказа'!$Y$231:$Y$231</definedName>
    <definedName name="SalesQty64_4">'Бланк заказа'!$AA$231:$AA$231</definedName>
    <definedName name="SalesQty65_1">'Бланк заказа'!$U$237:$U$237</definedName>
    <definedName name="SalesQty65_2">'Бланк заказа'!$W$237:$W$237</definedName>
    <definedName name="SalesQty65_3">'Бланк заказа'!$Y$237:$Y$237</definedName>
    <definedName name="SalesQty65_4">'Бланк заказа'!$AA$237:$AA$237</definedName>
    <definedName name="SalesQty66_1">'Бланк заказа'!$U$238:$U$238</definedName>
    <definedName name="SalesQty66_2">'Бланк заказа'!$W$238:$W$238</definedName>
    <definedName name="SalesQty66_3">'Бланк заказа'!$Y$238:$Y$238</definedName>
    <definedName name="SalesQty66_4">'Бланк заказа'!$AA$238:$AA$238</definedName>
    <definedName name="SalesQty67_1">'Бланк заказа'!$U$239:$U$239</definedName>
    <definedName name="SalesQty67_2">'Бланк заказа'!$W$239:$W$239</definedName>
    <definedName name="SalesQty67_3">'Бланк заказа'!$Y$239:$Y$239</definedName>
    <definedName name="SalesQty67_4">'Бланк заказа'!$AA$239:$AA$239</definedName>
    <definedName name="SalesQty68_1">'Бланк заказа'!$U$240:$U$240</definedName>
    <definedName name="SalesQty68_2">'Бланк заказа'!$W$240:$W$240</definedName>
    <definedName name="SalesQty68_3">'Бланк заказа'!$Y$240:$Y$240</definedName>
    <definedName name="SalesQty68_4">'Бланк заказа'!$AA$240:$AA$240</definedName>
    <definedName name="SalesQty69_1">'Бланк заказа'!$U$244:$U$244</definedName>
    <definedName name="SalesQty69_2">'Бланк заказа'!$W$244:$W$244</definedName>
    <definedName name="SalesQty69_3">'Бланк заказа'!$Y$244:$Y$244</definedName>
    <definedName name="SalesQty69_4">'Бланк заказа'!$AA$244:$AA$244</definedName>
    <definedName name="SalesQty7_1">'Бланк заказа'!$U$39:$U$39</definedName>
    <definedName name="SalesQty7_2">'Бланк заказа'!$W$39:$W$39</definedName>
    <definedName name="SalesQty7_3">'Бланк заказа'!$Y$39:$Y$39</definedName>
    <definedName name="SalesQty7_4">'Бланк заказа'!$AA$39:$AA$39</definedName>
    <definedName name="SalesQty70_1">'Бланк заказа'!$U$248:$U$248</definedName>
    <definedName name="SalesQty70_2">'Бланк заказа'!$W$248:$W$248</definedName>
    <definedName name="SalesQty70_3">'Бланк заказа'!$Y$248:$Y$248</definedName>
    <definedName name="SalesQty70_4">'Бланк заказа'!$AA$248:$AA$248</definedName>
    <definedName name="SalesQty71_1">'Бланк заказа'!$U$249:$U$249</definedName>
    <definedName name="SalesQty71_2">'Бланк заказа'!$W$249:$W$249</definedName>
    <definedName name="SalesQty71_3">'Бланк заказа'!$Y$249:$Y$249</definedName>
    <definedName name="SalesQty71_4">'Бланк заказа'!$AA$249:$AA$249</definedName>
    <definedName name="SalesQty72_1">'Бланк заказа'!$U$250:$U$250</definedName>
    <definedName name="SalesQty72_2">'Бланк заказа'!$W$250:$W$250</definedName>
    <definedName name="SalesQty72_3">'Бланк заказа'!$Y$250:$Y$250</definedName>
    <definedName name="SalesQty72_4">'Бланк заказа'!$AA$250:$AA$250</definedName>
    <definedName name="SalesQty73_1">'Бланк заказа'!$U$254:$U$254</definedName>
    <definedName name="SalesQty73_2">'Бланк заказа'!$W$254:$W$254</definedName>
    <definedName name="SalesQty73_3">'Бланк заказа'!$Y$254:$Y$254</definedName>
    <definedName name="SalesQty73_4">'Бланк заказа'!$AA$254:$AA$254</definedName>
    <definedName name="SalesQty74_1">'Бланк заказа'!$U$255:$U$255</definedName>
    <definedName name="SalesQty74_2">'Бланк заказа'!$W$255:$W$255</definedName>
    <definedName name="SalesQty74_3">'Бланк заказа'!$Y$255:$Y$255</definedName>
    <definedName name="SalesQty74_4">'Бланк заказа'!$AA$255:$AA$255</definedName>
    <definedName name="SalesQty75_1">'Бланк заказа'!$U$260:$U$260</definedName>
    <definedName name="SalesQty75_2">'Бланк заказа'!$W$260:$W$260</definedName>
    <definedName name="SalesQty75_3">'Бланк заказа'!$Y$260:$Y$260</definedName>
    <definedName name="SalesQty75_4">'Бланк заказа'!$AA$260:$AA$260</definedName>
    <definedName name="SalesQty76_1">'Бланк заказа'!$U$261:$U$261</definedName>
    <definedName name="SalesQty76_2">'Бланк заказа'!$W$261:$W$261</definedName>
    <definedName name="SalesQty76_3">'Бланк заказа'!$Y$261:$Y$261</definedName>
    <definedName name="SalesQty76_4">'Бланк заказа'!$AA$261:$AA$261</definedName>
    <definedName name="SalesQty77_1">'Бланк заказа'!$U$265:$U$265</definedName>
    <definedName name="SalesQty77_2">'Бланк заказа'!$W$265:$W$265</definedName>
    <definedName name="SalesQty77_3">'Бланк заказа'!$Y$265:$Y$265</definedName>
    <definedName name="SalesQty77_4">'Бланк заказа'!$AA$265:$AA$265</definedName>
    <definedName name="SalesQty78_1">'Бланк заказа'!$U$266:$U$266</definedName>
    <definedName name="SalesQty78_2">'Бланк заказа'!$W$266:$W$266</definedName>
    <definedName name="SalesQty78_3">'Бланк заказа'!$Y$266:$Y$266</definedName>
    <definedName name="SalesQty78_4">'Бланк заказа'!$AA$266:$AA$266</definedName>
    <definedName name="SalesQty79_1">'Бланк заказа'!$U$270:$U$270</definedName>
    <definedName name="SalesQty79_2">'Бланк заказа'!$W$270:$W$270</definedName>
    <definedName name="SalesQty79_3">'Бланк заказа'!$Y$270:$Y$270</definedName>
    <definedName name="SalesQty79_4">'Бланк заказа'!$AA$270:$AA$270</definedName>
    <definedName name="SalesQty8_1">'Бланк заказа'!$U$43:$U$43</definedName>
    <definedName name="SalesQty8_2">'Бланк заказа'!$W$43:$W$43</definedName>
    <definedName name="SalesQty8_3">'Бланк заказа'!$Y$43:$Y$43</definedName>
    <definedName name="SalesQty8_4">'Бланк заказа'!$AA$43:$AA$43</definedName>
    <definedName name="SalesQty9_1">'Бланк заказа'!$U$48:$U$48</definedName>
    <definedName name="SalesQty9_2">'Бланк заказа'!$W$48:$W$48</definedName>
    <definedName name="SalesQty9_3">'Бланк заказа'!$Y$48:$Y$48</definedName>
    <definedName name="SalesQty9_4">'Бланк заказа'!$AA$48:$AA$48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заказа'!$V$53:$V$53</definedName>
    <definedName name="SalesRoundBox10_2">'Бланк заказа'!$X$53:$X$53</definedName>
    <definedName name="SalesRoundBox10_3">'Бланк заказа'!$Z$53:$Z$53</definedName>
    <definedName name="SalesRoundBox10_4">'Бланк заказа'!$AB$53:$AB$53</definedName>
    <definedName name="SalesRoundBox11_1">'Бланк заказа'!$V$57:$V$57</definedName>
    <definedName name="SalesRoundBox11_2">'Бланк заказа'!$X$57:$X$57</definedName>
    <definedName name="SalesRoundBox11_3">'Бланк заказа'!$Z$57:$Z$57</definedName>
    <definedName name="SalesRoundBox11_4">'Бланк заказа'!$AB$57:$AB$57</definedName>
    <definedName name="SalesRoundBox12_1">'Бланк заказа'!$V$62:$V$62</definedName>
    <definedName name="SalesRoundBox12_2">'Бланк заказа'!$X$62:$X$62</definedName>
    <definedName name="SalesRoundBox12_3">'Бланк заказа'!$Z$62:$Z$62</definedName>
    <definedName name="SalesRoundBox12_4">'Бланк заказа'!$AB$62:$AB$62</definedName>
    <definedName name="SalesRoundBox13_1">'Бланк заказа'!$V$63:$V$63</definedName>
    <definedName name="SalesRoundBox13_2">'Бланк заказа'!$X$63:$X$63</definedName>
    <definedName name="SalesRoundBox13_3">'Бланк заказа'!$Z$63:$Z$63</definedName>
    <definedName name="SalesRoundBox13_4">'Бланк заказа'!$AB$63:$AB$63</definedName>
    <definedName name="SalesRoundBox14_1">'Бланк заказа'!$V$69:$V$69</definedName>
    <definedName name="SalesRoundBox14_2">'Бланк заказа'!$X$69:$X$69</definedName>
    <definedName name="SalesRoundBox14_3">'Бланк заказа'!$Z$69:$Z$69</definedName>
    <definedName name="SalesRoundBox14_4">'Бланк заказа'!$AB$69:$AB$69</definedName>
    <definedName name="SalesRoundBox15_1">'Бланк заказа'!$V$73:$V$73</definedName>
    <definedName name="SalesRoundBox15_2">'Бланк заказа'!$X$73:$X$73</definedName>
    <definedName name="SalesRoundBox15_3">'Бланк заказа'!$Z$73:$Z$73</definedName>
    <definedName name="SalesRoundBox15_4">'Бланк заказа'!$AB$73:$AB$73</definedName>
    <definedName name="SalesRoundBox16_1">'Бланк заказа'!$V$74:$V$74</definedName>
    <definedName name="SalesRoundBox16_2">'Бланк заказа'!$X$74:$X$74</definedName>
    <definedName name="SalesRoundBox16_3">'Бланк заказа'!$Z$74:$Z$74</definedName>
    <definedName name="SalesRoundBox16_4">'Бланк заказа'!$AB$74:$AB$74</definedName>
    <definedName name="SalesRoundBox17_1">'Бланк заказа'!$V$79:$V$79</definedName>
    <definedName name="SalesRoundBox17_2">'Бланк заказа'!$X$79:$X$79</definedName>
    <definedName name="SalesRoundBox17_3">'Бланк заказа'!$Z$79:$Z$79</definedName>
    <definedName name="SalesRoundBox17_4">'Бланк заказа'!$AB$79:$AB$79</definedName>
    <definedName name="SalesRoundBox18_1">'Бланк заказа'!$V$83:$V$83</definedName>
    <definedName name="SalesRoundBox18_2">'Бланк заказа'!$X$83:$X$83</definedName>
    <definedName name="SalesRoundBox18_3">'Бланк заказа'!$Z$83:$Z$83</definedName>
    <definedName name="SalesRoundBox18_4">'Бланк заказа'!$AB$83:$AB$83</definedName>
    <definedName name="SalesRoundBox19_1">'Бланк заказа'!$V$87:$V$87</definedName>
    <definedName name="SalesRoundBox19_2">'Бланк заказа'!$X$87:$X$87</definedName>
    <definedName name="SalesRoundBox19_3">'Бланк заказа'!$Z$87:$Z$87</definedName>
    <definedName name="SalesRoundBox19_4">'Бланк заказа'!$AB$87:$AB$87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заказа'!$V$92:$V$92</definedName>
    <definedName name="SalesRoundBox20_2">'Бланк заказа'!$X$92:$X$92</definedName>
    <definedName name="SalesRoundBox20_3">'Бланк заказа'!$Z$92:$Z$92</definedName>
    <definedName name="SalesRoundBox20_4">'Бланк заказа'!$AB$92:$AB$92</definedName>
    <definedName name="SalesRoundBox21_1">'Бланк заказа'!$V$93:$V$93</definedName>
    <definedName name="SalesRoundBox21_2">'Бланк заказа'!$X$93:$X$93</definedName>
    <definedName name="SalesRoundBox21_3">'Бланк заказа'!$Z$93:$Z$93</definedName>
    <definedName name="SalesRoundBox21_4">'Бланк заказа'!$AB$93:$AB$93</definedName>
    <definedName name="SalesRoundBox22_1">'Бланк заказа'!$V$94:$V$94</definedName>
    <definedName name="SalesRoundBox22_2">'Бланк заказа'!$X$94:$X$94</definedName>
    <definedName name="SalesRoundBox22_3">'Бланк заказа'!$Z$94:$Z$94</definedName>
    <definedName name="SalesRoundBox22_4">'Бланк заказа'!$AB$94:$AB$94</definedName>
    <definedName name="SalesRoundBox23_1">'Бланк заказа'!$V$98:$V$98</definedName>
    <definedName name="SalesRoundBox23_2">'Бланк заказа'!$X$98:$X$98</definedName>
    <definedName name="SalesRoundBox23_3">'Бланк заказа'!$Z$98:$Z$98</definedName>
    <definedName name="SalesRoundBox23_4">'Бланк заказа'!$AB$98:$AB$98</definedName>
    <definedName name="SalesRoundBox24_1">'Бланк заказа'!$V$103:$V$103</definedName>
    <definedName name="SalesRoundBox24_2">'Бланк заказа'!$X$103:$X$103</definedName>
    <definedName name="SalesRoundBox24_3">'Бланк заказа'!$Z$103:$Z$103</definedName>
    <definedName name="SalesRoundBox24_4">'Бланк заказа'!$AB$103:$AB$103</definedName>
    <definedName name="SalesRoundBox25_1">'Бланк заказа'!$V$108:$V$108</definedName>
    <definedName name="SalesRoundBox25_2">'Бланк заказа'!$X$108:$X$108</definedName>
    <definedName name="SalesRoundBox25_3">'Бланк заказа'!$Z$108:$Z$108</definedName>
    <definedName name="SalesRoundBox25_4">'Бланк заказа'!$AB$108:$AB$108</definedName>
    <definedName name="SalesRoundBox26_1">'Бланк заказа'!$V$109:$V$109</definedName>
    <definedName name="SalesRoundBox26_2">'Бланк заказа'!$X$109:$X$109</definedName>
    <definedName name="SalesRoundBox26_3">'Бланк заказа'!$Z$109:$Z$109</definedName>
    <definedName name="SalesRoundBox26_4">'Бланк заказа'!$AB$109:$AB$109</definedName>
    <definedName name="SalesRoundBox27_1">'Бланк заказа'!$V$110:$V$110</definedName>
    <definedName name="SalesRoundBox27_2">'Бланк заказа'!$X$110:$X$110</definedName>
    <definedName name="SalesRoundBox27_3">'Бланк заказа'!$Z$110:$Z$110</definedName>
    <definedName name="SalesRoundBox27_4">'Бланк заказа'!$AB$110:$AB$110</definedName>
    <definedName name="SalesRoundBox28_1">'Бланк заказа'!$V$115:$V$115</definedName>
    <definedName name="SalesRoundBox28_2">'Бланк заказа'!$X$115:$X$115</definedName>
    <definedName name="SalesRoundBox28_3">'Бланк заказа'!$Z$115:$Z$115</definedName>
    <definedName name="SalesRoundBox28_4">'Бланк заказа'!$AB$115:$AB$115</definedName>
    <definedName name="SalesRoundBox29_1">'Бланк заказа'!$V$120:$V$120</definedName>
    <definedName name="SalesRoundBox29_2">'Бланк заказа'!$X$120:$X$120</definedName>
    <definedName name="SalesRoundBox29_3">'Бланк заказа'!$Z$120:$Z$120</definedName>
    <definedName name="SalesRoundBox29_4">'Бланк заказа'!$AB$120:$AB$120</definedName>
    <definedName name="SalesRoundBox3_1">'Бланк заказа'!$V$28:$V$28</definedName>
    <definedName name="SalesRoundBox3_2">'Бланк заказа'!$X$28:$X$28</definedName>
    <definedName name="SalesRoundBox3_3">'Бланк заказа'!$Z$28:$Z$28</definedName>
    <definedName name="SalesRoundBox3_4">'Бланк заказа'!$AB$28:$AB$28</definedName>
    <definedName name="SalesRoundBox30_1">'Бланк заказа'!$V$124:$V$124</definedName>
    <definedName name="SalesRoundBox30_2">'Бланк заказа'!$X$124:$X$124</definedName>
    <definedName name="SalesRoundBox30_3">'Бланк заказа'!$Z$124:$Z$124</definedName>
    <definedName name="SalesRoundBox30_4">'Бланк заказа'!$AB$124:$AB$124</definedName>
    <definedName name="SalesRoundBox31_1">'Бланк заказа'!$V$129:$V$129</definedName>
    <definedName name="SalesRoundBox31_2">'Бланк заказа'!$X$129:$X$129</definedName>
    <definedName name="SalesRoundBox31_3">'Бланк заказа'!$Z$129:$Z$129</definedName>
    <definedName name="SalesRoundBox31_4">'Бланк заказа'!$AB$129:$AB$129</definedName>
    <definedName name="SalesRoundBox32_1">'Бланк заказа'!$V$134:$V$134</definedName>
    <definedName name="SalesRoundBox32_2">'Бланк заказа'!$X$134:$X$134</definedName>
    <definedName name="SalesRoundBox32_3">'Бланк заказа'!$Z$134:$Z$134</definedName>
    <definedName name="SalesRoundBox32_4">'Бланк заказа'!$AB$134:$AB$134</definedName>
    <definedName name="SalesRoundBox33_1">'Бланк заказа'!$V$135:$V$135</definedName>
    <definedName name="SalesRoundBox33_2">'Бланк заказа'!$X$135:$X$135</definedName>
    <definedName name="SalesRoundBox33_3">'Бланк заказа'!$Z$135:$Z$135</definedName>
    <definedName name="SalesRoundBox33_4">'Бланк заказа'!$AB$135:$AB$135</definedName>
    <definedName name="SalesRoundBox34_1">'Бланк заказа'!$V$139:$V$139</definedName>
    <definedName name="SalesRoundBox34_2">'Бланк заказа'!$X$139:$X$139</definedName>
    <definedName name="SalesRoundBox34_3">'Бланк заказа'!$Z$139:$Z$139</definedName>
    <definedName name="SalesRoundBox34_4">'Бланк заказа'!$AB$139:$AB$139</definedName>
    <definedName name="SalesRoundBox35_1">'Бланк заказа'!$V$144:$V$144</definedName>
    <definedName name="SalesRoundBox35_2">'Бланк заказа'!$X$144:$X$144</definedName>
    <definedName name="SalesRoundBox35_3">'Бланк заказа'!$Z$144:$Z$144</definedName>
    <definedName name="SalesRoundBox35_4">'Бланк заказа'!$AB$144:$AB$144</definedName>
    <definedName name="SalesRoundBox36_1">'Бланк заказа'!$V$149:$V$149</definedName>
    <definedName name="SalesRoundBox36_2">'Бланк заказа'!$X$149:$X$149</definedName>
    <definedName name="SalesRoundBox36_3">'Бланк заказа'!$Z$149:$Z$149</definedName>
    <definedName name="SalesRoundBox36_4">'Бланк заказа'!$AB$149:$AB$149</definedName>
    <definedName name="SalesRoundBox37_1">'Бланк заказа'!$V$153:$V$153</definedName>
    <definedName name="SalesRoundBox37_2">'Бланк заказа'!$X$153:$X$153</definedName>
    <definedName name="SalesRoundBox37_3">'Бланк заказа'!$Z$153:$Z$153</definedName>
    <definedName name="SalesRoundBox37_4">'Бланк заказа'!$AB$153:$AB$153</definedName>
    <definedName name="SalesRoundBox38_1">'Бланк заказа'!$V$159:$V$159</definedName>
    <definedName name="SalesRoundBox38_2">'Бланк заказа'!$X$159:$X$159</definedName>
    <definedName name="SalesRoundBox38_3">'Бланк заказа'!$Z$159:$Z$159</definedName>
    <definedName name="SalesRoundBox38_4">'Бланк заказа'!$AB$159:$AB$159</definedName>
    <definedName name="SalesRoundBox39_1">'Бланк заказа'!$V$160:$V$160</definedName>
    <definedName name="SalesRoundBox39_2">'Бланк заказа'!$X$160:$X$160</definedName>
    <definedName name="SalesRoundBox39_3">'Бланк заказа'!$Z$160:$Z$160</definedName>
    <definedName name="SalesRoundBox39_4">'Бланк заказа'!$AB$160:$AB$160</definedName>
    <definedName name="SalesRoundBox4_1">'Бланк заказа'!$V$32:$V$32</definedName>
    <definedName name="SalesRoundBox4_2">'Бланк заказа'!$X$32:$X$32</definedName>
    <definedName name="SalesRoundBox4_3">'Бланк заказа'!$Z$32:$Z$32</definedName>
    <definedName name="SalesRoundBox4_4">'Бланк заказа'!$AB$32:$AB$32</definedName>
    <definedName name="SalesRoundBox40_1">'Бланк заказа'!$V$164:$V$164</definedName>
    <definedName name="SalesRoundBox40_2">'Бланк заказа'!$X$164:$X$164</definedName>
    <definedName name="SalesRoundBox40_3">'Бланк заказа'!$Z$164:$Z$164</definedName>
    <definedName name="SalesRoundBox40_4">'Бланк заказа'!$AB$164:$AB$164</definedName>
    <definedName name="SalesRoundBox41_1">'Бланк заказа'!$V$168:$V$168</definedName>
    <definedName name="SalesRoundBox41_2">'Бланк заказа'!$X$168:$X$168</definedName>
    <definedName name="SalesRoundBox41_3">'Бланк заказа'!$Z$168:$Z$168</definedName>
    <definedName name="SalesRoundBox41_4">'Бланк заказа'!$AB$168:$AB$168</definedName>
    <definedName name="SalesRoundBox42_1">'Бланк заказа'!$V$174:$V$174</definedName>
    <definedName name="SalesRoundBox42_2">'Бланк заказа'!$X$174:$X$174</definedName>
    <definedName name="SalesRoundBox42_3">'Бланк заказа'!$Z$174:$Z$174</definedName>
    <definedName name="SalesRoundBox42_4">'Бланк заказа'!$AB$174:$AB$174</definedName>
    <definedName name="SalesRoundBox43_1">'Бланк заказа'!$V$175:$V$175</definedName>
    <definedName name="SalesRoundBox43_2">'Бланк заказа'!$X$175:$X$175</definedName>
    <definedName name="SalesRoundBox43_3">'Бланк заказа'!$Z$175:$Z$175</definedName>
    <definedName name="SalesRoundBox43_4">'Бланк заказа'!$AB$175:$AB$175</definedName>
    <definedName name="SalesRoundBox44_1">'Бланк заказа'!$V$179:$V$179</definedName>
    <definedName name="SalesRoundBox44_2">'Бланк заказа'!$X$179:$X$179</definedName>
    <definedName name="SalesRoundBox44_3">'Бланк заказа'!$Z$179:$Z$179</definedName>
    <definedName name="SalesRoundBox44_4">'Бланк заказа'!$AB$179:$AB$179</definedName>
    <definedName name="SalesRoundBox45_1">'Бланк заказа'!$V$184:$V$184</definedName>
    <definedName name="SalesRoundBox45_2">'Бланк заказа'!$X$184:$X$184</definedName>
    <definedName name="SalesRoundBox45_3">'Бланк заказа'!$Z$184:$Z$184</definedName>
    <definedName name="SalesRoundBox45_4">'Бланк заказа'!$AB$184:$AB$184</definedName>
    <definedName name="SalesRoundBox46_1">'Бланк заказа'!$V$185:$V$185</definedName>
    <definedName name="SalesRoundBox46_2">'Бланк заказа'!$X$185:$X$185</definedName>
    <definedName name="SalesRoundBox46_3">'Бланк заказа'!$Z$185:$Z$185</definedName>
    <definedName name="SalesRoundBox46_4">'Бланк заказа'!$AB$185:$AB$185</definedName>
    <definedName name="SalesRoundBox47_1">'Бланк заказа'!$V$189:$V$189</definedName>
    <definedName name="SalesRoundBox47_2">'Бланк заказа'!$X$189:$X$189</definedName>
    <definedName name="SalesRoundBox47_3">'Бланк заказа'!$Z$189:$Z$189</definedName>
    <definedName name="SalesRoundBox47_4">'Бланк заказа'!$AB$189:$AB$189</definedName>
    <definedName name="SalesRoundBox48_1">'Бланк заказа'!$V$190:$V$190</definedName>
    <definedName name="SalesRoundBox48_2">'Бланк заказа'!$X$190:$X$190</definedName>
    <definedName name="SalesRoundBox48_3">'Бланк заказа'!$Z$190:$Z$190</definedName>
    <definedName name="SalesRoundBox48_4">'Бланк заказа'!$AB$190:$AB$190</definedName>
    <definedName name="SalesRoundBox49_1">'Бланк заказа'!$V$191:$V$191</definedName>
    <definedName name="SalesRoundBox49_2">'Бланк заказа'!$X$191:$X$191</definedName>
    <definedName name="SalesRoundBox49_3">'Бланк заказа'!$Z$191:$Z$191</definedName>
    <definedName name="SalesRoundBox49_4">'Бланк заказа'!$AB$191:$AB$191</definedName>
    <definedName name="SalesRoundBox5_1">'Бланк заказа'!$V$37:$V$37</definedName>
    <definedName name="SalesRoundBox5_2">'Бланк заказа'!$X$37:$X$37</definedName>
    <definedName name="SalesRoundBox5_3">'Бланк заказа'!$Z$37:$Z$37</definedName>
    <definedName name="SalesRoundBox5_4">'Бланк заказа'!$AB$37:$AB$37</definedName>
    <definedName name="SalesRoundBox50_1">'Бланк заказа'!$V$196:$V$196</definedName>
    <definedName name="SalesRoundBox50_2">'Бланк заказа'!$X$196:$X$196</definedName>
    <definedName name="SalesRoundBox50_3">'Бланк заказа'!$Z$196:$Z$196</definedName>
    <definedName name="SalesRoundBox50_4">'Бланк заказа'!$AB$196:$AB$196</definedName>
    <definedName name="SalesRoundBox51_1">'Бланк заказа'!$V$197:$V$197</definedName>
    <definedName name="SalesRoundBox51_2">'Бланк заказа'!$X$197:$X$197</definedName>
    <definedName name="SalesRoundBox51_3">'Бланк заказа'!$Z$197:$Z$197</definedName>
    <definedName name="SalesRoundBox51_4">'Бланк заказа'!$AB$197:$AB$197</definedName>
    <definedName name="SalesRoundBox52_1">'Бланк заказа'!$V$202:$V$202</definedName>
    <definedName name="SalesRoundBox52_2">'Бланк заказа'!$X$202:$X$202</definedName>
    <definedName name="SalesRoundBox52_3">'Бланк заказа'!$Z$202:$Z$202</definedName>
    <definedName name="SalesRoundBox52_4">'Бланк заказа'!$AB$202:$AB$202</definedName>
    <definedName name="SalesRoundBox53_1">'Бланк заказа'!$V$203:$V$203</definedName>
    <definedName name="SalesRoundBox53_2">'Бланк заказа'!$X$203:$X$203</definedName>
    <definedName name="SalesRoundBox53_3">'Бланк заказа'!$Z$203:$Z$203</definedName>
    <definedName name="SalesRoundBox53_4">'Бланк заказа'!$AB$203:$AB$203</definedName>
    <definedName name="SalesRoundBox54_1">'Бланк заказа'!$V$207:$V$207</definedName>
    <definedName name="SalesRoundBox54_2">'Бланк заказа'!$X$207:$X$207</definedName>
    <definedName name="SalesRoundBox54_3">'Бланк заказа'!$Z$207:$Z$207</definedName>
    <definedName name="SalesRoundBox54_4">'Бланк заказа'!$AB$207:$AB$207</definedName>
    <definedName name="SalesRoundBox55_1">'Бланк заказа'!$V$213:$V$213</definedName>
    <definedName name="SalesRoundBox55_2">'Бланк заказа'!$X$213:$X$213</definedName>
    <definedName name="SalesRoundBox55_3">'Бланк заказа'!$Z$213:$Z$213</definedName>
    <definedName name="SalesRoundBox55_4">'Бланк заказа'!$AB$213:$AB$213</definedName>
    <definedName name="SalesRoundBox56_1">'Бланк заказа'!$V$214:$V$214</definedName>
    <definedName name="SalesRoundBox56_2">'Бланк заказа'!$X$214:$X$214</definedName>
    <definedName name="SalesRoundBox56_3">'Бланк заказа'!$Z$214:$Z$214</definedName>
    <definedName name="SalesRoundBox56_4">'Бланк заказа'!$AB$214:$AB$214</definedName>
    <definedName name="SalesRoundBox57_1">'Бланк заказа'!$V$215:$V$215</definedName>
    <definedName name="SalesRoundBox57_2">'Бланк заказа'!$X$215:$X$215</definedName>
    <definedName name="SalesRoundBox57_3">'Бланк заказа'!$Z$215:$Z$215</definedName>
    <definedName name="SalesRoundBox57_4">'Бланк заказа'!$AB$215:$AB$215</definedName>
    <definedName name="SalesRoundBox58_1">'Бланк заказа'!$V$216:$V$216</definedName>
    <definedName name="SalesRoundBox58_2">'Бланк заказа'!$X$216:$X$216</definedName>
    <definedName name="SalesRoundBox58_3">'Бланк заказа'!$Z$216:$Z$216</definedName>
    <definedName name="SalesRoundBox58_4">'Бланк заказа'!$AB$216:$AB$216</definedName>
    <definedName name="SalesRoundBox59_1">'Бланк заказа'!$V$217:$V$217</definedName>
    <definedName name="SalesRoundBox59_2">'Бланк заказа'!$X$217:$X$217</definedName>
    <definedName name="SalesRoundBox59_3">'Бланк заказа'!$Z$217:$Z$217</definedName>
    <definedName name="SalesRoundBox59_4">'Бланк заказа'!$AB$217:$AB$217</definedName>
    <definedName name="SalesRoundBox6_1">'Бланк заказа'!$V$38:$V$38</definedName>
    <definedName name="SalesRoundBox6_2">'Бланк заказа'!$X$38:$X$38</definedName>
    <definedName name="SalesRoundBox6_3">'Бланк заказа'!$Z$38:$Z$38</definedName>
    <definedName name="SalesRoundBox6_4">'Бланк заказа'!$AB$38:$AB$38</definedName>
    <definedName name="SalesRoundBox60_1">'Бланк заказа'!$V$218:$V$218</definedName>
    <definedName name="SalesRoundBox60_2">'Бланк заказа'!$X$218:$X$218</definedName>
    <definedName name="SalesRoundBox60_3">'Бланк заказа'!$Z$218:$Z$218</definedName>
    <definedName name="SalesRoundBox60_4">'Бланк заказа'!$AB$218:$AB$218</definedName>
    <definedName name="SalesRoundBox61_1">'Бланк заказа'!$V$222:$V$222</definedName>
    <definedName name="SalesRoundBox61_2">'Бланк заказа'!$X$222:$X$222</definedName>
    <definedName name="SalesRoundBox61_3">'Бланк заказа'!$Z$222:$Z$222</definedName>
    <definedName name="SalesRoundBox61_4">'Бланк заказа'!$AB$222:$AB$222</definedName>
    <definedName name="SalesRoundBox62_1">'Бланк заказа'!$V$223:$V$223</definedName>
    <definedName name="SalesRoundBox62_2">'Бланк заказа'!$X$223:$X$223</definedName>
    <definedName name="SalesRoundBox62_3">'Бланк заказа'!$Z$223:$Z$223</definedName>
    <definedName name="SalesRoundBox62_4">'Бланк заказа'!$AB$223:$AB$223</definedName>
    <definedName name="SalesRoundBox63_1">'Бланк заказа'!$V$227:$V$227</definedName>
    <definedName name="SalesRoundBox63_2">'Бланк заказа'!$X$227:$X$227</definedName>
    <definedName name="SalesRoundBox63_3">'Бланк заказа'!$Z$227:$Z$227</definedName>
    <definedName name="SalesRoundBox63_4">'Бланк заказа'!$AB$227:$AB$227</definedName>
    <definedName name="SalesRoundBox64_1">'Бланк заказа'!$V$231:$V$231</definedName>
    <definedName name="SalesRoundBox64_2">'Бланк заказа'!$X$231:$X$231</definedName>
    <definedName name="SalesRoundBox64_3">'Бланк заказа'!$Z$231:$Z$231</definedName>
    <definedName name="SalesRoundBox64_4">'Бланк заказа'!$AB$231:$AB$231</definedName>
    <definedName name="SalesRoundBox65_1">'Бланк заказа'!$V$237:$V$237</definedName>
    <definedName name="SalesRoundBox65_2">'Бланк заказа'!$X$237:$X$237</definedName>
    <definedName name="SalesRoundBox65_3">'Бланк заказа'!$Z$237:$Z$237</definedName>
    <definedName name="SalesRoundBox65_4">'Бланк заказа'!$AB$237:$AB$237</definedName>
    <definedName name="SalesRoundBox66_1">'Бланк заказа'!$V$238:$V$238</definedName>
    <definedName name="SalesRoundBox66_2">'Бланк заказа'!$X$238:$X$238</definedName>
    <definedName name="SalesRoundBox66_3">'Бланк заказа'!$Z$238:$Z$238</definedName>
    <definedName name="SalesRoundBox66_4">'Бланк заказа'!$AB$238:$AB$238</definedName>
    <definedName name="SalesRoundBox67_1">'Бланк заказа'!$V$239:$V$239</definedName>
    <definedName name="SalesRoundBox67_2">'Бланк заказа'!$X$239:$X$239</definedName>
    <definedName name="SalesRoundBox67_3">'Бланк заказа'!$Z$239:$Z$239</definedName>
    <definedName name="SalesRoundBox67_4">'Бланк заказа'!$AB$239:$AB$239</definedName>
    <definedName name="SalesRoundBox68_1">'Бланк заказа'!$V$240:$V$240</definedName>
    <definedName name="SalesRoundBox68_2">'Бланк заказа'!$X$240:$X$240</definedName>
    <definedName name="SalesRoundBox68_3">'Бланк заказа'!$Z$240:$Z$240</definedName>
    <definedName name="SalesRoundBox68_4">'Бланк заказа'!$AB$240:$AB$240</definedName>
    <definedName name="SalesRoundBox69_1">'Бланк заказа'!$V$244:$V$244</definedName>
    <definedName name="SalesRoundBox69_2">'Бланк заказа'!$X$244:$X$244</definedName>
    <definedName name="SalesRoundBox69_3">'Бланк заказа'!$Z$244:$Z$244</definedName>
    <definedName name="SalesRoundBox69_4">'Бланк заказа'!$AB$244:$AB$244</definedName>
    <definedName name="SalesRoundBox7_1">'Бланк заказа'!$V$39:$V$39</definedName>
    <definedName name="SalesRoundBox7_2">'Бланк заказа'!$X$39:$X$39</definedName>
    <definedName name="SalesRoundBox7_3">'Бланк заказа'!$Z$39:$Z$39</definedName>
    <definedName name="SalesRoundBox7_4">'Бланк заказа'!$AB$39:$AB$39</definedName>
    <definedName name="SalesRoundBox70_1">'Бланк заказа'!$V$248:$V$248</definedName>
    <definedName name="SalesRoundBox70_2">'Бланк заказа'!$X$248:$X$248</definedName>
    <definedName name="SalesRoundBox70_3">'Бланк заказа'!$Z$248:$Z$248</definedName>
    <definedName name="SalesRoundBox70_4">'Бланк заказа'!$AB$248:$AB$248</definedName>
    <definedName name="SalesRoundBox71_1">'Бланк заказа'!$V$249:$V$249</definedName>
    <definedName name="SalesRoundBox71_2">'Бланк заказа'!$X$249:$X$249</definedName>
    <definedName name="SalesRoundBox71_3">'Бланк заказа'!$Z$249:$Z$249</definedName>
    <definedName name="SalesRoundBox71_4">'Бланк заказа'!$AB$249:$AB$249</definedName>
    <definedName name="SalesRoundBox72_1">'Бланк заказа'!$V$250:$V$250</definedName>
    <definedName name="SalesRoundBox72_2">'Бланк заказа'!$X$250:$X$250</definedName>
    <definedName name="SalesRoundBox72_3">'Бланк заказа'!$Z$250:$Z$250</definedName>
    <definedName name="SalesRoundBox72_4">'Бланк заказа'!$AB$250:$AB$250</definedName>
    <definedName name="SalesRoundBox73_1">'Бланк заказа'!$V$254:$V$254</definedName>
    <definedName name="SalesRoundBox73_2">'Бланк заказа'!$X$254:$X$254</definedName>
    <definedName name="SalesRoundBox73_3">'Бланк заказа'!$Z$254:$Z$254</definedName>
    <definedName name="SalesRoundBox73_4">'Бланк заказа'!$AB$254:$AB$254</definedName>
    <definedName name="SalesRoundBox74_1">'Бланк заказа'!$V$255:$V$255</definedName>
    <definedName name="SalesRoundBox74_2">'Бланк заказа'!$X$255:$X$255</definedName>
    <definedName name="SalesRoundBox74_3">'Бланк заказа'!$Z$255:$Z$255</definedName>
    <definedName name="SalesRoundBox74_4">'Бланк заказа'!$AB$255:$AB$255</definedName>
    <definedName name="SalesRoundBox75_1">'Бланк заказа'!$V$260:$V$260</definedName>
    <definedName name="SalesRoundBox75_2">'Бланк заказа'!$X$260:$X$260</definedName>
    <definedName name="SalesRoundBox75_3">'Бланк заказа'!$Z$260:$Z$260</definedName>
    <definedName name="SalesRoundBox75_4">'Бланк заказа'!$AB$260:$AB$260</definedName>
    <definedName name="SalesRoundBox76_1">'Бланк заказа'!$V$261:$V$261</definedName>
    <definedName name="SalesRoundBox76_2">'Бланк заказа'!$X$261:$X$261</definedName>
    <definedName name="SalesRoundBox76_3">'Бланк заказа'!$Z$261:$Z$261</definedName>
    <definedName name="SalesRoundBox76_4">'Бланк заказа'!$AB$261:$AB$261</definedName>
    <definedName name="SalesRoundBox77_1">'Бланк заказа'!$V$265:$V$265</definedName>
    <definedName name="SalesRoundBox77_2">'Бланк заказа'!$X$265:$X$265</definedName>
    <definedName name="SalesRoundBox77_3">'Бланк заказа'!$Z$265:$Z$265</definedName>
    <definedName name="SalesRoundBox77_4">'Бланк заказа'!$AB$265:$AB$265</definedName>
    <definedName name="SalesRoundBox78_1">'Бланк заказа'!$V$266:$V$266</definedName>
    <definedName name="SalesRoundBox78_2">'Бланк заказа'!$X$266:$X$266</definedName>
    <definedName name="SalesRoundBox78_3">'Бланк заказа'!$Z$266:$Z$266</definedName>
    <definedName name="SalesRoundBox78_4">'Бланк заказа'!$AB$266:$AB$266</definedName>
    <definedName name="SalesRoundBox79_1">'Бланк заказа'!$V$270:$V$270</definedName>
    <definedName name="SalesRoundBox79_2">'Бланк заказа'!$X$270:$X$270</definedName>
    <definedName name="SalesRoundBox79_3">'Бланк заказа'!$Z$270:$Z$270</definedName>
    <definedName name="SalesRoundBox79_4">'Бланк заказа'!$AB$270:$AB$270</definedName>
    <definedName name="SalesRoundBox8_1">'Бланк заказа'!$V$43:$V$43</definedName>
    <definedName name="SalesRoundBox8_2">'Бланк заказа'!$X$43:$X$43</definedName>
    <definedName name="SalesRoundBox8_3">'Бланк заказа'!$Z$43:$Z$43</definedName>
    <definedName name="SalesRoundBox8_4">'Бланк заказа'!$AB$43:$AB$43</definedName>
    <definedName name="SalesRoundBox9_1">'Бланк заказа'!$V$48:$V$48</definedName>
    <definedName name="SalesRoundBox9_2">'Бланк заказа'!$X$48:$X$48</definedName>
    <definedName name="SalesRoundBox9_3">'Бланк заказа'!$Z$48:$Z$48</definedName>
    <definedName name="SalesRoundBox9_4">'Бланк заказа'!$AB$48:$AB$48</definedName>
    <definedName name="Table">Setting!$B$6:$D$11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заказа'!$T$53:$T$53</definedName>
    <definedName name="UnitOfMeasure11">'Бланк заказа'!$T$57:$T$57</definedName>
    <definedName name="UnitOfMeasure12">'Бланк заказа'!$T$62:$T$62</definedName>
    <definedName name="UnitOfMeasure13">'Бланк заказа'!$T$63:$T$63</definedName>
    <definedName name="UnitOfMeasure14">'Бланк заказа'!$T$69:$T$69</definedName>
    <definedName name="UnitOfMeasure15">'Бланк заказа'!$T$73:$T$73</definedName>
    <definedName name="UnitOfMeasure16">'Бланк заказа'!$T$74:$T$74</definedName>
    <definedName name="UnitOfMeasure17">'Бланк заказа'!$T$79:$T$79</definedName>
    <definedName name="UnitOfMeasure18">'Бланк заказа'!$T$83:$T$83</definedName>
    <definedName name="UnitOfMeasure19">'Бланк заказа'!$T$87:$T$87</definedName>
    <definedName name="UnitOfMeasure2">'Бланк заказа'!$T$22:$T$22</definedName>
    <definedName name="UnitOfMeasure20">'Бланк заказа'!$T$92:$T$92</definedName>
    <definedName name="UnitOfMeasure21">'Бланк заказа'!$T$93:$T$93</definedName>
    <definedName name="UnitOfMeasure22">'Бланк заказа'!$T$94:$T$94</definedName>
    <definedName name="UnitOfMeasure23">'Бланк заказа'!$T$98:$T$98</definedName>
    <definedName name="UnitOfMeasure24">'Бланк заказа'!$T$103:$T$103</definedName>
    <definedName name="UnitOfMeasure25">'Бланк заказа'!$T$108:$T$108</definedName>
    <definedName name="UnitOfMeasure26">'Бланк заказа'!$T$109:$T$109</definedName>
    <definedName name="UnitOfMeasure27">'Бланк заказа'!$T$110:$T$110</definedName>
    <definedName name="UnitOfMeasure28">'Бланк заказа'!$T$115:$T$115</definedName>
    <definedName name="UnitOfMeasure29">'Бланк заказа'!$T$120:$T$120</definedName>
    <definedName name="UnitOfMeasure3">'Бланк заказа'!$T$28:$T$28</definedName>
    <definedName name="UnitOfMeasure30">'Бланк заказа'!$T$124:$T$124</definedName>
    <definedName name="UnitOfMeasure31">'Бланк заказа'!$T$129:$T$129</definedName>
    <definedName name="UnitOfMeasure32">'Бланк заказа'!$T$134:$T$134</definedName>
    <definedName name="UnitOfMeasure33">'Бланк заказа'!$T$135:$T$135</definedName>
    <definedName name="UnitOfMeasure34">'Бланк заказа'!$T$139:$T$139</definedName>
    <definedName name="UnitOfMeasure35">'Бланк заказа'!$T$144:$T$144</definedName>
    <definedName name="UnitOfMeasure36">'Бланк заказа'!$T$149:$T$149</definedName>
    <definedName name="UnitOfMeasure37">'Бланк заказа'!$T$153:$T$153</definedName>
    <definedName name="UnitOfMeasure38">'Бланк заказа'!$T$159:$T$159</definedName>
    <definedName name="UnitOfMeasure39">'Бланк заказа'!$T$160:$T$160</definedName>
    <definedName name="UnitOfMeasure4">'Бланк заказа'!$T$32:$T$32</definedName>
    <definedName name="UnitOfMeasure40">'Бланк заказа'!$T$164:$T$164</definedName>
    <definedName name="UnitOfMeasure41">'Бланк заказа'!$T$168:$T$168</definedName>
    <definedName name="UnitOfMeasure42">'Бланк заказа'!$T$174:$T$174</definedName>
    <definedName name="UnitOfMeasure43">'Бланк заказа'!$T$175:$T$175</definedName>
    <definedName name="UnitOfMeasure44">'Бланк заказа'!$T$179:$T$179</definedName>
    <definedName name="UnitOfMeasure45">'Бланк заказа'!$T$184:$T$184</definedName>
    <definedName name="UnitOfMeasure46">'Бланк заказа'!$T$185:$T$185</definedName>
    <definedName name="UnitOfMeasure47">'Бланк заказа'!$T$189:$T$189</definedName>
    <definedName name="UnitOfMeasure48">'Бланк заказа'!$T$190:$T$190</definedName>
    <definedName name="UnitOfMeasure49">'Бланк заказа'!$T$191:$T$191</definedName>
    <definedName name="UnitOfMeasure5">'Бланк заказа'!$T$37:$T$37</definedName>
    <definedName name="UnitOfMeasure50">'Бланк заказа'!$T$196:$T$196</definedName>
    <definedName name="UnitOfMeasure51">'Бланк заказа'!$T$197:$T$197</definedName>
    <definedName name="UnitOfMeasure52">'Бланк заказа'!$T$202:$T$202</definedName>
    <definedName name="UnitOfMeasure53">'Бланк заказа'!$T$203:$T$203</definedName>
    <definedName name="UnitOfMeasure54">'Бланк заказа'!$T$207:$T$207</definedName>
    <definedName name="UnitOfMeasure55">'Бланк заказа'!$T$213:$T$213</definedName>
    <definedName name="UnitOfMeasure56">'Бланк заказа'!$T$214:$T$214</definedName>
    <definedName name="UnitOfMeasure57">'Бланк заказа'!$T$215:$T$215</definedName>
    <definedName name="UnitOfMeasure58">'Бланк заказа'!$T$216:$T$216</definedName>
    <definedName name="UnitOfMeasure59">'Бланк заказа'!$T$217:$T$217</definedName>
    <definedName name="UnitOfMeasure6">'Бланк заказа'!$T$38:$T$38</definedName>
    <definedName name="UnitOfMeasure60">'Бланк заказа'!$T$218:$T$218</definedName>
    <definedName name="UnitOfMeasure61">'Бланк заказа'!$T$222:$T$222</definedName>
    <definedName name="UnitOfMeasure62">'Бланк заказа'!$T$223:$T$223</definedName>
    <definedName name="UnitOfMeasure63">'Бланк заказа'!$T$227:$T$227</definedName>
    <definedName name="UnitOfMeasure64">'Бланк заказа'!$T$231:$T$231</definedName>
    <definedName name="UnitOfMeasure65">'Бланк заказа'!$T$237:$T$237</definedName>
    <definedName name="UnitOfMeasure66">'Бланк заказа'!$T$238:$T$238</definedName>
    <definedName name="UnitOfMeasure67">'Бланк заказа'!$T$239:$T$239</definedName>
    <definedName name="UnitOfMeasure68">'Бланк заказа'!$T$240:$T$240</definedName>
    <definedName name="UnitOfMeasure69">'Бланк заказа'!$T$244:$T$244</definedName>
    <definedName name="UnitOfMeasure7">'Бланк заказа'!$T$39:$T$39</definedName>
    <definedName name="UnitOfMeasure70">'Бланк заказа'!$T$248:$T$248</definedName>
    <definedName name="UnitOfMeasure71">'Бланк заказа'!$T$249:$T$249</definedName>
    <definedName name="UnitOfMeasure72">'Бланк заказа'!$T$250:$T$250</definedName>
    <definedName name="UnitOfMeasure73">'Бланк заказа'!$T$254:$T$254</definedName>
    <definedName name="UnitOfMeasure74">'Бланк заказа'!$T$255:$T$255</definedName>
    <definedName name="UnitOfMeasure75">'Бланк заказа'!$T$260:$T$260</definedName>
    <definedName name="UnitOfMeasure76">'Бланк заказа'!$T$261:$T$261</definedName>
    <definedName name="UnitOfMeasure77">'Бланк заказа'!$T$265:$T$265</definedName>
    <definedName name="UnitOfMeasure78">'Бланк заказа'!$T$266:$T$266</definedName>
    <definedName name="UnitOfMeasure79">'Бланк заказа'!$T$270:$T$270</definedName>
    <definedName name="UnitOfMeasure8">'Бланк заказа'!$T$43:$T$43</definedName>
    <definedName name="UnitOfMeasure9">'Бланк заказа'!$T$48:$T$48</definedName>
    <definedName name="UnloadAddress">'Бланк заказа'!$E$8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A272" i="2" l="1"/>
  <c r="Y272" i="2"/>
  <c r="W272" i="2"/>
  <c r="U272" i="2"/>
  <c r="AA271" i="2"/>
  <c r="Y271" i="2"/>
  <c r="W271" i="2"/>
  <c r="U271" i="2"/>
  <c r="CC270" i="2"/>
  <c r="CA270" i="2"/>
  <c r="BY270" i="2"/>
  <c r="BW270" i="2"/>
  <c r="BU270" i="2"/>
  <c r="BS270" i="2"/>
  <c r="BQ270" i="2"/>
  <c r="BO270" i="2"/>
  <c r="AB270" i="2"/>
  <c r="AB271" i="2" s="1"/>
  <c r="Z270" i="2"/>
  <c r="Z271" i="2" s="1"/>
  <c r="X270" i="2"/>
  <c r="BV270" i="2" s="1"/>
  <c r="V270" i="2"/>
  <c r="V272" i="2" s="1"/>
  <c r="AA268" i="2"/>
  <c r="Y268" i="2"/>
  <c r="W268" i="2"/>
  <c r="U268" i="2"/>
  <c r="AA267" i="2"/>
  <c r="Y267" i="2"/>
  <c r="W267" i="2"/>
  <c r="U267" i="2"/>
  <c r="CC266" i="2"/>
  <c r="CA266" i="2"/>
  <c r="BY266" i="2"/>
  <c r="BW266" i="2"/>
  <c r="BU266" i="2"/>
  <c r="BS266" i="2"/>
  <c r="BQ266" i="2"/>
  <c r="BO266" i="2"/>
  <c r="AB266" i="2"/>
  <c r="CB266" i="2" s="1"/>
  <c r="Z266" i="2"/>
  <c r="BX266" i="2" s="1"/>
  <c r="X266" i="2"/>
  <c r="BV266" i="2" s="1"/>
  <c r="V266" i="2"/>
  <c r="BR266" i="2" s="1"/>
  <c r="CC265" i="2"/>
  <c r="CA265" i="2"/>
  <c r="BY265" i="2"/>
  <c r="BW265" i="2"/>
  <c r="BU265" i="2"/>
  <c r="BS265" i="2"/>
  <c r="BQ265" i="2"/>
  <c r="BO265" i="2"/>
  <c r="AB265" i="2"/>
  <c r="CB265" i="2" s="1"/>
  <c r="Z265" i="2"/>
  <c r="BZ265" i="2" s="1"/>
  <c r="X265" i="2"/>
  <c r="V265" i="2"/>
  <c r="AA263" i="2"/>
  <c r="Y263" i="2"/>
  <c r="W263" i="2"/>
  <c r="U263" i="2"/>
  <c r="AA262" i="2"/>
  <c r="Y262" i="2"/>
  <c r="W262" i="2"/>
  <c r="U262" i="2"/>
  <c r="CC261" i="2"/>
  <c r="CA261" i="2"/>
  <c r="BY261" i="2"/>
  <c r="BW261" i="2"/>
  <c r="BU261" i="2"/>
  <c r="BS261" i="2"/>
  <c r="BQ261" i="2"/>
  <c r="BO261" i="2"/>
  <c r="AB261" i="2"/>
  <c r="CB261" i="2" s="1"/>
  <c r="Z261" i="2"/>
  <c r="BZ261" i="2" s="1"/>
  <c r="X261" i="2"/>
  <c r="BV261" i="2" s="1"/>
  <c r="V261" i="2"/>
  <c r="BR261" i="2" s="1"/>
  <c r="CC260" i="2"/>
  <c r="CA260" i="2"/>
  <c r="BY260" i="2"/>
  <c r="BW260" i="2"/>
  <c r="BU260" i="2"/>
  <c r="BS260" i="2"/>
  <c r="BQ260" i="2"/>
  <c r="BO260" i="2"/>
  <c r="AB260" i="2"/>
  <c r="Z260" i="2"/>
  <c r="X260" i="2"/>
  <c r="X263" i="2" s="1"/>
  <c r="V260" i="2"/>
  <c r="AA257" i="2"/>
  <c r="Y257" i="2"/>
  <c r="W257" i="2"/>
  <c r="U257" i="2"/>
  <c r="AA256" i="2"/>
  <c r="Y256" i="2"/>
  <c r="W256" i="2"/>
  <c r="U256" i="2"/>
  <c r="CC255" i="2"/>
  <c r="CA255" i="2"/>
  <c r="BY255" i="2"/>
  <c r="BW255" i="2"/>
  <c r="BV255" i="2"/>
  <c r="BU255" i="2"/>
  <c r="BT255" i="2"/>
  <c r="BS255" i="2"/>
  <c r="BQ255" i="2"/>
  <c r="BP255" i="2"/>
  <c r="BO255" i="2"/>
  <c r="AB255" i="2"/>
  <c r="CB255" i="2" s="1"/>
  <c r="Z255" i="2"/>
  <c r="X255" i="2"/>
  <c r="V255" i="2"/>
  <c r="BR255" i="2" s="1"/>
  <c r="CC254" i="2"/>
  <c r="CA254" i="2"/>
  <c r="BY254" i="2"/>
  <c r="BW254" i="2"/>
  <c r="BU254" i="2"/>
  <c r="BS254" i="2"/>
  <c r="BQ254" i="2"/>
  <c r="BO254" i="2"/>
  <c r="AB254" i="2"/>
  <c r="AB257" i="2" s="1"/>
  <c r="Z254" i="2"/>
  <c r="X254" i="2"/>
  <c r="BV254" i="2" s="1"/>
  <c r="V254" i="2"/>
  <c r="BR254" i="2" s="1"/>
  <c r="AA252" i="2"/>
  <c r="Y252" i="2"/>
  <c r="W252" i="2"/>
  <c r="U252" i="2"/>
  <c r="AA251" i="2"/>
  <c r="Y251" i="2"/>
  <c r="W251" i="2"/>
  <c r="U251" i="2"/>
  <c r="CC250" i="2"/>
  <c r="CA250" i="2"/>
  <c r="BY250" i="2"/>
  <c r="BW250" i="2"/>
  <c r="BV250" i="2"/>
  <c r="BU250" i="2"/>
  <c r="BT250" i="2"/>
  <c r="BS250" i="2"/>
  <c r="BQ250" i="2"/>
  <c r="BO250" i="2"/>
  <c r="AB250" i="2"/>
  <c r="CB250" i="2" s="1"/>
  <c r="Z250" i="2"/>
  <c r="X250" i="2"/>
  <c r="V250" i="2"/>
  <c r="BP250" i="2" s="1"/>
  <c r="CC249" i="2"/>
  <c r="CA249" i="2"/>
  <c r="BY249" i="2"/>
  <c r="BW249" i="2"/>
  <c r="BU249" i="2"/>
  <c r="BS249" i="2"/>
  <c r="BQ249" i="2"/>
  <c r="BO249" i="2"/>
  <c r="AB249" i="2"/>
  <c r="CB249" i="2" s="1"/>
  <c r="Z249" i="2"/>
  <c r="BX249" i="2" s="1"/>
  <c r="X249" i="2"/>
  <c r="BV249" i="2" s="1"/>
  <c r="V249" i="2"/>
  <c r="BR249" i="2" s="1"/>
  <c r="CC248" i="2"/>
  <c r="CB248" i="2"/>
  <c r="CA248" i="2"/>
  <c r="BY248" i="2"/>
  <c r="BW248" i="2"/>
  <c r="BU248" i="2"/>
  <c r="BS248" i="2"/>
  <c r="BQ248" i="2"/>
  <c r="BO248" i="2"/>
  <c r="AB248" i="2"/>
  <c r="AB251" i="2" s="1"/>
  <c r="Z248" i="2"/>
  <c r="BZ248" i="2" s="1"/>
  <c r="X248" i="2"/>
  <c r="V248" i="2"/>
  <c r="AA246" i="2"/>
  <c r="Y246" i="2"/>
  <c r="W246" i="2"/>
  <c r="U246" i="2"/>
  <c r="AB245" i="2"/>
  <c r="AA245" i="2"/>
  <c r="Y245" i="2"/>
  <c r="W245" i="2"/>
  <c r="U245" i="2"/>
  <c r="CC244" i="2"/>
  <c r="CA244" i="2"/>
  <c r="BY244" i="2"/>
  <c r="BW244" i="2"/>
  <c r="BU244" i="2"/>
  <c r="BS244" i="2"/>
  <c r="BQ244" i="2"/>
  <c r="BO244" i="2"/>
  <c r="AB244" i="2"/>
  <c r="CD244" i="2" s="1"/>
  <c r="Z244" i="2"/>
  <c r="BZ244" i="2" s="1"/>
  <c r="X244" i="2"/>
  <c r="V244" i="2"/>
  <c r="V246" i="2" s="1"/>
  <c r="AA242" i="2"/>
  <c r="Y242" i="2"/>
  <c r="W242" i="2"/>
  <c r="U242" i="2"/>
  <c r="AA241" i="2"/>
  <c r="Y241" i="2"/>
  <c r="W241" i="2"/>
  <c r="U241" i="2"/>
  <c r="CC240" i="2"/>
  <c r="CA240" i="2"/>
  <c r="BY240" i="2"/>
  <c r="BW240" i="2"/>
  <c r="BU240" i="2"/>
  <c r="BS240" i="2"/>
  <c r="BQ240" i="2"/>
  <c r="BO240" i="2"/>
  <c r="AB240" i="2"/>
  <c r="Z240" i="2"/>
  <c r="BZ240" i="2" s="1"/>
  <c r="X240" i="2"/>
  <c r="V240" i="2"/>
  <c r="BR240" i="2" s="1"/>
  <c r="CC239" i="2"/>
  <c r="CA239" i="2"/>
  <c r="BY239" i="2"/>
  <c r="BW239" i="2"/>
  <c r="BV239" i="2"/>
  <c r="BU239" i="2"/>
  <c r="BS239" i="2"/>
  <c r="BQ239" i="2"/>
  <c r="BO239" i="2"/>
  <c r="AB239" i="2"/>
  <c r="CB239" i="2" s="1"/>
  <c r="Z239" i="2"/>
  <c r="X239" i="2"/>
  <c r="BT239" i="2" s="1"/>
  <c r="V239" i="2"/>
  <c r="BR239" i="2" s="1"/>
  <c r="CC238" i="2"/>
  <c r="CA238" i="2"/>
  <c r="BY238" i="2"/>
  <c r="BW238" i="2"/>
  <c r="BU238" i="2"/>
  <c r="BT238" i="2"/>
  <c r="BS238" i="2"/>
  <c r="BQ238" i="2"/>
  <c r="BO238" i="2"/>
  <c r="AB238" i="2"/>
  <c r="CD238" i="2" s="1"/>
  <c r="Z238" i="2"/>
  <c r="BZ238" i="2" s="1"/>
  <c r="X238" i="2"/>
  <c r="BV238" i="2" s="1"/>
  <c r="V238" i="2"/>
  <c r="BR238" i="2" s="1"/>
  <c r="CC237" i="2"/>
  <c r="CA237" i="2"/>
  <c r="BY237" i="2"/>
  <c r="BW237" i="2"/>
  <c r="BU237" i="2"/>
  <c r="BS237" i="2"/>
  <c r="BQ237" i="2"/>
  <c r="BO237" i="2"/>
  <c r="AB237" i="2"/>
  <c r="Z237" i="2"/>
  <c r="BZ237" i="2" s="1"/>
  <c r="X237" i="2"/>
  <c r="BV237" i="2" s="1"/>
  <c r="V237" i="2"/>
  <c r="V241" i="2" s="1"/>
  <c r="AA233" i="2"/>
  <c r="Y233" i="2"/>
  <c r="W233" i="2"/>
  <c r="V233" i="2"/>
  <c r="U233" i="2"/>
  <c r="AA232" i="2"/>
  <c r="Y232" i="2"/>
  <c r="X232" i="2"/>
  <c r="W232" i="2"/>
  <c r="U232" i="2"/>
  <c r="CC231" i="2"/>
  <c r="CA231" i="2"/>
  <c r="BY231" i="2"/>
  <c r="BX231" i="2"/>
  <c r="BW231" i="2"/>
  <c r="BV231" i="2"/>
  <c r="BU231" i="2"/>
  <c r="BT231" i="2"/>
  <c r="BS231" i="2"/>
  <c r="BQ231" i="2"/>
  <c r="BO231" i="2"/>
  <c r="AB231" i="2"/>
  <c r="AB233" i="2" s="1"/>
  <c r="Z231" i="2"/>
  <c r="Z232" i="2" s="1"/>
  <c r="X231" i="2"/>
  <c r="X233" i="2" s="1"/>
  <c r="V231" i="2"/>
  <c r="BR231" i="2" s="1"/>
  <c r="O231" i="2"/>
  <c r="AA229" i="2"/>
  <c r="Y229" i="2"/>
  <c r="W229" i="2"/>
  <c r="U229" i="2"/>
  <c r="AA228" i="2"/>
  <c r="Y228" i="2"/>
  <c r="W228" i="2"/>
  <c r="U228" i="2"/>
  <c r="CC227" i="2"/>
  <c r="CB227" i="2"/>
  <c r="CA227" i="2"/>
  <c r="BZ227" i="2"/>
  <c r="BY227" i="2"/>
  <c r="BW227" i="2"/>
  <c r="BU227" i="2"/>
  <c r="BS227" i="2"/>
  <c r="BQ227" i="2"/>
  <c r="BO227" i="2"/>
  <c r="AB227" i="2"/>
  <c r="AB228" i="2" s="1"/>
  <c r="Z227" i="2"/>
  <c r="Z228" i="2" s="1"/>
  <c r="X227" i="2"/>
  <c r="BV227" i="2" s="1"/>
  <c r="V227" i="2"/>
  <c r="BR227" i="2" s="1"/>
  <c r="O227" i="2"/>
  <c r="AA225" i="2"/>
  <c r="Y225" i="2"/>
  <c r="W225" i="2"/>
  <c r="U225" i="2"/>
  <c r="AA224" i="2"/>
  <c r="Y224" i="2"/>
  <c r="W224" i="2"/>
  <c r="U224" i="2"/>
  <c r="CC223" i="2"/>
  <c r="CA223" i="2"/>
  <c r="BY223" i="2"/>
  <c r="BW223" i="2"/>
  <c r="BU223" i="2"/>
  <c r="BS223" i="2"/>
  <c r="BQ223" i="2"/>
  <c r="BO223" i="2"/>
  <c r="AB223" i="2"/>
  <c r="CD223" i="2" s="1"/>
  <c r="Z223" i="2"/>
  <c r="X223" i="2"/>
  <c r="BV223" i="2" s="1"/>
  <c r="V223" i="2"/>
  <c r="O223" i="2"/>
  <c r="CC222" i="2"/>
  <c r="CA222" i="2"/>
  <c r="BY222" i="2"/>
  <c r="BW222" i="2"/>
  <c r="BU222" i="2"/>
  <c r="BS222" i="2"/>
  <c r="BQ222" i="2"/>
  <c r="BO222" i="2"/>
  <c r="AB222" i="2"/>
  <c r="Z222" i="2"/>
  <c r="X222" i="2"/>
  <c r="V222" i="2"/>
  <c r="BR222" i="2" s="1"/>
  <c r="O222" i="2"/>
  <c r="AA220" i="2"/>
  <c r="Y220" i="2"/>
  <c r="W220" i="2"/>
  <c r="U220" i="2"/>
  <c r="AA219" i="2"/>
  <c r="Y219" i="2"/>
  <c r="W219" i="2"/>
  <c r="U219" i="2"/>
  <c r="CC218" i="2"/>
  <c r="CB218" i="2"/>
  <c r="CA218" i="2"/>
  <c r="BY218" i="2"/>
  <c r="BW218" i="2"/>
  <c r="BU218" i="2"/>
  <c r="BS218" i="2"/>
  <c r="BQ218" i="2"/>
  <c r="BO218" i="2"/>
  <c r="AB218" i="2"/>
  <c r="CD218" i="2" s="1"/>
  <c r="Z218" i="2"/>
  <c r="BZ218" i="2" s="1"/>
  <c r="X218" i="2"/>
  <c r="BV218" i="2" s="1"/>
  <c r="V218" i="2"/>
  <c r="BR218" i="2" s="1"/>
  <c r="O218" i="2"/>
  <c r="CC217" i="2"/>
  <c r="CA217" i="2"/>
  <c r="BZ217" i="2"/>
  <c r="BY217" i="2"/>
  <c r="BW217" i="2"/>
  <c r="BU217" i="2"/>
  <c r="BS217" i="2"/>
  <c r="BQ217" i="2"/>
  <c r="BO217" i="2"/>
  <c r="AB217" i="2"/>
  <c r="CD217" i="2" s="1"/>
  <c r="Z217" i="2"/>
  <c r="BX217" i="2" s="1"/>
  <c r="X217" i="2"/>
  <c r="BV217" i="2" s="1"/>
  <c r="V217" i="2"/>
  <c r="BR217" i="2" s="1"/>
  <c r="O217" i="2"/>
  <c r="CC216" i="2"/>
  <c r="CA216" i="2"/>
  <c r="BY216" i="2"/>
  <c r="BW216" i="2"/>
  <c r="BU216" i="2"/>
  <c r="BS216" i="2"/>
  <c r="BQ216" i="2"/>
  <c r="BO216" i="2"/>
  <c r="AB216" i="2"/>
  <c r="CD216" i="2" s="1"/>
  <c r="Z216" i="2"/>
  <c r="BZ216" i="2" s="1"/>
  <c r="X216" i="2"/>
  <c r="BV216" i="2" s="1"/>
  <c r="V216" i="2"/>
  <c r="BR216" i="2" s="1"/>
  <c r="O216" i="2"/>
  <c r="CC215" i="2"/>
  <c r="CA215" i="2"/>
  <c r="BY215" i="2"/>
  <c r="BW215" i="2"/>
  <c r="BU215" i="2"/>
  <c r="BS215" i="2"/>
  <c r="BQ215" i="2"/>
  <c r="BO215" i="2"/>
  <c r="AB215" i="2"/>
  <c r="Z215" i="2"/>
  <c r="BZ215" i="2" s="1"/>
  <c r="X215" i="2"/>
  <c r="AC215" i="2" s="1"/>
  <c r="V215" i="2"/>
  <c r="BR215" i="2" s="1"/>
  <c r="O215" i="2"/>
  <c r="CC214" i="2"/>
  <c r="CA214" i="2"/>
  <c r="BY214" i="2"/>
  <c r="BX214" i="2"/>
  <c r="BW214" i="2"/>
  <c r="BU214" i="2"/>
  <c r="BS214" i="2"/>
  <c r="BR214" i="2"/>
  <c r="BQ214" i="2"/>
  <c r="BO214" i="2"/>
  <c r="AB214" i="2"/>
  <c r="Z214" i="2"/>
  <c r="BZ214" i="2" s="1"/>
  <c r="X214" i="2"/>
  <c r="BV214" i="2" s="1"/>
  <c r="V214" i="2"/>
  <c r="O214" i="2"/>
  <c r="CC213" i="2"/>
  <c r="CA213" i="2"/>
  <c r="BY213" i="2"/>
  <c r="BW213" i="2"/>
  <c r="BU213" i="2"/>
  <c r="BS213" i="2"/>
  <c r="BQ213" i="2"/>
  <c r="BO213" i="2"/>
  <c r="AB213" i="2"/>
  <c r="CD213" i="2" s="1"/>
  <c r="Z213" i="2"/>
  <c r="X213" i="2"/>
  <c r="BV213" i="2" s="1"/>
  <c r="V213" i="2"/>
  <c r="BR213" i="2" s="1"/>
  <c r="O213" i="2"/>
  <c r="AA209" i="2"/>
  <c r="Y209" i="2"/>
  <c r="W209" i="2"/>
  <c r="U209" i="2"/>
  <c r="AA208" i="2"/>
  <c r="Y208" i="2"/>
  <c r="X208" i="2"/>
  <c r="W208" i="2"/>
  <c r="U208" i="2"/>
  <c r="CC207" i="2"/>
  <c r="CA207" i="2"/>
  <c r="BY207" i="2"/>
  <c r="BX207" i="2"/>
  <c r="BW207" i="2"/>
  <c r="BV207" i="2"/>
  <c r="BU207" i="2"/>
  <c r="BT207" i="2"/>
  <c r="BS207" i="2"/>
  <c r="BQ207" i="2"/>
  <c r="BO207" i="2"/>
  <c r="AB207" i="2"/>
  <c r="AB209" i="2" s="1"/>
  <c r="Z207" i="2"/>
  <c r="Z208" i="2" s="1"/>
  <c r="X207" i="2"/>
  <c r="X209" i="2" s="1"/>
  <c r="V207" i="2"/>
  <c r="BR207" i="2" s="1"/>
  <c r="O207" i="2"/>
  <c r="AA205" i="2"/>
  <c r="Y205" i="2"/>
  <c r="W205" i="2"/>
  <c r="U205" i="2"/>
  <c r="AA204" i="2"/>
  <c r="Y204" i="2"/>
  <c r="W204" i="2"/>
  <c r="U204" i="2"/>
  <c r="CC203" i="2"/>
  <c r="CA203" i="2"/>
  <c r="BY203" i="2"/>
  <c r="BW203" i="2"/>
  <c r="BU203" i="2"/>
  <c r="BS203" i="2"/>
  <c r="BQ203" i="2"/>
  <c r="BO203" i="2"/>
  <c r="AB203" i="2"/>
  <c r="CD203" i="2" s="1"/>
  <c r="Z203" i="2"/>
  <c r="BZ203" i="2" s="1"/>
  <c r="X203" i="2"/>
  <c r="BV203" i="2" s="1"/>
  <c r="V203" i="2"/>
  <c r="BR203" i="2" s="1"/>
  <c r="O203" i="2"/>
  <c r="CC202" i="2"/>
  <c r="CA202" i="2"/>
  <c r="BY202" i="2"/>
  <c r="BW202" i="2"/>
  <c r="BU202" i="2"/>
  <c r="BS202" i="2"/>
  <c r="BQ202" i="2"/>
  <c r="BO202" i="2"/>
  <c r="AB202" i="2"/>
  <c r="Z202" i="2"/>
  <c r="BZ202" i="2" s="1"/>
  <c r="X202" i="2"/>
  <c r="V202" i="2"/>
  <c r="O202" i="2"/>
  <c r="AA199" i="2"/>
  <c r="Y199" i="2"/>
  <c r="W199" i="2"/>
  <c r="U199" i="2"/>
  <c r="AA198" i="2"/>
  <c r="Y198" i="2"/>
  <c r="W198" i="2"/>
  <c r="U198" i="2"/>
  <c r="CC197" i="2"/>
  <c r="CA197" i="2"/>
  <c r="BY197" i="2"/>
  <c r="BW197" i="2"/>
  <c r="BU197" i="2"/>
  <c r="BS197" i="2"/>
  <c r="BR197" i="2"/>
  <c r="BQ197" i="2"/>
  <c r="BP197" i="2"/>
  <c r="BO197" i="2"/>
  <c r="AB197" i="2"/>
  <c r="CB197" i="2" s="1"/>
  <c r="Z197" i="2"/>
  <c r="X197" i="2"/>
  <c r="BV197" i="2" s="1"/>
  <c r="V197" i="2"/>
  <c r="O197" i="2"/>
  <c r="CC196" i="2"/>
  <c r="CA196" i="2"/>
  <c r="BZ196" i="2"/>
  <c r="BY196" i="2"/>
  <c r="BW196" i="2"/>
  <c r="BU196" i="2"/>
  <c r="BS196" i="2"/>
  <c r="BQ196" i="2"/>
  <c r="BO196" i="2"/>
  <c r="AB196" i="2"/>
  <c r="Z196" i="2"/>
  <c r="X196" i="2"/>
  <c r="V196" i="2"/>
  <c r="V198" i="2" s="1"/>
  <c r="O196" i="2"/>
  <c r="AA193" i="2"/>
  <c r="Y193" i="2"/>
  <c r="W193" i="2"/>
  <c r="U193" i="2"/>
  <c r="AA192" i="2"/>
  <c r="Y192" i="2"/>
  <c r="W192" i="2"/>
  <c r="U192" i="2"/>
  <c r="CC191" i="2"/>
  <c r="CA191" i="2"/>
  <c r="BY191" i="2"/>
  <c r="BW191" i="2"/>
  <c r="BU191" i="2"/>
  <c r="BS191" i="2"/>
  <c r="BQ191" i="2"/>
  <c r="BO191" i="2"/>
  <c r="AB191" i="2"/>
  <c r="CD191" i="2" s="1"/>
  <c r="Z191" i="2"/>
  <c r="BZ191" i="2" s="1"/>
  <c r="X191" i="2"/>
  <c r="BV191" i="2" s="1"/>
  <c r="V191" i="2"/>
  <c r="BR191" i="2" s="1"/>
  <c r="O191" i="2"/>
  <c r="CC190" i="2"/>
  <c r="CA190" i="2"/>
  <c r="BY190" i="2"/>
  <c r="BW190" i="2"/>
  <c r="BU190" i="2"/>
  <c r="BS190" i="2"/>
  <c r="BQ190" i="2"/>
  <c r="BO190" i="2"/>
  <c r="AB190" i="2"/>
  <c r="CD190" i="2" s="1"/>
  <c r="Z190" i="2"/>
  <c r="BZ190" i="2" s="1"/>
  <c r="X190" i="2"/>
  <c r="BV190" i="2" s="1"/>
  <c r="V190" i="2"/>
  <c r="O190" i="2"/>
  <c r="CC189" i="2"/>
  <c r="CA189" i="2"/>
  <c r="BY189" i="2"/>
  <c r="BW189" i="2"/>
  <c r="BU189" i="2"/>
  <c r="BS189" i="2"/>
  <c r="BQ189" i="2"/>
  <c r="BO189" i="2"/>
  <c r="AB189" i="2"/>
  <c r="Z189" i="2"/>
  <c r="X189" i="2"/>
  <c r="V189" i="2"/>
  <c r="BR189" i="2" s="1"/>
  <c r="O189" i="2"/>
  <c r="AA187" i="2"/>
  <c r="Y187" i="2"/>
  <c r="W187" i="2"/>
  <c r="U187" i="2"/>
  <c r="AA186" i="2"/>
  <c r="Y186" i="2"/>
  <c r="W186" i="2"/>
  <c r="U186" i="2"/>
  <c r="CC185" i="2"/>
  <c r="CA185" i="2"/>
  <c r="BY185" i="2"/>
  <c r="BW185" i="2"/>
  <c r="BU185" i="2"/>
  <c r="BS185" i="2"/>
  <c r="BQ185" i="2"/>
  <c r="BO185" i="2"/>
  <c r="AB185" i="2"/>
  <c r="CB185" i="2" s="1"/>
  <c r="Z185" i="2"/>
  <c r="X185" i="2"/>
  <c r="BV185" i="2" s="1"/>
  <c r="V185" i="2"/>
  <c r="BR185" i="2" s="1"/>
  <c r="O185" i="2"/>
  <c r="CC184" i="2"/>
  <c r="CA184" i="2"/>
  <c r="BZ184" i="2"/>
  <c r="BY184" i="2"/>
  <c r="BW184" i="2"/>
  <c r="BU184" i="2"/>
  <c r="BS184" i="2"/>
  <c r="BQ184" i="2"/>
  <c r="BP184" i="2"/>
  <c r="BO184" i="2"/>
  <c r="AB184" i="2"/>
  <c r="Z184" i="2"/>
  <c r="X184" i="2"/>
  <c r="AC184" i="2" s="1"/>
  <c r="V184" i="2"/>
  <c r="O184" i="2"/>
  <c r="AA181" i="2"/>
  <c r="Y181" i="2"/>
  <c r="W181" i="2"/>
  <c r="U181" i="2"/>
  <c r="AA180" i="2"/>
  <c r="Y180" i="2"/>
  <c r="W180" i="2"/>
  <c r="U180" i="2"/>
  <c r="CC179" i="2"/>
  <c r="CA179" i="2"/>
  <c r="BY179" i="2"/>
  <c r="BW179" i="2"/>
  <c r="BU179" i="2"/>
  <c r="BS179" i="2"/>
  <c r="BQ179" i="2"/>
  <c r="BO179" i="2"/>
  <c r="AB179" i="2"/>
  <c r="CD179" i="2" s="1"/>
  <c r="Z179" i="2"/>
  <c r="Z180" i="2" s="1"/>
  <c r="X179" i="2"/>
  <c r="BV179" i="2" s="1"/>
  <c r="V179" i="2"/>
  <c r="BR179" i="2" s="1"/>
  <c r="O179" i="2"/>
  <c r="AA177" i="2"/>
  <c r="Y177" i="2"/>
  <c r="W177" i="2"/>
  <c r="U177" i="2"/>
  <c r="AA176" i="2"/>
  <c r="Y176" i="2"/>
  <c r="W176" i="2"/>
  <c r="U176" i="2"/>
  <c r="CC175" i="2"/>
  <c r="CA175" i="2"/>
  <c r="BY175" i="2"/>
  <c r="BW175" i="2"/>
  <c r="BU175" i="2"/>
  <c r="BS175" i="2"/>
  <c r="BQ175" i="2"/>
  <c r="BO175" i="2"/>
  <c r="AB175" i="2"/>
  <c r="CD175" i="2" s="1"/>
  <c r="Z175" i="2"/>
  <c r="BZ175" i="2" s="1"/>
  <c r="X175" i="2"/>
  <c r="BT175" i="2" s="1"/>
  <c r="V175" i="2"/>
  <c r="BR175" i="2" s="1"/>
  <c r="O175" i="2"/>
  <c r="CC174" i="2"/>
  <c r="CA174" i="2"/>
  <c r="BY174" i="2"/>
  <c r="BW174" i="2"/>
  <c r="BU174" i="2"/>
  <c r="BS174" i="2"/>
  <c r="BR174" i="2"/>
  <c r="BQ174" i="2"/>
  <c r="BO174" i="2"/>
  <c r="AB174" i="2"/>
  <c r="CB174" i="2" s="1"/>
  <c r="Z174" i="2"/>
  <c r="X174" i="2"/>
  <c r="V174" i="2"/>
  <c r="V177" i="2" s="1"/>
  <c r="O174" i="2"/>
  <c r="AA170" i="2"/>
  <c r="Y170" i="2"/>
  <c r="W170" i="2"/>
  <c r="U170" i="2"/>
  <c r="AA169" i="2"/>
  <c r="Y169" i="2"/>
  <c r="W169" i="2"/>
  <c r="V169" i="2"/>
  <c r="U169" i="2"/>
  <c r="CC168" i="2"/>
  <c r="CA168" i="2"/>
  <c r="BY168" i="2"/>
  <c r="BW168" i="2"/>
  <c r="BU168" i="2"/>
  <c r="BS168" i="2"/>
  <c r="BQ168" i="2"/>
  <c r="BO168" i="2"/>
  <c r="AB168" i="2"/>
  <c r="CD168" i="2" s="1"/>
  <c r="Z168" i="2"/>
  <c r="Z170" i="2" s="1"/>
  <c r="X168" i="2"/>
  <c r="X169" i="2" s="1"/>
  <c r="V168" i="2"/>
  <c r="BP168" i="2" s="1"/>
  <c r="O168" i="2"/>
  <c r="AA166" i="2"/>
  <c r="Y166" i="2"/>
  <c r="W166" i="2"/>
  <c r="U166" i="2"/>
  <c r="AB165" i="2"/>
  <c r="AA165" i="2"/>
  <c r="Y165" i="2"/>
  <c r="W165" i="2"/>
  <c r="U165" i="2"/>
  <c r="CC164" i="2"/>
  <c r="CB164" i="2"/>
  <c r="CA164" i="2"/>
  <c r="BY164" i="2"/>
  <c r="BW164" i="2"/>
  <c r="BV164" i="2"/>
  <c r="BU164" i="2"/>
  <c r="BT164" i="2"/>
  <c r="BS164" i="2"/>
  <c r="BR164" i="2"/>
  <c r="BQ164" i="2"/>
  <c r="BP164" i="2"/>
  <c r="BO164" i="2"/>
  <c r="AB164" i="2"/>
  <c r="CD164" i="2" s="1"/>
  <c r="Z164" i="2"/>
  <c r="BZ164" i="2" s="1"/>
  <c r="X164" i="2"/>
  <c r="X166" i="2" s="1"/>
  <c r="V164" i="2"/>
  <c r="V166" i="2" s="1"/>
  <c r="O164" i="2"/>
  <c r="AA162" i="2"/>
  <c r="Y162" i="2"/>
  <c r="W162" i="2"/>
  <c r="U162" i="2"/>
  <c r="AA161" i="2"/>
  <c r="Y161" i="2"/>
  <c r="W161" i="2"/>
  <c r="U161" i="2"/>
  <c r="CC160" i="2"/>
  <c r="CA160" i="2"/>
  <c r="BY160" i="2"/>
  <c r="BW160" i="2"/>
  <c r="BU160" i="2"/>
  <c r="BS160" i="2"/>
  <c r="BR160" i="2"/>
  <c r="BQ160" i="2"/>
  <c r="BO160" i="2"/>
  <c r="AB160" i="2"/>
  <c r="CB160" i="2" s="1"/>
  <c r="Z160" i="2"/>
  <c r="X160" i="2"/>
  <c r="BV160" i="2" s="1"/>
  <c r="V160" i="2"/>
  <c r="BP160" i="2" s="1"/>
  <c r="O160" i="2"/>
  <c r="CC159" i="2"/>
  <c r="CA159" i="2"/>
  <c r="BY159" i="2"/>
  <c r="BW159" i="2"/>
  <c r="BU159" i="2"/>
  <c r="BS159" i="2"/>
  <c r="BQ159" i="2"/>
  <c r="BP159" i="2"/>
  <c r="BO159" i="2"/>
  <c r="AB159" i="2"/>
  <c r="Z159" i="2"/>
  <c r="BZ159" i="2" s="1"/>
  <c r="X159" i="2"/>
  <c r="BV159" i="2" s="1"/>
  <c r="V159" i="2"/>
  <c r="O159" i="2"/>
  <c r="AA155" i="2"/>
  <c r="Y155" i="2"/>
  <c r="W155" i="2"/>
  <c r="U155" i="2"/>
  <c r="AA154" i="2"/>
  <c r="Y154" i="2"/>
  <c r="W154" i="2"/>
  <c r="U154" i="2"/>
  <c r="CC153" i="2"/>
  <c r="CA153" i="2"/>
  <c r="BY153" i="2"/>
  <c r="BW153" i="2"/>
  <c r="BU153" i="2"/>
  <c r="BS153" i="2"/>
  <c r="BQ153" i="2"/>
  <c r="BO153" i="2"/>
  <c r="AB153" i="2"/>
  <c r="AB154" i="2" s="1"/>
  <c r="Z153" i="2"/>
  <c r="Z155" i="2" s="1"/>
  <c r="X153" i="2"/>
  <c r="V153" i="2"/>
  <c r="O153" i="2"/>
  <c r="AA151" i="2"/>
  <c r="Z151" i="2"/>
  <c r="Y151" i="2"/>
  <c r="W151" i="2"/>
  <c r="U151" i="2"/>
  <c r="AA150" i="2"/>
  <c r="Y150" i="2"/>
  <c r="W150" i="2"/>
  <c r="U150" i="2"/>
  <c r="CC149" i="2"/>
  <c r="CA149" i="2"/>
  <c r="BY149" i="2"/>
  <c r="BW149" i="2"/>
  <c r="BU149" i="2"/>
  <c r="BS149" i="2"/>
  <c r="BQ149" i="2"/>
  <c r="BO149" i="2"/>
  <c r="AB149" i="2"/>
  <c r="Z149" i="2"/>
  <c r="BZ149" i="2" s="1"/>
  <c r="X149" i="2"/>
  <c r="V149" i="2"/>
  <c r="O149" i="2"/>
  <c r="AA146" i="2"/>
  <c r="Y146" i="2"/>
  <c r="W146" i="2"/>
  <c r="U146" i="2"/>
  <c r="AA145" i="2"/>
  <c r="Y145" i="2"/>
  <c r="W145" i="2"/>
  <c r="U145" i="2"/>
  <c r="CC144" i="2"/>
  <c r="CA144" i="2"/>
  <c r="BY144" i="2"/>
  <c r="BW144" i="2"/>
  <c r="BU144" i="2"/>
  <c r="BS144" i="2"/>
  <c r="BQ144" i="2"/>
  <c r="BO144" i="2"/>
  <c r="AB144" i="2"/>
  <c r="AB146" i="2" s="1"/>
  <c r="Z144" i="2"/>
  <c r="X144" i="2"/>
  <c r="BV144" i="2" s="1"/>
  <c r="V144" i="2"/>
  <c r="BR144" i="2" s="1"/>
  <c r="O144" i="2"/>
  <c r="AA141" i="2"/>
  <c r="Y141" i="2"/>
  <c r="W141" i="2"/>
  <c r="U141" i="2"/>
  <c r="AA140" i="2"/>
  <c r="Z140" i="2"/>
  <c r="Y140" i="2"/>
  <c r="X140" i="2"/>
  <c r="W140" i="2"/>
  <c r="U140" i="2"/>
  <c r="CC139" i="2"/>
  <c r="CA139" i="2"/>
  <c r="BY139" i="2"/>
  <c r="BW139" i="2"/>
  <c r="BU139" i="2"/>
  <c r="BT139" i="2"/>
  <c r="BS139" i="2"/>
  <c r="BQ139" i="2"/>
  <c r="BO139" i="2"/>
  <c r="AB139" i="2"/>
  <c r="AB140" i="2" s="1"/>
  <c r="Z139" i="2"/>
  <c r="Z141" i="2" s="1"/>
  <c r="X139" i="2"/>
  <c r="BV139" i="2" s="1"/>
  <c r="V139" i="2"/>
  <c r="BR139" i="2" s="1"/>
  <c r="O139" i="2"/>
  <c r="AA137" i="2"/>
  <c r="Y137" i="2"/>
  <c r="W137" i="2"/>
  <c r="U137" i="2"/>
  <c r="AA136" i="2"/>
  <c r="Y136" i="2"/>
  <c r="W136" i="2"/>
  <c r="U136" i="2"/>
  <c r="CC135" i="2"/>
  <c r="CB135" i="2"/>
  <c r="CA135" i="2"/>
  <c r="BY135" i="2"/>
  <c r="BW135" i="2"/>
  <c r="BU135" i="2"/>
  <c r="BS135" i="2"/>
  <c r="BQ135" i="2"/>
  <c r="BO135" i="2"/>
  <c r="AB135" i="2"/>
  <c r="CD135" i="2" s="1"/>
  <c r="Z135" i="2"/>
  <c r="BZ135" i="2" s="1"/>
  <c r="X135" i="2"/>
  <c r="BV135" i="2" s="1"/>
  <c r="V135" i="2"/>
  <c r="O135" i="2"/>
  <c r="CC134" i="2"/>
  <c r="CA134" i="2"/>
  <c r="BY134" i="2"/>
  <c r="BW134" i="2"/>
  <c r="BV134" i="2"/>
  <c r="BU134" i="2"/>
  <c r="BS134" i="2"/>
  <c r="BQ134" i="2"/>
  <c r="BO134" i="2"/>
  <c r="AB134" i="2"/>
  <c r="Z134" i="2"/>
  <c r="X134" i="2"/>
  <c r="V134" i="2"/>
  <c r="O134" i="2"/>
  <c r="AA131" i="2"/>
  <c r="Z131" i="2"/>
  <c r="Y131" i="2"/>
  <c r="W131" i="2"/>
  <c r="U131" i="2"/>
  <c r="AA130" i="2"/>
  <c r="Y130" i="2"/>
  <c r="W130" i="2"/>
  <c r="U130" i="2"/>
  <c r="CC129" i="2"/>
  <c r="CA129" i="2"/>
  <c r="BY129" i="2"/>
  <c r="BW129" i="2"/>
  <c r="BU129" i="2"/>
  <c r="BS129" i="2"/>
  <c r="BQ129" i="2"/>
  <c r="BO129" i="2"/>
  <c r="AB129" i="2"/>
  <c r="CD129" i="2" s="1"/>
  <c r="Z129" i="2"/>
  <c r="X129" i="2"/>
  <c r="BT129" i="2" s="1"/>
  <c r="V129" i="2"/>
  <c r="V131" i="2" s="1"/>
  <c r="O129" i="2"/>
  <c r="AA126" i="2"/>
  <c r="Y126" i="2"/>
  <c r="W126" i="2"/>
  <c r="U126" i="2"/>
  <c r="AA125" i="2"/>
  <c r="Y125" i="2"/>
  <c r="W125" i="2"/>
  <c r="U125" i="2"/>
  <c r="CC124" i="2"/>
  <c r="CA124" i="2"/>
  <c r="BY124" i="2"/>
  <c r="BW124" i="2"/>
  <c r="BU124" i="2"/>
  <c r="BS124" i="2"/>
  <c r="BQ124" i="2"/>
  <c r="BO124" i="2"/>
  <c r="AB124" i="2"/>
  <c r="AB126" i="2" s="1"/>
  <c r="Z124" i="2"/>
  <c r="X124" i="2"/>
  <c r="X125" i="2" s="1"/>
  <c r="V124" i="2"/>
  <c r="BR124" i="2" s="1"/>
  <c r="O124" i="2"/>
  <c r="AA122" i="2"/>
  <c r="Y122" i="2"/>
  <c r="W122" i="2"/>
  <c r="U122" i="2"/>
  <c r="AA121" i="2"/>
  <c r="Y121" i="2"/>
  <c r="W121" i="2"/>
  <c r="U121" i="2"/>
  <c r="CC120" i="2"/>
  <c r="CA120" i="2"/>
  <c r="BY120" i="2"/>
  <c r="BW120" i="2"/>
  <c r="BU120" i="2"/>
  <c r="BS120" i="2"/>
  <c r="BQ120" i="2"/>
  <c r="BO120" i="2"/>
  <c r="AB120" i="2"/>
  <c r="Z120" i="2"/>
  <c r="Z121" i="2" s="1"/>
  <c r="X120" i="2"/>
  <c r="X122" i="2" s="1"/>
  <c r="V120" i="2"/>
  <c r="BR120" i="2" s="1"/>
  <c r="O120" i="2"/>
  <c r="AA117" i="2"/>
  <c r="Y117" i="2"/>
  <c r="W117" i="2"/>
  <c r="U117" i="2"/>
  <c r="AB116" i="2"/>
  <c r="AA116" i="2"/>
  <c r="Y116" i="2"/>
  <c r="W116" i="2"/>
  <c r="U116" i="2"/>
  <c r="CC115" i="2"/>
  <c r="CA115" i="2"/>
  <c r="BY115" i="2"/>
  <c r="BW115" i="2"/>
  <c r="BU115" i="2"/>
  <c r="BS115" i="2"/>
  <c r="BQ115" i="2"/>
  <c r="BO115" i="2"/>
  <c r="AB115" i="2"/>
  <c r="CB115" i="2" s="1"/>
  <c r="Z115" i="2"/>
  <c r="Z117" i="2" s="1"/>
  <c r="X115" i="2"/>
  <c r="V115" i="2"/>
  <c r="O115" i="2"/>
  <c r="AA112" i="2"/>
  <c r="Y112" i="2"/>
  <c r="W112" i="2"/>
  <c r="U112" i="2"/>
  <c r="AA111" i="2"/>
  <c r="Y111" i="2"/>
  <c r="W111" i="2"/>
  <c r="U111" i="2"/>
  <c r="CC110" i="2"/>
  <c r="CA110" i="2"/>
  <c r="BZ110" i="2"/>
  <c r="BY110" i="2"/>
  <c r="BW110" i="2"/>
  <c r="BU110" i="2"/>
  <c r="BT110" i="2"/>
  <c r="BS110" i="2"/>
  <c r="BQ110" i="2"/>
  <c r="BO110" i="2"/>
  <c r="AB110" i="2"/>
  <c r="CD110" i="2" s="1"/>
  <c r="Z110" i="2"/>
  <c r="BX110" i="2" s="1"/>
  <c r="X110" i="2"/>
  <c r="BV110" i="2" s="1"/>
  <c r="V110" i="2"/>
  <c r="BR110" i="2" s="1"/>
  <c r="O110" i="2"/>
  <c r="CC109" i="2"/>
  <c r="CA109" i="2"/>
  <c r="BY109" i="2"/>
  <c r="BW109" i="2"/>
  <c r="BU109" i="2"/>
  <c r="BS109" i="2"/>
  <c r="BQ109" i="2"/>
  <c r="BO109" i="2"/>
  <c r="AB109" i="2"/>
  <c r="CD109" i="2" s="1"/>
  <c r="Z109" i="2"/>
  <c r="BZ109" i="2" s="1"/>
  <c r="X109" i="2"/>
  <c r="V109" i="2"/>
  <c r="O109" i="2"/>
  <c r="CC108" i="2"/>
  <c r="CB108" i="2"/>
  <c r="CA108" i="2"/>
  <c r="BY108" i="2"/>
  <c r="BW108" i="2"/>
  <c r="BU108" i="2"/>
  <c r="BS108" i="2"/>
  <c r="BQ108" i="2"/>
  <c r="BO108" i="2"/>
  <c r="AB108" i="2"/>
  <c r="Z108" i="2"/>
  <c r="X108" i="2"/>
  <c r="BV108" i="2" s="1"/>
  <c r="V108" i="2"/>
  <c r="O108" i="2"/>
  <c r="AA105" i="2"/>
  <c r="Y105" i="2"/>
  <c r="W105" i="2"/>
  <c r="U105" i="2"/>
  <c r="AA104" i="2"/>
  <c r="Y104" i="2"/>
  <c r="X104" i="2"/>
  <c r="W104" i="2"/>
  <c r="U104" i="2"/>
  <c r="CC103" i="2"/>
  <c r="CA103" i="2"/>
  <c r="BY103" i="2"/>
  <c r="BW103" i="2"/>
  <c r="BU103" i="2"/>
  <c r="BS103" i="2"/>
  <c r="BQ103" i="2"/>
  <c r="BO103" i="2"/>
  <c r="AB103" i="2"/>
  <c r="Z103" i="2"/>
  <c r="BZ103" i="2" s="1"/>
  <c r="X103" i="2"/>
  <c r="X105" i="2" s="1"/>
  <c r="V103" i="2"/>
  <c r="V105" i="2" s="1"/>
  <c r="AA100" i="2"/>
  <c r="Y100" i="2"/>
  <c r="W100" i="2"/>
  <c r="U100" i="2"/>
  <c r="AA99" i="2"/>
  <c r="Y99" i="2"/>
  <c r="W99" i="2"/>
  <c r="U99" i="2"/>
  <c r="CC98" i="2"/>
  <c r="CA98" i="2"/>
  <c r="BY98" i="2"/>
  <c r="BX98" i="2"/>
  <c r="BW98" i="2"/>
  <c r="BU98" i="2"/>
  <c r="BS98" i="2"/>
  <c r="BQ98" i="2"/>
  <c r="BP98" i="2"/>
  <c r="BO98" i="2"/>
  <c r="AB98" i="2"/>
  <c r="CD98" i="2" s="1"/>
  <c r="Z98" i="2"/>
  <c r="BZ98" i="2" s="1"/>
  <c r="X98" i="2"/>
  <c r="X100" i="2" s="1"/>
  <c r="V98" i="2"/>
  <c r="V100" i="2" s="1"/>
  <c r="O98" i="2"/>
  <c r="AA96" i="2"/>
  <c r="Y96" i="2"/>
  <c r="W96" i="2"/>
  <c r="U96" i="2"/>
  <c r="AA95" i="2"/>
  <c r="Y95" i="2"/>
  <c r="W95" i="2"/>
  <c r="U95" i="2"/>
  <c r="CC94" i="2"/>
  <c r="CA94" i="2"/>
  <c r="BY94" i="2"/>
  <c r="BW94" i="2"/>
  <c r="BU94" i="2"/>
  <c r="BT94" i="2"/>
  <c r="BS94" i="2"/>
  <c r="BQ94" i="2"/>
  <c r="BO94" i="2"/>
  <c r="AB94" i="2"/>
  <c r="CB94" i="2" s="1"/>
  <c r="Z94" i="2"/>
  <c r="X94" i="2"/>
  <c r="BV94" i="2" s="1"/>
  <c r="V94" i="2"/>
  <c r="BP94" i="2" s="1"/>
  <c r="O94" i="2"/>
  <c r="CC93" i="2"/>
  <c r="CA93" i="2"/>
  <c r="BY93" i="2"/>
  <c r="BW93" i="2"/>
  <c r="BU93" i="2"/>
  <c r="BS93" i="2"/>
  <c r="BQ93" i="2"/>
  <c r="BP93" i="2"/>
  <c r="BO93" i="2"/>
  <c r="AB93" i="2"/>
  <c r="Z93" i="2"/>
  <c r="BZ93" i="2" s="1"/>
  <c r="X93" i="2"/>
  <c r="BT93" i="2" s="1"/>
  <c r="V93" i="2"/>
  <c r="BR93" i="2" s="1"/>
  <c r="O93" i="2"/>
  <c r="CD92" i="2"/>
  <c r="CC92" i="2"/>
  <c r="CA92" i="2"/>
  <c r="BY92" i="2"/>
  <c r="BW92" i="2"/>
  <c r="BU92" i="2"/>
  <c r="BS92" i="2"/>
  <c r="BQ92" i="2"/>
  <c r="BO92" i="2"/>
  <c r="AB92" i="2"/>
  <c r="Z92" i="2"/>
  <c r="BX92" i="2" s="1"/>
  <c r="X92" i="2"/>
  <c r="V92" i="2"/>
  <c r="O92" i="2"/>
  <c r="AA89" i="2"/>
  <c r="Y89" i="2"/>
  <c r="W89" i="2"/>
  <c r="U89" i="2"/>
  <c r="AA88" i="2"/>
  <c r="Y88" i="2"/>
  <c r="W88" i="2"/>
  <c r="U88" i="2"/>
  <c r="CC87" i="2"/>
  <c r="CA87" i="2"/>
  <c r="BY87" i="2"/>
  <c r="BW87" i="2"/>
  <c r="BU87" i="2"/>
  <c r="BS87" i="2"/>
  <c r="BQ87" i="2"/>
  <c r="BO87" i="2"/>
  <c r="AB87" i="2"/>
  <c r="AB88" i="2" s="1"/>
  <c r="Z87" i="2"/>
  <c r="BX87" i="2" s="1"/>
  <c r="X87" i="2"/>
  <c r="BT87" i="2" s="1"/>
  <c r="V87" i="2"/>
  <c r="BR87" i="2" s="1"/>
  <c r="O87" i="2"/>
  <c r="AA85" i="2"/>
  <c r="Y85" i="2"/>
  <c r="W85" i="2"/>
  <c r="U85" i="2"/>
  <c r="AA84" i="2"/>
  <c r="Y84" i="2"/>
  <c r="W84" i="2"/>
  <c r="U84" i="2"/>
  <c r="CC83" i="2"/>
  <c r="CA83" i="2"/>
  <c r="BY83" i="2"/>
  <c r="BW83" i="2"/>
  <c r="BU83" i="2"/>
  <c r="BS83" i="2"/>
  <c r="BQ83" i="2"/>
  <c r="BO83" i="2"/>
  <c r="AB83" i="2"/>
  <c r="Z83" i="2"/>
  <c r="Z85" i="2" s="1"/>
  <c r="X83" i="2"/>
  <c r="X85" i="2" s="1"/>
  <c r="V83" i="2"/>
  <c r="V84" i="2" s="1"/>
  <c r="O83" i="2"/>
  <c r="AA81" i="2"/>
  <c r="Y81" i="2"/>
  <c r="W81" i="2"/>
  <c r="U81" i="2"/>
  <c r="AA80" i="2"/>
  <c r="Y80" i="2"/>
  <c r="W80" i="2"/>
  <c r="U80" i="2"/>
  <c r="CC79" i="2"/>
  <c r="CA79" i="2"/>
  <c r="BY79" i="2"/>
  <c r="BX79" i="2"/>
  <c r="BW79" i="2"/>
  <c r="BU79" i="2"/>
  <c r="BT79" i="2"/>
  <c r="BS79" i="2"/>
  <c r="BQ79" i="2"/>
  <c r="BO79" i="2"/>
  <c r="AB79" i="2"/>
  <c r="CB79" i="2" s="1"/>
  <c r="Z79" i="2"/>
  <c r="Z81" i="2" s="1"/>
  <c r="X79" i="2"/>
  <c r="BV79" i="2" s="1"/>
  <c r="V79" i="2"/>
  <c r="V80" i="2" s="1"/>
  <c r="O79" i="2"/>
  <c r="AA76" i="2"/>
  <c r="Y76" i="2"/>
  <c r="W76" i="2"/>
  <c r="U76" i="2"/>
  <c r="AA75" i="2"/>
  <c r="Y75" i="2"/>
  <c r="W75" i="2"/>
  <c r="U75" i="2"/>
  <c r="CC74" i="2"/>
  <c r="CA74" i="2"/>
  <c r="BY74" i="2"/>
  <c r="BW74" i="2"/>
  <c r="BU74" i="2"/>
  <c r="BT74" i="2"/>
  <c r="BS74" i="2"/>
  <c r="BQ74" i="2"/>
  <c r="BO74" i="2"/>
  <c r="AB74" i="2"/>
  <c r="CD74" i="2" s="1"/>
  <c r="Z74" i="2"/>
  <c r="BZ74" i="2" s="1"/>
  <c r="X74" i="2"/>
  <c r="BV74" i="2" s="1"/>
  <c r="V74" i="2"/>
  <c r="BR74" i="2" s="1"/>
  <c r="O74" i="2"/>
  <c r="CC73" i="2"/>
  <c r="CA73" i="2"/>
  <c r="BY73" i="2"/>
  <c r="BW73" i="2"/>
  <c r="BU73" i="2"/>
  <c r="BS73" i="2"/>
  <c r="BQ73" i="2"/>
  <c r="BO73" i="2"/>
  <c r="AB73" i="2"/>
  <c r="CD73" i="2" s="1"/>
  <c r="Z73" i="2"/>
  <c r="Z76" i="2" s="1"/>
  <c r="X73" i="2"/>
  <c r="X76" i="2" s="1"/>
  <c r="V73" i="2"/>
  <c r="BR73" i="2" s="1"/>
  <c r="O73" i="2"/>
  <c r="AA71" i="2"/>
  <c r="Y71" i="2"/>
  <c r="W71" i="2"/>
  <c r="U71" i="2"/>
  <c r="AA70" i="2"/>
  <c r="Y70" i="2"/>
  <c r="W70" i="2"/>
  <c r="U70" i="2"/>
  <c r="CD69" i="2"/>
  <c r="CC69" i="2"/>
  <c r="CA69" i="2"/>
  <c r="BY69" i="2"/>
  <c r="BW69" i="2"/>
  <c r="BU69" i="2"/>
  <c r="BS69" i="2"/>
  <c r="BQ69" i="2"/>
  <c r="BO69" i="2"/>
  <c r="AB69" i="2"/>
  <c r="AB70" i="2" s="1"/>
  <c r="Z69" i="2"/>
  <c r="BX69" i="2" s="1"/>
  <c r="X69" i="2"/>
  <c r="X70" i="2" s="1"/>
  <c r="V69" i="2"/>
  <c r="O69" i="2"/>
  <c r="AA65" i="2"/>
  <c r="Y65" i="2"/>
  <c r="W65" i="2"/>
  <c r="U65" i="2"/>
  <c r="AA64" i="2"/>
  <c r="Y64" i="2"/>
  <c r="W64" i="2"/>
  <c r="U64" i="2"/>
  <c r="CC63" i="2"/>
  <c r="CA63" i="2"/>
  <c r="BY63" i="2"/>
  <c r="BW63" i="2"/>
  <c r="BU63" i="2"/>
  <c r="BS63" i="2"/>
  <c r="BQ63" i="2"/>
  <c r="BP63" i="2"/>
  <c r="BO63" i="2"/>
  <c r="AB63" i="2"/>
  <c r="CB63" i="2" s="1"/>
  <c r="Z63" i="2"/>
  <c r="X63" i="2"/>
  <c r="V63" i="2"/>
  <c r="BR63" i="2" s="1"/>
  <c r="O63" i="2"/>
  <c r="CC62" i="2"/>
  <c r="CB62" i="2"/>
  <c r="CA62" i="2"/>
  <c r="BY62" i="2"/>
  <c r="BW62" i="2"/>
  <c r="BU62" i="2"/>
  <c r="BS62" i="2"/>
  <c r="BQ62" i="2"/>
  <c r="BO62" i="2"/>
  <c r="AB62" i="2"/>
  <c r="CD62" i="2" s="1"/>
  <c r="Z62" i="2"/>
  <c r="X62" i="2"/>
  <c r="BV62" i="2" s="1"/>
  <c r="V62" i="2"/>
  <c r="O62" i="2"/>
  <c r="AA59" i="2"/>
  <c r="Y59" i="2"/>
  <c r="W59" i="2"/>
  <c r="U59" i="2"/>
  <c r="AA58" i="2"/>
  <c r="Y58" i="2"/>
  <c r="W58" i="2"/>
  <c r="U58" i="2"/>
  <c r="CC57" i="2"/>
  <c r="CA57" i="2"/>
  <c r="BY57" i="2"/>
  <c r="BW57" i="2"/>
  <c r="BU57" i="2"/>
  <c r="BS57" i="2"/>
  <c r="BQ57" i="2"/>
  <c r="BO57" i="2"/>
  <c r="AB57" i="2"/>
  <c r="CB57" i="2" s="1"/>
  <c r="Z57" i="2"/>
  <c r="Z59" i="2" s="1"/>
  <c r="X57" i="2"/>
  <c r="BT57" i="2" s="1"/>
  <c r="V57" i="2"/>
  <c r="BP57" i="2" s="1"/>
  <c r="O57" i="2"/>
  <c r="AA55" i="2"/>
  <c r="Y55" i="2"/>
  <c r="W55" i="2"/>
  <c r="U55" i="2"/>
  <c r="AA54" i="2"/>
  <c r="Z54" i="2"/>
  <c r="Y54" i="2"/>
  <c r="W54" i="2"/>
  <c r="U54" i="2"/>
  <c r="CC53" i="2"/>
  <c r="CA53" i="2"/>
  <c r="BZ53" i="2"/>
  <c r="BY53" i="2"/>
  <c r="BX53" i="2"/>
  <c r="BW53" i="2"/>
  <c r="BU53" i="2"/>
  <c r="BS53" i="2"/>
  <c r="BQ53" i="2"/>
  <c r="BO53" i="2"/>
  <c r="AB53" i="2"/>
  <c r="AB55" i="2" s="1"/>
  <c r="Z53" i="2"/>
  <c r="Z55" i="2" s="1"/>
  <c r="X53" i="2"/>
  <c r="BT53" i="2" s="1"/>
  <c r="V53" i="2"/>
  <c r="BP53" i="2" s="1"/>
  <c r="O53" i="2"/>
  <c r="AA50" i="2"/>
  <c r="Y50" i="2"/>
  <c r="X50" i="2"/>
  <c r="W50" i="2"/>
  <c r="U50" i="2"/>
  <c r="AA49" i="2"/>
  <c r="Y49" i="2"/>
  <c r="W49" i="2"/>
  <c r="U49" i="2"/>
  <c r="CC48" i="2"/>
  <c r="CA48" i="2"/>
  <c r="BY48" i="2"/>
  <c r="BW48" i="2"/>
  <c r="BU48" i="2"/>
  <c r="BS48" i="2"/>
  <c r="BQ48" i="2"/>
  <c r="BO48" i="2"/>
  <c r="AB48" i="2"/>
  <c r="CD48" i="2" s="1"/>
  <c r="Z48" i="2"/>
  <c r="Z49" i="2" s="1"/>
  <c r="X48" i="2"/>
  <c r="BV48" i="2" s="1"/>
  <c r="V48" i="2"/>
  <c r="V49" i="2" s="1"/>
  <c r="O48" i="2"/>
  <c r="AA45" i="2"/>
  <c r="Y45" i="2"/>
  <c r="W45" i="2"/>
  <c r="U45" i="2"/>
  <c r="AA44" i="2"/>
  <c r="Y44" i="2"/>
  <c r="W44" i="2"/>
  <c r="U44" i="2"/>
  <c r="CC43" i="2"/>
  <c r="CA43" i="2"/>
  <c r="BY43" i="2"/>
  <c r="BW43" i="2"/>
  <c r="BU43" i="2"/>
  <c r="BS43" i="2"/>
  <c r="BQ43" i="2"/>
  <c r="BO43" i="2"/>
  <c r="AB43" i="2"/>
  <c r="AB44" i="2" s="1"/>
  <c r="Z43" i="2"/>
  <c r="X43" i="2"/>
  <c r="V43" i="2"/>
  <c r="BR43" i="2" s="1"/>
  <c r="O43" i="2"/>
  <c r="AA41" i="2"/>
  <c r="Y41" i="2"/>
  <c r="W41" i="2"/>
  <c r="U41" i="2"/>
  <c r="AA40" i="2"/>
  <c r="Y40" i="2"/>
  <c r="W40" i="2"/>
  <c r="U40" i="2"/>
  <c r="CD39" i="2"/>
  <c r="CC39" i="2"/>
  <c r="CA39" i="2"/>
  <c r="BY39" i="2"/>
  <c r="BW39" i="2"/>
  <c r="BU39" i="2"/>
  <c r="BS39" i="2"/>
  <c r="BQ39" i="2"/>
  <c r="BO39" i="2"/>
  <c r="AB39" i="2"/>
  <c r="CB39" i="2" s="1"/>
  <c r="Z39" i="2"/>
  <c r="BX39" i="2" s="1"/>
  <c r="X39" i="2"/>
  <c r="BV39" i="2" s="1"/>
  <c r="V39" i="2"/>
  <c r="BR39" i="2" s="1"/>
  <c r="O39" i="2"/>
  <c r="CD38" i="2"/>
  <c r="CC38" i="2"/>
  <c r="CA38" i="2"/>
  <c r="BY38" i="2"/>
  <c r="BW38" i="2"/>
  <c r="BU38" i="2"/>
  <c r="BS38" i="2"/>
  <c r="BQ38" i="2"/>
  <c r="BO38" i="2"/>
  <c r="AB38" i="2"/>
  <c r="CB38" i="2" s="1"/>
  <c r="Z38" i="2"/>
  <c r="BZ38" i="2" s="1"/>
  <c r="X38" i="2"/>
  <c r="V38" i="2"/>
  <c r="O38" i="2"/>
  <c r="CC37" i="2"/>
  <c r="CB37" i="2"/>
  <c r="CA37" i="2"/>
  <c r="BY37" i="2"/>
  <c r="BW37" i="2"/>
  <c r="BU37" i="2"/>
  <c r="BS37" i="2"/>
  <c r="BQ37" i="2"/>
  <c r="BO37" i="2"/>
  <c r="AB37" i="2"/>
  <c r="CD37" i="2" s="1"/>
  <c r="Z37" i="2"/>
  <c r="X37" i="2"/>
  <c r="BV37" i="2" s="1"/>
  <c r="V37" i="2"/>
  <c r="BP37" i="2" s="1"/>
  <c r="O37" i="2"/>
  <c r="AA34" i="2"/>
  <c r="Y34" i="2"/>
  <c r="W34" i="2"/>
  <c r="U34" i="2"/>
  <c r="AA33" i="2"/>
  <c r="Y33" i="2"/>
  <c r="W33" i="2"/>
  <c r="U33" i="2"/>
  <c r="CD32" i="2"/>
  <c r="CC32" i="2"/>
  <c r="CA32" i="2"/>
  <c r="BY32" i="2"/>
  <c r="BW32" i="2"/>
  <c r="BU32" i="2"/>
  <c r="BS32" i="2"/>
  <c r="BQ32" i="2"/>
  <c r="BO32" i="2"/>
  <c r="AB32" i="2"/>
  <c r="AB33" i="2" s="1"/>
  <c r="Z32" i="2"/>
  <c r="BZ32" i="2" s="1"/>
  <c r="X32" i="2"/>
  <c r="X34" i="2" s="1"/>
  <c r="V32" i="2"/>
  <c r="BR32" i="2" s="1"/>
  <c r="O32" i="2"/>
  <c r="AA30" i="2"/>
  <c r="Y30" i="2"/>
  <c r="W30" i="2"/>
  <c r="U30" i="2"/>
  <c r="AA29" i="2"/>
  <c r="Y29" i="2"/>
  <c r="W29" i="2"/>
  <c r="U29" i="2"/>
  <c r="CC28" i="2"/>
  <c r="CA28" i="2"/>
  <c r="BY28" i="2"/>
  <c r="BW28" i="2"/>
  <c r="BU28" i="2"/>
  <c r="BS28" i="2"/>
  <c r="BQ28" i="2"/>
  <c r="BO28" i="2"/>
  <c r="AB28" i="2"/>
  <c r="AB29" i="2" s="1"/>
  <c r="Z28" i="2"/>
  <c r="BX28" i="2" s="1"/>
  <c r="X28" i="2"/>
  <c r="X29" i="2" s="1"/>
  <c r="V28" i="2"/>
  <c r="O28" i="2"/>
  <c r="AA24" i="2"/>
  <c r="Y24" i="2"/>
  <c r="W24" i="2"/>
  <c r="U24" i="2"/>
  <c r="AA23" i="2"/>
  <c r="Y23" i="2"/>
  <c r="W23" i="2"/>
  <c r="U23" i="2"/>
  <c r="CC22" i="2"/>
  <c r="CA22" i="2"/>
  <c r="BY22" i="2"/>
  <c r="BW22" i="2"/>
  <c r="BU22" i="2"/>
  <c r="BS22" i="2"/>
  <c r="BQ22" i="2"/>
  <c r="BO22" i="2"/>
  <c r="AB22" i="2"/>
  <c r="CB22" i="2" s="1"/>
  <c r="Z22" i="2"/>
  <c r="BZ22" i="2" s="1"/>
  <c r="X22" i="2"/>
  <c r="V22" i="2"/>
  <c r="BP22" i="2" s="1"/>
  <c r="O22" i="2"/>
  <c r="CC21" i="2"/>
  <c r="CA21" i="2"/>
  <c r="BY21" i="2"/>
  <c r="BW21" i="2"/>
  <c r="BV21" i="2"/>
  <c r="BU21" i="2"/>
  <c r="BS21" i="2"/>
  <c r="BQ21" i="2"/>
  <c r="BO21" i="2"/>
  <c r="AB21" i="2"/>
  <c r="Z21" i="2"/>
  <c r="X21" i="2"/>
  <c r="BT21" i="2" s="1"/>
  <c r="V21" i="2"/>
  <c r="O21" i="2"/>
  <c r="I10" i="2"/>
  <c r="B9" i="2"/>
  <c r="B10" i="2" s="1"/>
  <c r="E7" i="2"/>
  <c r="Q6" i="2"/>
  <c r="O2" i="2"/>
  <c r="V40" i="2" l="1"/>
  <c r="BX73" i="2"/>
  <c r="CB175" i="2"/>
  <c r="BP43" i="2"/>
  <c r="BZ73" i="2"/>
  <c r="AC196" i="2"/>
  <c r="BR22" i="2"/>
  <c r="BT98" i="2"/>
  <c r="CD144" i="2"/>
  <c r="BP48" i="2"/>
  <c r="BZ79" i="2"/>
  <c r="BZ115" i="2"/>
  <c r="AB24" i="2"/>
  <c r="Z58" i="2"/>
  <c r="V76" i="2"/>
  <c r="V145" i="2"/>
  <c r="AC240" i="2"/>
  <c r="Z137" i="2"/>
  <c r="BT135" i="2"/>
  <c r="CD160" i="2"/>
  <c r="AB166" i="2"/>
  <c r="BP196" i="2"/>
  <c r="BP249" i="2"/>
  <c r="BT48" i="2"/>
  <c r="AB96" i="2"/>
  <c r="BV93" i="2"/>
  <c r="AB136" i="2"/>
  <c r="X145" i="2"/>
  <c r="CB207" i="2"/>
  <c r="BR237" i="2"/>
  <c r="AB246" i="2"/>
  <c r="V256" i="2"/>
  <c r="V268" i="2"/>
  <c r="BX83" i="2"/>
  <c r="AB141" i="2"/>
  <c r="BX159" i="2"/>
  <c r="V170" i="2"/>
  <c r="BX191" i="2"/>
  <c r="V251" i="2"/>
  <c r="AC69" i="2"/>
  <c r="AC70" i="2" s="1"/>
  <c r="BX135" i="2"/>
  <c r="CD207" i="2"/>
  <c r="BT213" i="2"/>
  <c r="V229" i="2"/>
  <c r="BT237" i="2"/>
  <c r="X251" i="2"/>
  <c r="CD28" i="2"/>
  <c r="BT37" i="2"/>
  <c r="Z80" i="2"/>
  <c r="BZ83" i="2"/>
  <c r="Z116" i="2"/>
  <c r="BX164" i="2"/>
  <c r="V181" i="2"/>
  <c r="BP74" i="2"/>
  <c r="AB80" i="2"/>
  <c r="X99" i="2"/>
  <c r="AB112" i="2"/>
  <c r="X121" i="2"/>
  <c r="V162" i="2"/>
  <c r="Z229" i="2"/>
  <c r="AC239" i="2"/>
  <c r="X257" i="2"/>
  <c r="BX216" i="2"/>
  <c r="V45" i="2"/>
  <c r="V81" i="2"/>
  <c r="O283" i="2"/>
  <c r="BX134" i="2"/>
  <c r="BR168" i="2"/>
  <c r="AB64" i="2"/>
  <c r="BP79" i="2"/>
  <c r="X84" i="2"/>
  <c r="Z104" i="2"/>
  <c r="T283" i="2"/>
  <c r="BV175" i="2"/>
  <c r="V186" i="2"/>
  <c r="BP185" i="2"/>
  <c r="BP239" i="2"/>
  <c r="CB244" i="2"/>
  <c r="CD249" i="2"/>
  <c r="X24" i="2"/>
  <c r="BR79" i="2"/>
  <c r="BT144" i="2"/>
  <c r="V165" i="2"/>
  <c r="BX175" i="2"/>
  <c r="BP179" i="2"/>
  <c r="CB216" i="2"/>
  <c r="X225" i="2"/>
  <c r="Z263" i="2"/>
  <c r="AB49" i="2"/>
  <c r="Z122" i="2"/>
  <c r="Z136" i="2"/>
  <c r="BX168" i="2"/>
  <c r="AB263" i="2"/>
  <c r="BT120" i="2"/>
  <c r="BZ134" i="2"/>
  <c r="AB155" i="2"/>
  <c r="Z161" i="2"/>
  <c r="CD174" i="2"/>
  <c r="Z187" i="2"/>
  <c r="Z199" i="2"/>
  <c r="BX248" i="2"/>
  <c r="CB254" i="2"/>
  <c r="BZ179" i="2"/>
  <c r="AB187" i="2"/>
  <c r="AB199" i="2"/>
  <c r="Z205" i="2"/>
  <c r="BT214" i="2"/>
  <c r="AC222" i="2"/>
  <c r="BZ48" i="2"/>
  <c r="BX57" i="2"/>
  <c r="Z65" i="2"/>
  <c r="Z84" i="2"/>
  <c r="Z99" i="2"/>
  <c r="BV103" i="2"/>
  <c r="CB134" i="2"/>
  <c r="U283" i="2"/>
  <c r="Z162" i="2"/>
  <c r="BT218" i="2"/>
  <c r="AB225" i="2"/>
  <c r="CB231" i="2"/>
  <c r="X256" i="2"/>
  <c r="BP217" i="2"/>
  <c r="BP222" i="2"/>
  <c r="CD231" i="2"/>
  <c r="AC255" i="2"/>
  <c r="BX22" i="2"/>
  <c r="AB30" i="2"/>
  <c r="AC74" i="2"/>
  <c r="V55" i="2"/>
  <c r="BP39" i="2"/>
  <c r="AB111" i="2"/>
  <c r="CD134" i="2"/>
  <c r="Y283" i="2"/>
  <c r="X55" i="2"/>
  <c r="CD79" i="2"/>
  <c r="BP83" i="2"/>
  <c r="V85" i="2"/>
  <c r="BX93" i="2"/>
  <c r="BR98" i="2"/>
  <c r="V117" i="2"/>
  <c r="BZ120" i="2"/>
  <c r="V150" i="2"/>
  <c r="AB170" i="2"/>
  <c r="V180" i="2"/>
  <c r="BR184" i="2"/>
  <c r="BT185" i="2"/>
  <c r="AC189" i="2"/>
  <c r="BR196" i="2"/>
  <c r="BT197" i="2"/>
  <c r="AC202" i="2"/>
  <c r="CD239" i="2"/>
  <c r="AC250" i="2"/>
  <c r="X268" i="2"/>
  <c r="BX48" i="2"/>
  <c r="BT103" i="2"/>
  <c r="BZ57" i="2"/>
  <c r="CB21" i="2"/>
  <c r="CD22" i="2"/>
  <c r="CD87" i="2"/>
  <c r="CD94" i="2"/>
  <c r="BX109" i="2"/>
  <c r="BP115" i="2"/>
  <c r="AB131" i="2"/>
  <c r="CB139" i="2"/>
  <c r="BZ153" i="2"/>
  <c r="BT160" i="2"/>
  <c r="AC175" i="2"/>
  <c r="Z192" i="2"/>
  <c r="BX190" i="2"/>
  <c r="BX203" i="2"/>
  <c r="CB238" i="2"/>
  <c r="BX153" i="2"/>
  <c r="BR83" i="2"/>
  <c r="BT184" i="2"/>
  <c r="BT196" i="2"/>
  <c r="AB208" i="2"/>
  <c r="AC198" i="2"/>
  <c r="Z241" i="2"/>
  <c r="CD21" i="2"/>
  <c r="BZ28" i="2"/>
  <c r="AB41" i="2"/>
  <c r="BP38" i="2"/>
  <c r="BT39" i="2"/>
  <c r="BZ92" i="2"/>
  <c r="Z100" i="2"/>
  <c r="BR115" i="2"/>
  <c r="CD139" i="2"/>
  <c r="BP144" i="2"/>
  <c r="X146" i="2"/>
  <c r="CB153" i="2"/>
  <c r="X165" i="2"/>
  <c r="X177" i="2"/>
  <c r="BT222" i="2"/>
  <c r="CB223" i="2"/>
  <c r="Z246" i="2"/>
  <c r="Z251" i="2"/>
  <c r="BX270" i="2"/>
  <c r="BX179" i="2"/>
  <c r="AC98" i="2"/>
  <c r="AC99" i="2" s="1"/>
  <c r="Z75" i="2"/>
  <c r="BX120" i="2"/>
  <c r="X229" i="2"/>
  <c r="AC38" i="2"/>
  <c r="CB48" i="2"/>
  <c r="CB87" i="2"/>
  <c r="AB99" i="2"/>
  <c r="Z41" i="2"/>
  <c r="BV53" i="2"/>
  <c r="CD63" i="2"/>
  <c r="BT83" i="2"/>
  <c r="BV98" i="2"/>
  <c r="V104" i="2"/>
  <c r="AB117" i="2"/>
  <c r="V121" i="2"/>
  <c r="X136" i="2"/>
  <c r="AC164" i="2"/>
  <c r="AC165" i="2" s="1"/>
  <c r="AB180" i="2"/>
  <c r="BP207" i="2"/>
  <c r="V209" i="2"/>
  <c r="BX227" i="2"/>
  <c r="BX237" i="2"/>
  <c r="BR250" i="2"/>
  <c r="BV57" i="2"/>
  <c r="CB28" i="2"/>
  <c r="BR38" i="2"/>
  <c r="X58" i="2"/>
  <c r="BX74" i="2"/>
  <c r="CB92" i="2"/>
  <c r="Z95" i="2"/>
  <c r="AB100" i="2"/>
  <c r="CB109" i="2"/>
  <c r="CD153" i="2"/>
  <c r="Z165" i="2"/>
  <c r="CB190" i="2"/>
  <c r="CB203" i="2"/>
  <c r="BV222" i="2"/>
  <c r="AB232" i="2"/>
  <c r="Z257" i="2"/>
  <c r="AB283" i="2"/>
  <c r="BR265" i="2"/>
  <c r="CD266" i="2"/>
  <c r="CD185" i="2"/>
  <c r="CD197" i="2"/>
  <c r="V220" i="2"/>
  <c r="Z181" i="2"/>
  <c r="CD184" i="2"/>
  <c r="CD196" i="2"/>
  <c r="AB252" i="2"/>
  <c r="BT249" i="2"/>
  <c r="AC260" i="2"/>
  <c r="BX265" i="2"/>
  <c r="AC103" i="2"/>
  <c r="AC104" i="2" s="1"/>
  <c r="CD108" i="2"/>
  <c r="Z204" i="2"/>
  <c r="Z283" i="2"/>
  <c r="AB219" i="2"/>
  <c r="CD222" i="2"/>
  <c r="BT254" i="2"/>
  <c r="CD261" i="2"/>
  <c r="V193" i="2"/>
  <c r="CB98" i="2"/>
  <c r="AC110" i="2"/>
  <c r="Z50" i="2"/>
  <c r="X59" i="2"/>
  <c r="AB89" i="2"/>
  <c r="BP103" i="2"/>
  <c r="X112" i="2"/>
  <c r="CD115" i="2"/>
  <c r="BP120" i="2"/>
  <c r="V122" i="2"/>
  <c r="Z166" i="2"/>
  <c r="AB181" i="2"/>
  <c r="X186" i="2"/>
  <c r="X198" i="2"/>
  <c r="V89" i="2"/>
  <c r="AB23" i="2"/>
  <c r="BR94" i="2"/>
  <c r="V192" i="2"/>
  <c r="Z219" i="2"/>
  <c r="V225" i="2"/>
  <c r="BP214" i="2"/>
  <c r="AB50" i="2"/>
  <c r="X54" i="2"/>
  <c r="AB81" i="2"/>
  <c r="V99" i="2"/>
  <c r="BR103" i="2"/>
  <c r="BP110" i="2"/>
  <c r="V116" i="2"/>
  <c r="X141" i="2"/>
  <c r="AC185" i="2"/>
  <c r="AC186" i="2" s="1"/>
  <c r="BP191" i="2"/>
  <c r="X283" i="2"/>
  <c r="AC197" i="2"/>
  <c r="V205" i="2"/>
  <c r="X242" i="2"/>
  <c r="CD250" i="2"/>
  <c r="CD255" i="2"/>
  <c r="BZ43" i="2"/>
  <c r="BX43" i="2"/>
  <c r="Z44" i="2"/>
  <c r="X126" i="2"/>
  <c r="BV124" i="2"/>
  <c r="I9" i="2"/>
  <c r="Z126" i="2"/>
  <c r="BZ124" i="2"/>
  <c r="BX124" i="2"/>
  <c r="Z125" i="2"/>
  <c r="V136" i="2"/>
  <c r="BR134" i="2"/>
  <c r="R283" i="2"/>
  <c r="BP134" i="2"/>
  <c r="Z177" i="2"/>
  <c r="BZ174" i="2"/>
  <c r="BX174" i="2"/>
  <c r="Z176" i="2"/>
  <c r="CD215" i="2"/>
  <c r="CB215" i="2"/>
  <c r="CD240" i="2"/>
  <c r="CB240" i="2"/>
  <c r="X246" i="2"/>
  <c r="BV244" i="2"/>
  <c r="BT244" i="2"/>
  <c r="X245" i="2"/>
  <c r="V70" i="2"/>
  <c r="BP135" i="2"/>
  <c r="AC135" i="2"/>
  <c r="X151" i="2"/>
  <c r="BV149" i="2"/>
  <c r="BT149" i="2"/>
  <c r="X150" i="2"/>
  <c r="AB220" i="2"/>
  <c r="X45" i="2"/>
  <c r="BT43" i="2"/>
  <c r="P283" i="2"/>
  <c r="AC124" i="2"/>
  <c r="AC125" i="2" s="1"/>
  <c r="AB161" i="2"/>
  <c r="AB162" i="2"/>
  <c r="CD159" i="2"/>
  <c r="CB159" i="2"/>
  <c r="CD202" i="2"/>
  <c r="CB202" i="2"/>
  <c r="AB204" i="2"/>
  <c r="AB205" i="2"/>
  <c r="H283" i="2"/>
  <c r="V71" i="2"/>
  <c r="X71" i="2"/>
  <c r="BT69" i="2"/>
  <c r="M9" i="2"/>
  <c r="G283" i="2"/>
  <c r="AC62" i="2"/>
  <c r="V65" i="2"/>
  <c r="V64" i="2"/>
  <c r="AB125" i="2"/>
  <c r="CD149" i="2"/>
  <c r="AB151" i="2"/>
  <c r="CB149" i="2"/>
  <c r="AB150" i="2"/>
  <c r="AB75" i="2"/>
  <c r="G10" i="2"/>
  <c r="X40" i="2"/>
  <c r="BV63" i="2"/>
  <c r="BT63" i="2"/>
  <c r="BP69" i="2"/>
  <c r="Z70" i="2"/>
  <c r="BP124" i="2"/>
  <c r="AC134" i="2"/>
  <c r="AC149" i="2"/>
  <c r="AC150" i="2" s="1"/>
  <c r="AB105" i="2"/>
  <c r="CB103" i="2"/>
  <c r="AB104" i="2"/>
  <c r="Y273" i="2"/>
  <c r="X44" i="2"/>
  <c r="AA273" i="2"/>
  <c r="BZ63" i="2"/>
  <c r="Z64" i="2"/>
  <c r="X64" i="2"/>
  <c r="V95" i="2"/>
  <c r="BR92" i="2"/>
  <c r="BP92" i="2"/>
  <c r="AC92" i="2"/>
  <c r="AC94" i="2"/>
  <c r="BZ94" i="2"/>
  <c r="BX94" i="2"/>
  <c r="AC115" i="2"/>
  <c r="AC116" i="2" s="1"/>
  <c r="X117" i="2"/>
  <c r="CD120" i="2"/>
  <c r="AB122" i="2"/>
  <c r="CB120" i="2"/>
  <c r="AB121" i="2"/>
  <c r="V126" i="2"/>
  <c r="AB242" i="2"/>
  <c r="B283" i="2"/>
  <c r="AC21" i="2"/>
  <c r="V24" i="2"/>
  <c r="BR69" i="2"/>
  <c r="X95" i="2"/>
  <c r="BV92" i="2"/>
  <c r="X96" i="2"/>
  <c r="AB95" i="2"/>
  <c r="AC120" i="2"/>
  <c r="AC121" i="2" s="1"/>
  <c r="S283" i="2"/>
  <c r="V155" i="2"/>
  <c r="BR153" i="2"/>
  <c r="V154" i="2"/>
  <c r="AC153" i="2"/>
  <c r="AC154" i="2" s="1"/>
  <c r="C283" i="2"/>
  <c r="V30" i="2"/>
  <c r="Z40" i="2"/>
  <c r="V58" i="2"/>
  <c r="Z24" i="2"/>
  <c r="BZ21" i="2"/>
  <c r="BX21" i="2"/>
  <c r="BV22" i="2"/>
  <c r="BT22" i="2"/>
  <c r="V23" i="2"/>
  <c r="AC28" i="2"/>
  <c r="AC29" i="2" s="1"/>
  <c r="BT38" i="2"/>
  <c r="BV43" i="2"/>
  <c r="CD57" i="2"/>
  <c r="AB59" i="2"/>
  <c r="AC63" i="2"/>
  <c r="CD93" i="2"/>
  <c r="CB93" i="2"/>
  <c r="X116" i="2"/>
  <c r="BT124" i="2"/>
  <c r="BR135" i="2"/>
  <c r="X155" i="2"/>
  <c r="BV153" i="2"/>
  <c r="BT153" i="2"/>
  <c r="X154" i="2"/>
  <c r="AA275" i="2"/>
  <c r="BX37" i="2"/>
  <c r="AB45" i="2"/>
  <c r="AC57" i="2"/>
  <c r="AC58" i="2" s="1"/>
  <c r="BP62" i="2"/>
  <c r="X89" i="2"/>
  <c r="BV87" i="2"/>
  <c r="BP109" i="2"/>
  <c r="AC109" i="2"/>
  <c r="V111" i="2"/>
  <c r="V137" i="2"/>
  <c r="Z146" i="2"/>
  <c r="BZ144" i="2"/>
  <c r="BX144" i="2"/>
  <c r="Z145" i="2"/>
  <c r="G9" i="2"/>
  <c r="AC43" i="2"/>
  <c r="AC44" i="2" s="1"/>
  <c r="U277" i="2"/>
  <c r="Z45" i="2"/>
  <c r="AB40" i="2"/>
  <c r="X23" i="2"/>
  <c r="BV69" i="2"/>
  <c r="AB76" i="2"/>
  <c r="Z89" i="2"/>
  <c r="BZ87" i="2"/>
  <c r="V88" i="2"/>
  <c r="V96" i="2"/>
  <c r="N283" i="2"/>
  <c r="BR108" i="2"/>
  <c r="BP108" i="2"/>
  <c r="BV109" i="2"/>
  <c r="BT109" i="2"/>
  <c r="BP32" i="2"/>
  <c r="V33" i="2"/>
  <c r="AC32" i="2"/>
  <c r="AC33" i="2" s="1"/>
  <c r="U274" i="2"/>
  <c r="Z29" i="2"/>
  <c r="BV38" i="2"/>
  <c r="BP21" i="2"/>
  <c r="AC22" i="2"/>
  <c r="Y277" i="2"/>
  <c r="Z34" i="2"/>
  <c r="BZ37" i="2"/>
  <c r="E283" i="2"/>
  <c r="V50" i="2"/>
  <c r="BR48" i="2"/>
  <c r="BR62" i="2"/>
  <c r="Z71" i="2"/>
  <c r="CB73" i="2"/>
  <c r="X111" i="2"/>
  <c r="BT108" i="2"/>
  <c r="AC144" i="2"/>
  <c r="AC145" i="2" s="1"/>
  <c r="CD189" i="2"/>
  <c r="AB192" i="2"/>
  <c r="CB189" i="2"/>
  <c r="AB193" i="2"/>
  <c r="V125" i="2"/>
  <c r="Y274" i="2"/>
  <c r="AA274" i="2"/>
  <c r="V34" i="2"/>
  <c r="F283" i="2"/>
  <c r="BP28" i="2"/>
  <c r="U275" i="2"/>
  <c r="Z23" i="2"/>
  <c r="BR28" i="2"/>
  <c r="BX32" i="2"/>
  <c r="BX38" i="2"/>
  <c r="X41" i="2"/>
  <c r="CB43" i="2"/>
  <c r="AB54" i="2"/>
  <c r="CD53" i="2"/>
  <c r="CB53" i="2"/>
  <c r="BR57" i="2"/>
  <c r="X65" i="2"/>
  <c r="I283" i="2"/>
  <c r="AC87" i="2"/>
  <c r="AC88" i="2" s="1"/>
  <c r="X88" i="2"/>
  <c r="Z111" i="2"/>
  <c r="BZ108" i="2"/>
  <c r="BX108" i="2"/>
  <c r="Z112" i="2"/>
  <c r="BV129" i="2"/>
  <c r="X130" i="2"/>
  <c r="BP153" i="2"/>
  <c r="BV32" i="2"/>
  <c r="BT32" i="2"/>
  <c r="X33" i="2"/>
  <c r="AC39" i="2"/>
  <c r="W277" i="2"/>
  <c r="BR21" i="2"/>
  <c r="AA277" i="2"/>
  <c r="AB34" i="2"/>
  <c r="AB58" i="2"/>
  <c r="BT62" i="2"/>
  <c r="BZ69" i="2"/>
  <c r="AB71" i="2"/>
  <c r="AC79" i="2"/>
  <c r="AC80" i="2" s="1"/>
  <c r="X81" i="2"/>
  <c r="BT92" i="2"/>
  <c r="Z96" i="2"/>
  <c r="CB124" i="2"/>
  <c r="BZ129" i="2"/>
  <c r="BX129" i="2"/>
  <c r="Z130" i="2"/>
  <c r="X131" i="2"/>
  <c r="Z33" i="2"/>
  <c r="V29" i="2"/>
  <c r="W274" i="2"/>
  <c r="CD43" i="2"/>
  <c r="CD83" i="2"/>
  <c r="AB85" i="2"/>
  <c r="CB83" i="2"/>
  <c r="AB84" i="2"/>
  <c r="BP87" i="2"/>
  <c r="Z88" i="2"/>
  <c r="CD103" i="2"/>
  <c r="AC108" i="2"/>
  <c r="BT115" i="2"/>
  <c r="CB129" i="2"/>
  <c r="AB130" i="2"/>
  <c r="Y275" i="2"/>
  <c r="X30" i="2"/>
  <c r="BT28" i="2"/>
  <c r="U273" i="2"/>
  <c r="BV28" i="2"/>
  <c r="D283" i="2"/>
  <c r="BR37" i="2"/>
  <c r="AC37" i="2"/>
  <c r="AC40" i="2" s="1"/>
  <c r="V41" i="2"/>
  <c r="AC48" i="2"/>
  <c r="AC49" i="2" s="1"/>
  <c r="X49" i="2"/>
  <c r="AB65" i="2"/>
  <c r="CB69" i="2"/>
  <c r="BP73" i="2"/>
  <c r="AC73" i="2"/>
  <c r="AC75" i="2" s="1"/>
  <c r="V75" i="2"/>
  <c r="AC83" i="2"/>
  <c r="AC84" i="2" s="1"/>
  <c r="BR109" i="2"/>
  <c r="CD124" i="2"/>
  <c r="BZ223" i="2"/>
  <c r="BX223" i="2"/>
  <c r="W275" i="2"/>
  <c r="W273" i="2"/>
  <c r="Z30" i="2"/>
  <c r="CB32" i="2"/>
  <c r="BZ39" i="2"/>
  <c r="V44" i="2"/>
  <c r="V59" i="2"/>
  <c r="BX63" i="2"/>
  <c r="BV73" i="2"/>
  <c r="X75" i="2"/>
  <c r="BT73" i="2"/>
  <c r="X80" i="2"/>
  <c r="Z105" i="2"/>
  <c r="BX103" i="2"/>
  <c r="V112" i="2"/>
  <c r="BV115" i="2"/>
  <c r="W283" i="2"/>
  <c r="AC174" i="2"/>
  <c r="AC176" i="2" s="1"/>
  <c r="X181" i="2"/>
  <c r="BV184" i="2"/>
  <c r="Z186" i="2"/>
  <c r="X193" i="2"/>
  <c r="BV196" i="2"/>
  <c r="Z198" i="2"/>
  <c r="BZ207" i="2"/>
  <c r="AC223" i="2"/>
  <c r="AC224" i="2" s="1"/>
  <c r="V224" i="2"/>
  <c r="AB229" i="2"/>
  <c r="BZ231" i="2"/>
  <c r="BZ249" i="2"/>
  <c r="V252" i="2"/>
  <c r="Z256" i="2"/>
  <c r="BP260" i="2"/>
  <c r="BZ266" i="2"/>
  <c r="AC129" i="2"/>
  <c r="AC130" i="2" s="1"/>
  <c r="V130" i="2"/>
  <c r="X137" i="2"/>
  <c r="BP149" i="2"/>
  <c r="BX160" i="2"/>
  <c r="Z169" i="2"/>
  <c r="AB177" i="2"/>
  <c r="BP189" i="2"/>
  <c r="BP202" i="2"/>
  <c r="Z209" i="2"/>
  <c r="BX213" i="2"/>
  <c r="BP215" i="2"/>
  <c r="CD227" i="2"/>
  <c r="Z233" i="2"/>
  <c r="BP240" i="2"/>
  <c r="X241" i="2"/>
  <c r="AC244" i="2"/>
  <c r="AC245" i="2" s="1"/>
  <c r="V245" i="2"/>
  <c r="CD248" i="2"/>
  <c r="BX250" i="2"/>
  <c r="AC261" i="2"/>
  <c r="AC262" i="2" s="1"/>
  <c r="V262" i="2"/>
  <c r="CD265" i="2"/>
  <c r="Z268" i="2"/>
  <c r="X272" i="2"/>
  <c r="K283" i="2"/>
  <c r="X162" i="2"/>
  <c r="BP174" i="2"/>
  <c r="BX184" i="2"/>
  <c r="AB186" i="2"/>
  <c r="Z193" i="2"/>
  <c r="BX196" i="2"/>
  <c r="AB198" i="2"/>
  <c r="BP223" i="2"/>
  <c r="X224" i="2"/>
  <c r="X252" i="2"/>
  <c r="AB256" i="2"/>
  <c r="BR260" i="2"/>
  <c r="BZ270" i="2"/>
  <c r="M283" i="2"/>
  <c r="BX115" i="2"/>
  <c r="V141" i="2"/>
  <c r="AB145" i="2"/>
  <c r="BX62" i="2"/>
  <c r="CB74" i="2"/>
  <c r="BV83" i="2"/>
  <c r="CB110" i="2"/>
  <c r="BV120" i="2"/>
  <c r="BP129" i="2"/>
  <c r="BX139" i="2"/>
  <c r="BR149" i="2"/>
  <c r="Z150" i="2"/>
  <c r="BZ160" i="2"/>
  <c r="BT168" i="2"/>
  <c r="AB169" i="2"/>
  <c r="CB179" i="2"/>
  <c r="AC190" i="2"/>
  <c r="CB191" i="2"/>
  <c r="BR202" i="2"/>
  <c r="AC203" i="2"/>
  <c r="AC204" i="2" s="1"/>
  <c r="V204" i="2"/>
  <c r="BZ213" i="2"/>
  <c r="AC216" i="2"/>
  <c r="CB217" i="2"/>
  <c r="BX218" i="2"/>
  <c r="AC227" i="2"/>
  <c r="AC228" i="2" s="1"/>
  <c r="V228" i="2"/>
  <c r="BX238" i="2"/>
  <c r="BP244" i="2"/>
  <c r="AC248" i="2"/>
  <c r="BZ250" i="2"/>
  <c r="BX254" i="2"/>
  <c r="BP261" i="2"/>
  <c r="X262" i="2"/>
  <c r="AC265" i="2"/>
  <c r="AB268" i="2"/>
  <c r="Z272" i="2"/>
  <c r="V176" i="2"/>
  <c r="X220" i="2"/>
  <c r="BR223" i="2"/>
  <c r="Z224" i="2"/>
  <c r="CB237" i="2"/>
  <c r="Z252" i="2"/>
  <c r="BT260" i="2"/>
  <c r="CB270" i="2"/>
  <c r="AC53" i="2"/>
  <c r="AC54" i="2" s="1"/>
  <c r="V54" i="2"/>
  <c r="BZ62" i="2"/>
  <c r="AC93" i="2"/>
  <c r="BR129" i="2"/>
  <c r="AB137" i="2"/>
  <c r="BZ139" i="2"/>
  <c r="V146" i="2"/>
  <c r="AC159" i="2"/>
  <c r="BV168" i="2"/>
  <c r="V187" i="2"/>
  <c r="BT189" i="2"/>
  <c r="BP190" i="2"/>
  <c r="V199" i="2"/>
  <c r="BT202" i="2"/>
  <c r="BP203" i="2"/>
  <c r="X204" i="2"/>
  <c r="CB213" i="2"/>
  <c r="BT215" i="2"/>
  <c r="BP216" i="2"/>
  <c r="BP227" i="2"/>
  <c r="X228" i="2"/>
  <c r="BT240" i="2"/>
  <c r="AB241" i="2"/>
  <c r="BR244" i="2"/>
  <c r="Z245" i="2"/>
  <c r="BP248" i="2"/>
  <c r="BZ254" i="2"/>
  <c r="V257" i="2"/>
  <c r="Z262" i="2"/>
  <c r="BP265" i="2"/>
  <c r="AB272" i="2"/>
  <c r="Z154" i="2"/>
  <c r="BT174" i="2"/>
  <c r="BP175" i="2"/>
  <c r="X176" i="2"/>
  <c r="CB184" i="2"/>
  <c r="BX185" i="2"/>
  <c r="CB196" i="2"/>
  <c r="BX197" i="2"/>
  <c r="AC207" i="2"/>
  <c r="AC208" i="2" s="1"/>
  <c r="V208" i="2"/>
  <c r="Z220" i="2"/>
  <c r="BX222" i="2"/>
  <c r="BT223" i="2"/>
  <c r="AB224" i="2"/>
  <c r="AC231" i="2"/>
  <c r="AC232" i="2" s="1"/>
  <c r="V232" i="2"/>
  <c r="CD237" i="2"/>
  <c r="BX239" i="2"/>
  <c r="AC249" i="2"/>
  <c r="BX255" i="2"/>
  <c r="BV260" i="2"/>
  <c r="AC266" i="2"/>
  <c r="V267" i="2"/>
  <c r="CD270" i="2"/>
  <c r="Q283" i="2"/>
  <c r="AC179" i="2"/>
  <c r="AC180" i="2" s="1"/>
  <c r="X187" i="2"/>
  <c r="BV189" i="2"/>
  <c r="BR190" i="2"/>
  <c r="AC191" i="2"/>
  <c r="X199" i="2"/>
  <c r="BV202" i="2"/>
  <c r="BV215" i="2"/>
  <c r="AC217" i="2"/>
  <c r="BV240" i="2"/>
  <c r="BR248" i="2"/>
  <c r="BT261" i="2"/>
  <c r="AB262" i="2"/>
  <c r="V151" i="2"/>
  <c r="X170" i="2"/>
  <c r="BV174" i="2"/>
  <c r="BZ185" i="2"/>
  <c r="BZ197" i="2"/>
  <c r="BZ222" i="2"/>
  <c r="BP231" i="2"/>
  <c r="AC237" i="2"/>
  <c r="BZ239" i="2"/>
  <c r="V242" i="2"/>
  <c r="BZ255" i="2"/>
  <c r="BX260" i="2"/>
  <c r="BP266" i="2"/>
  <c r="X267" i="2"/>
  <c r="AC270" i="2"/>
  <c r="AC271" i="2" s="1"/>
  <c r="V271" i="2"/>
  <c r="BR53" i="2"/>
  <c r="BX149" i="2"/>
  <c r="BR159" i="2"/>
  <c r="AC160" i="2"/>
  <c r="V161" i="2"/>
  <c r="BZ168" i="2"/>
  <c r="X180" i="2"/>
  <c r="BX189" i="2"/>
  <c r="BT190" i="2"/>
  <c r="X192" i="2"/>
  <c r="BX202" i="2"/>
  <c r="BT203" i="2"/>
  <c r="AC213" i="2"/>
  <c r="CB214" i="2"/>
  <c r="BX215" i="2"/>
  <c r="BT216" i="2"/>
  <c r="BT227" i="2"/>
  <c r="BX240" i="2"/>
  <c r="BT248" i="2"/>
  <c r="CD254" i="2"/>
  <c r="BT265" i="2"/>
  <c r="BT134" i="2"/>
  <c r="CB144" i="2"/>
  <c r="AB176" i="2"/>
  <c r="CB222" i="2"/>
  <c r="BP237" i="2"/>
  <c r="BZ260" i="2"/>
  <c r="V263" i="2"/>
  <c r="Z267" i="2"/>
  <c r="BP270" i="2"/>
  <c r="X271" i="2"/>
  <c r="AC139" i="2"/>
  <c r="AC140" i="2" s="1"/>
  <c r="V140" i="2"/>
  <c r="BT159" i="2"/>
  <c r="X161" i="2"/>
  <c r="CB168" i="2"/>
  <c r="BZ189" i="2"/>
  <c r="BP213" i="2"/>
  <c r="CD214" i="2"/>
  <c r="AC218" i="2"/>
  <c r="V219" i="2"/>
  <c r="AC238" i="2"/>
  <c r="BX244" i="2"/>
  <c r="BV248" i="2"/>
  <c r="AC254" i="2"/>
  <c r="AC256" i="2" s="1"/>
  <c r="BX261" i="2"/>
  <c r="BV265" i="2"/>
  <c r="V283" i="2"/>
  <c r="Z242" i="2"/>
  <c r="CB260" i="2"/>
  <c r="BT266" i="2"/>
  <c r="AB267" i="2"/>
  <c r="BR270" i="2"/>
  <c r="BP139" i="2"/>
  <c r="BT179" i="2"/>
  <c r="BT191" i="2"/>
  <c r="AC214" i="2"/>
  <c r="BT217" i="2"/>
  <c r="BP218" i="2"/>
  <c r="X219" i="2"/>
  <c r="Z225" i="2"/>
  <c r="BP238" i="2"/>
  <c r="BP254" i="2"/>
  <c r="X205" i="2"/>
  <c r="CD260" i="2"/>
  <c r="BT270" i="2"/>
  <c r="AC168" i="2"/>
  <c r="AC169" i="2" s="1"/>
  <c r="AA283" i="2"/>
  <c r="AC241" i="2" l="1"/>
  <c r="AC111" i="2"/>
  <c r="U276" i="2"/>
  <c r="AC267" i="2"/>
  <c r="AC219" i="2"/>
  <c r="AC64" i="2"/>
  <c r="Y276" i="2"/>
  <c r="AC192" i="2"/>
  <c r="AB277" i="2"/>
  <c r="AB273" i="2"/>
  <c r="AC161" i="2"/>
  <c r="AB275" i="2"/>
  <c r="AC251" i="2"/>
  <c r="AB274" i="2"/>
  <c r="X274" i="2"/>
  <c r="X273" i="2"/>
  <c r="X275" i="2"/>
  <c r="X276" i="2" s="1"/>
  <c r="V274" i="2"/>
  <c r="X277" i="2"/>
  <c r="AC95" i="2"/>
  <c r="W276" i="2"/>
  <c r="V275" i="2"/>
  <c r="V277" i="2"/>
  <c r="Z274" i="2"/>
  <c r="V273" i="2"/>
  <c r="Z275" i="2"/>
  <c r="AC23" i="2"/>
  <c r="Z273" i="2"/>
  <c r="Z277" i="2"/>
  <c r="AC136" i="2"/>
  <c r="AA276" i="2"/>
  <c r="AB276" i="2" l="1"/>
  <c r="Z276" i="2"/>
  <c r="V276" i="2"/>
  <c r="AC278" i="2"/>
</calcChain>
</file>

<file path=xl/sharedStrings.xml><?xml version="1.0" encoding="utf-8"?>
<sst xmlns="http://schemas.openxmlformats.org/spreadsheetml/2006/main" count="1322" uniqueCount="407">
  <si>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</si>
  <si>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</si>
  <si>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</si>
  <si>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</si>
  <si>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</si>
  <si>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</si>
  <si>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</si>
  <si>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</si>
  <si>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</si>
  <si>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</si>
  <si>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</si>
  <si>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</si>
  <si>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</si>
  <si>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</si>
  <si>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</si>
  <si>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</si>
  <si>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</si>
  <si>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</si>
  <si>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</si>
  <si>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</si>
  <si>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</si>
  <si>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</si>
  <si>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</si>
  <si>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</si>
  <si>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</si>
  <si>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</si>
  <si>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</si>
  <si>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</si>
  <si>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</si>
  <si>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</si>
  <si>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</si>
  <si>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</si>
  <si>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</si>
  <si>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</si>
  <si>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</si>
  <si>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</si>
  <si>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</si>
  <si>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</si>
  <si>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</si>
  <si>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</si>
  <si>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</si>
  <si>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</si>
  <si>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</si>
  <si>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</si>
  <si>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</si>
  <si>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</si>
  <si>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</si>
  <si>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</si>
  <si>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</si>
  <si>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</si>
  <si>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</si>
  <si>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</si>
  <si>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</si>
  <si>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</si>
  <si>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</si>
  <si>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</si>
  <si>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</si>
  <si>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</si>
  <si>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</si>
  <si>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</si>
  <si>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</si>
  <si>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</si>
  <si>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</si>
  <si>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</si>
  <si>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Декларация/Сертификат</t>
  </si>
  <si>
    <t>КИ</t>
  </si>
  <si>
    <t>14.05.2025</t>
  </si>
  <si>
    <t>ОБЩЕСТВО С ОГРАНИЧЕННОЙ ОТВЕТСТВЕННОСТЬЮ "НОВОЕ ВРЕМЯ"</t>
  </si>
  <si>
    <t>596383</t>
  </si>
  <si>
    <t>Телефоны для заказов: 8(919)002-63-01 E-mail: kolbasa@abiproduct.ru   
Телефон сотрудников склада:
8 (910) 775-52-91</t>
  </si>
  <si>
    <t>Заказы ИОСГ принимаются: за ДВА дня до отгрузки Пн-Вс: с 9:00 до 14:00
 С углублёнными скидками принимаются до 15:00 Пн-Пт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</si>
  <si>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</si>
  <si>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</si>
  <si>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</si>
  <si>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</si>
  <si>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</si>
  <si>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</si>
  <si>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- 79,99%</t>
  </si>
  <si>
    <t>скидка 20%</t>
  </si>
  <si>
    <t>10% - 69,99%</t>
  </si>
  <si>
    <t>скидка 10%</t>
  </si>
  <si>
    <t>Ядрена копоть</t>
  </si>
  <si>
    <t>Сосиски</t>
  </si>
  <si>
    <t>SU003664</t>
  </si>
  <si>
    <t>P004653</t>
  </si>
  <si>
    <t>СК3</t>
  </si>
  <si>
    <t>14</t>
  </si>
  <si>
    <t>ЕАЭС N RU Д-RU.РА06.В.91067/23, ЕАЭС N RU Д-RU.РА08.В.78145/23, ЕАЭС N RU Д-RU.РА08.В.78433/23</t>
  </si>
  <si>
    <t>SU003821</t>
  </si>
  <si>
    <t>P004874</t>
  </si>
  <si>
    <t>СК4</t>
  </si>
  <si>
    <t>ЕАЭС N RU Д-RU.РА03.В.24952/24, ЕАЭС N RU Д-RU.РА04.В.77529/23</t>
  </si>
  <si>
    <t>Вязанка</t>
  </si>
  <si>
    <t>ГОСТ</t>
  </si>
  <si>
    <t>Вареные колбасы</t>
  </si>
  <si>
    <t>SU003112</t>
  </si>
  <si>
    <t>P003695</t>
  </si>
  <si>
    <t>СК1</t>
  </si>
  <si>
    <t>12</t>
  </si>
  <si>
    <t>ЕАЭС N RU Д-RU.РА08.В.47512/23</t>
  </si>
  <si>
    <t>SU003313</t>
  </si>
  <si>
    <t>P004551</t>
  </si>
  <si>
    <t>ЕАЭС N RU Д-RU.РА01.В.79167/24</t>
  </si>
  <si>
    <t>Филейская</t>
  </si>
  <si>
    <t>Копченые колбасы</t>
  </si>
  <si>
    <t>SU003027</t>
  </si>
  <si>
    <t>P003573</t>
  </si>
  <si>
    <t>СК2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</si>
  <si>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</si>
  <si>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</si>
  <si>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</si>
  <si>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</si>
  <si>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</si>
  <si>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</si>
  <si>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</si>
  <si>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</si>
  <si>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Сардельки</t>
  </si>
  <si>
    <t>SU002834</t>
  </si>
  <si>
    <t>P003238</t>
  </si>
  <si>
    <t>ЕАЭС N RU Д-RU.РА01.В.62909/23, ЕАЭС N RU Д-RU.РА01.В.63000/23</t>
  </si>
  <si>
    <t>Молокуша</t>
  </si>
  <si>
    <t>SU003503</t>
  </si>
  <si>
    <t>P004411</t>
  </si>
  <si>
    <t>ЕАЭС N RU Д-RU.РА03.В.50049/23, ЕАЭС N RU Д-RU.РА10.В.94983/23</t>
  </si>
  <si>
    <t>Сливушка</t>
  </si>
  <si>
    <t>SU002827</t>
  </si>
  <si>
    <t>P003233</t>
  </si>
  <si>
    <t>ЕАЭС N RU Д-RU.РА06.В.04803/22</t>
  </si>
  <si>
    <t>SU002997</t>
  </si>
  <si>
    <t>P003465</t>
  </si>
  <si>
    <t>ЕАЭС N RU Д-RU.РА06.В.31929/23, ЕАЭС N RU Д-RU.РА10.В.01810/23</t>
  </si>
  <si>
    <t>SU000664</t>
  </si>
  <si>
    <t>P002177</t>
  </si>
  <si>
    <t>ЕАЭС N RU Д-RU.РА02.В.95533/25</t>
  </si>
  <si>
    <t>SU000097</t>
  </si>
  <si>
    <t>P002179</t>
  </si>
  <si>
    <t>8</t>
  </si>
  <si>
    <t>ЕАЭС N RU Д-RU.РА01.В.20824/25</t>
  </si>
  <si>
    <t>Стародворье</t>
  </si>
  <si>
    <t>Мясорубская</t>
  </si>
  <si>
    <t>Ветчины</t>
  </si>
  <si>
    <t>SU003512</t>
  </si>
  <si>
    <t>P004437</t>
  </si>
  <si>
    <t>ЕАЭС N RU Д-RU.РА04.В.01888/24</t>
  </si>
  <si>
    <t>SU002848</t>
  </si>
  <si>
    <t>P003260</t>
  </si>
  <si>
    <t>ЕАЭС N RU Д-RU.РА09.В.37545/22</t>
  </si>
  <si>
    <t>SU003046</t>
  </si>
  <si>
    <t>P003598</t>
  </si>
  <si>
    <t>ЕАЭС N RU Д-RU.РА06.В.75139/23</t>
  </si>
  <si>
    <t>Сочинка</t>
  </si>
  <si>
    <t>SU002824</t>
  </si>
  <si>
    <t>P004631</t>
  </si>
  <si>
    <t>ЕАЭС N RU Д-RU.РА09.В.00972/22</t>
  </si>
  <si>
    <t>SU002946</t>
  </si>
  <si>
    <t>P004666</t>
  </si>
  <si>
    <t>ЕАЭС N RU Д-RU.РА04.В.93220/23</t>
  </si>
  <si>
    <t>SU002758</t>
  </si>
  <si>
    <t>P003960</t>
  </si>
  <si>
    <t>ЕАЭС N RU Д-RU.РА01.В.93159/24, ЕАЭС N RU Д-RU.РА01.В.93294/24</t>
  </si>
  <si>
    <t>Стародворская</t>
  </si>
  <si>
    <t>SU003274</t>
  </si>
  <si>
    <t>P004067</t>
  </si>
  <si>
    <t>ЕАЭС N RU Д-RU.РА04.В.69476/22</t>
  </si>
  <si>
    <t>SU003859</t>
  </si>
  <si>
    <t>P004942</t>
  </si>
  <si>
    <t>ЕАЭС N RU Д-RU.РА03.В.72061/24</t>
  </si>
  <si>
    <t>SU003276</t>
  </si>
  <si>
    <t>P003956</t>
  </si>
  <si>
    <t>ЕАЭС N RU Д-RU.РА10.В.27759/23</t>
  </si>
  <si>
    <t>SU003573</t>
  </si>
  <si>
    <t>P004891</t>
  </si>
  <si>
    <t>ЕАЭС N RU Д-RU.РА05.В.24697/24</t>
  </si>
  <si>
    <t>Стародворская Золоченная в печи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</si>
  <si>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</si>
  <si>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</si>
  <si>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</si>
  <si>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</si>
  <si>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</si>
  <si>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</si>
  <si>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</si>
  <si>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</si>
  <si>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</si>
  <si>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</si>
  <si>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</t>
  </si>
  <si>
    <t>Стародворская EDLP/EDPP</t>
  </si>
  <si>
    <t>SU002528</t>
  </si>
  <si>
    <t>P002839</t>
  </si>
  <si>
    <t>ЕАЭС N RU Д-RU.РА01.В.85206/22</t>
  </si>
  <si>
    <t>Филедворская EDLP/EDPP</t>
  </si>
  <si>
    <t>SU003052</t>
  </si>
  <si>
    <t>P003607</t>
  </si>
  <si>
    <t>ЕАЭС N RU Д-RU.РА05.В.81953/23</t>
  </si>
  <si>
    <t>SU003084</t>
  </si>
  <si>
    <t>P004667</t>
  </si>
  <si>
    <t>ЕАЭС N RU Д-RU.РА01.В.54243/24</t>
  </si>
  <si>
    <t>Мясинская</t>
  </si>
  <si>
    <t>SU003356</t>
  </si>
  <si>
    <t>P004165</t>
  </si>
  <si>
    <t>ЕАЭС N RU Д-RU.РА02.В.37963/24</t>
  </si>
  <si>
    <t>Добродворская</t>
  </si>
  <si>
    <t>SU003213</t>
  </si>
  <si>
    <t>P003846</t>
  </si>
  <si>
    <t>ЕАЭС N RU Д-RU.РА10.В.76372/23</t>
  </si>
  <si>
    <t>SU003216</t>
  </si>
  <si>
    <t>P003857</t>
  </si>
  <si>
    <t>ЕАЭС N RU Д-RU.РА11.В.42205/24</t>
  </si>
  <si>
    <t>SU003223</t>
  </si>
  <si>
    <t>P003870</t>
  </si>
  <si>
    <t>ЕАЭС N RU Д-RU.РА11.В.41613/24</t>
  </si>
  <si>
    <t>Филейная</t>
  </si>
  <si>
    <t>SU003201</t>
  </si>
  <si>
    <t>P003860</t>
  </si>
  <si>
    <t>МАЯК</t>
  </si>
  <si>
    <t>ЕАЭС N RU Д-RU.РА10.В.68179/23</t>
  </si>
  <si>
    <t>Бордо</t>
  </si>
  <si>
    <t>SU003395</t>
  </si>
  <si>
    <t>P004214</t>
  </si>
  <si>
    <t>ЕАЭС N RU Д-RU.РА04.В.92149/24</t>
  </si>
  <si>
    <t>SU001762</t>
  </si>
  <si>
    <t>P002208</t>
  </si>
  <si>
    <t>ЕАЭС N RU Д-RU.РА10.В.11265/24, ЕАЭС № RU Д-RU.АБ75.В.00704/19</t>
  </si>
  <si>
    <t>Особый рецепт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</si>
  <si>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</si>
  <si>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</si>
  <si>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</si>
  <si>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</si>
  <si>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SU003426</t>
  </si>
  <si>
    <t>P004258</t>
  </si>
  <si>
    <t>ЕАЭС N RU Д-RU.РА03.В.31251/24, ЕАЭС N RU Д-RU.РА09.В.96881/24, ЕАЭС N RU Д-RU.РА10.В.04488/24</t>
  </si>
  <si>
    <t>SU002360</t>
  </si>
  <si>
    <t>P004227</t>
  </si>
  <si>
    <t>ЕАЭС N RU Д-RU.РА02.В.61652/24</t>
  </si>
  <si>
    <t>SU002895</t>
  </si>
  <si>
    <t>P003329</t>
  </si>
  <si>
    <t>ЕАЭС N RU Д-RU.РА03.В.99662/23</t>
  </si>
  <si>
    <t>Баварушка</t>
  </si>
  <si>
    <t>Филейбургская</t>
  </si>
  <si>
    <t>SU003083</t>
  </si>
  <si>
    <t>P004543</t>
  </si>
  <si>
    <t>ЕАЭС N RU Д-RU.РА02.В.65596/23</t>
  </si>
  <si>
    <t>SU003080</t>
  </si>
  <si>
    <t>P004525</t>
  </si>
  <si>
    <t>ЕАЭС N RU Д-RU.РА02.В.65750/23</t>
  </si>
  <si>
    <t>SU002285</t>
  </si>
  <si>
    <t>P002969</t>
  </si>
  <si>
    <t>ЕАЭС N RU Д-RU.РА02.В.28328/22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</si>
  <si>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</si>
  <si>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</si>
  <si>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</si>
  <si>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</si>
  <si>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</si>
  <si>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</si>
  <si>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</si>
  <si>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</si>
  <si>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</si>
  <si>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</si>
  <si>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</si>
  <si>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</si>
  <si>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</si>
  <si>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</si>
  <si>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</si>
  <si>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</si>
  <si>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</si>
  <si>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</si>
  <si>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</si>
  <si>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</si>
  <si>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</si>
  <si>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</si>
  <si>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</si>
  <si>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</si>
  <si>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</si>
  <si>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</si>
  <si>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P004892</t>
  </si>
  <si>
    <t>SU002437</t>
  </si>
  <si>
    <t>P004446</t>
  </si>
  <si>
    <t>ЕАЭС N RU Д-RU.РА03.В.30457/24, ЕАЭС N RU Д-RU.РА10.В.25148/24</t>
  </si>
  <si>
    <t>Дугушка</t>
  </si>
  <si>
    <t>SU002635</t>
  </si>
  <si>
    <t>P004403</t>
  </si>
  <si>
    <t>ЕАЭС N RU Д-RU.РА02.В.51764/24</t>
  </si>
  <si>
    <t>P004690</t>
  </si>
  <si>
    <t>SU003810</t>
  </si>
  <si>
    <t>P004851</t>
  </si>
  <si>
    <t>ЕАЭС N RU Д-RU.РА03.В.56116/24</t>
  </si>
  <si>
    <t>SU003812</t>
  </si>
  <si>
    <t>P004853</t>
  </si>
  <si>
    <t>ЕАЭС N RU Д-RU.РА10.В.33801/23</t>
  </si>
  <si>
    <t>SU003786</t>
  </si>
  <si>
    <t>P004752</t>
  </si>
  <si>
    <t>ЕАЭС N RU Д-RU.РА07.В.78433/22</t>
  </si>
  <si>
    <t>SU003813</t>
  </si>
  <si>
    <t>P004854</t>
  </si>
  <si>
    <t>ЕАЭС N RU Д-RU.РА10.В.31672/23</t>
  </si>
  <si>
    <t>SU003742</t>
  </si>
  <si>
    <t>P004757</t>
  </si>
  <si>
    <t>ЕАЭС N RU Д-RU.РА04.В.71599/24</t>
  </si>
  <si>
    <t>SU002643</t>
  </si>
  <si>
    <t>P004467</t>
  </si>
  <si>
    <t>SU003848</t>
  </si>
  <si>
    <t>P004918</t>
  </si>
  <si>
    <t>ЕАЭС N RU Д-RU.РА04.В.72302/24</t>
  </si>
  <si>
    <t>SU002146</t>
  </si>
  <si>
    <t>P002319</t>
  </si>
  <si>
    <t>ЕАЭС N RU Д-RU.РА04.В.51196/23, ЕАЭС N RU Д-RU.РА10.В.04165/24</t>
  </si>
  <si>
    <t>Зареченские продукты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</si>
  <si>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</si>
  <si>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</si>
  <si>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</si>
  <si>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</si>
  <si>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</si>
  <si>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</si>
  <si>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</si>
  <si>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ЕАЭС N RU Д-RU.РА10.В.50054/23</t>
  </si>
  <si>
    <t>SU002974</t>
  </si>
  <si>
    <t>P003426</t>
  </si>
  <si>
    <t>Вареные колбасы «Нежная» ф/в 0,4 п/а ТМ «Зареченские»</t>
  </si>
  <si>
    <t>ЕАЭС N RU Д-RU.РА05.В.95257/23</t>
  </si>
  <si>
    <t>SU003295</t>
  </si>
  <si>
    <t>P004004</t>
  </si>
  <si>
    <t>Вареные колбасы «Нежная со шпиком» Фикс.вес 0,4 п/а ТМ «Зареченские»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</si>
  <si>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</si>
  <si>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</si>
  <si>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</si>
  <si>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</si>
  <si>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</si>
  <si>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</si>
  <si>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</si>
  <si>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</si>
  <si>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</si>
  <si>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</si>
  <si>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</si>
  <si>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</si>
  <si>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</si>
  <si>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</si>
  <si>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</si>
  <si>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</si>
  <si>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P004879</t>
  </si>
  <si>
    <t>Сосиски «Датские» Фикс.вес 0,3 п/а ТМ «Зареченские продукты»</t>
  </si>
  <si>
    <t>ЕАЭС N RU Д-RU.РА05.В.94085/23</t>
  </si>
  <si>
    <t>SU002922</t>
  </si>
  <si>
    <t>P004880</t>
  </si>
  <si>
    <t>Сосиски «Сочные» Фикс.вес 0,3 п/а ТМ «Зареченские продукты»</t>
  </si>
  <si>
    <t>ЕАЭС N RU Д-RU.РА05.В.94245/23</t>
  </si>
  <si>
    <t>Зареченские продукты Светофор</t>
  </si>
  <si>
    <t>SU002964</t>
  </si>
  <si>
    <t>P003419</t>
  </si>
  <si>
    <t>Вареные колбасы «Мясная» Весовой п/а ТМ «Зареченские»</t>
  </si>
  <si>
    <t>ЕАЭС N RU Д-RU.РА05.В.10460/23</t>
  </si>
  <si>
    <t>SU003055</t>
  </si>
  <si>
    <t>P003609</t>
  </si>
  <si>
    <t>Вареные колбасы «Мясная со шпиком» Весовой п/а ТМ «Зареченские»</t>
  </si>
  <si>
    <t>ЕАЭС N RU Д-RU.РА06.В.29400/23</t>
  </si>
  <si>
    <t>SU002966</t>
  </si>
  <si>
    <t>P003416</t>
  </si>
  <si>
    <t>В/к колбасы «Рубленая» Весовой фиброуз ТМ «Зареченские»</t>
  </si>
  <si>
    <t>ЕАЭС N RU Д-RU.РА05.В.10382/23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</si>
  <si>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</si>
  <si>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</si>
  <si>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</si>
  <si>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</si>
  <si>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SU003329</t>
  </si>
  <si>
    <t>P004069</t>
  </si>
  <si>
    <t>Сосиски «Сливочные классические» Весовой п/а ТМ «Зареченские»</t>
  </si>
  <si>
    <t>ЕАЭС N RU Д-RU.РА05.В.10092/23</t>
  </si>
  <si>
    <t>MSDAX_КИ_ИОСГ_ЦСК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</si>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</sst>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299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1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412">
    <xf numFmtId="0" fontId="0" fillId="0" borderId="0" xfId="0"/>
    <xf numFmtId="0" fontId="6" fillId="0" borderId="0" xfId="0" applyFont="1" applyAlignment="1" applyProtection="1">
      <alignment horizontal="right"/>
      <protection hidden="1"/>
    </xf>
    <xf numFmtId="0" fontId="6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8" fillId="0" borderId="0" xfId="0" applyFont="1"/>
    <xf numFmtId="0" fontId="5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right"/>
      <protection hidden="1"/>
    </xf>
    <xf numFmtId="0" fontId="31" fillId="0" borderId="0" xfId="0" applyFont="1" applyProtection="1">
      <protection hidden="1"/>
    </xf>
    <xf numFmtId="0" fontId="4" fillId="0" borderId="0" xfId="0" applyFont="1" applyAlignment="1" applyProtection="1">
      <alignment horizontal="right" vertical="center" wrapText="1"/>
      <protection hidden="1"/>
    </xf>
    <xf numFmtId="0" fontId="29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2" fontId="32" fillId="0" borderId="0" xfId="0" applyNumberFormat="1" applyFont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45" fillId="0" borderId="0" xfId="0" applyFont="1" applyAlignment="1">
      <alignment horizontal="left" vertical="top" wrapText="1"/>
    </xf>
    <xf numFmtId="49" fontId="45" fillId="0" borderId="0" xfId="0" applyNumberFormat="1" applyFont="1" applyAlignment="1">
      <alignment horizontal="left" vertical="center"/>
    </xf>
    <xf numFmtId="0" fontId="46" fillId="0" borderId="0" xfId="0" applyFont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49" fontId="30" fillId="24" borderId="22" xfId="0" applyNumberFormat="1" applyFont="1" applyFill="1" applyBorder="1" applyAlignment="1">
      <alignment horizontal="center" vertical="center"/>
    </xf>
    <xf numFmtId="49" fontId="47" fillId="0" borderId="0" xfId="0" applyNumberFormat="1" applyFont="1" applyAlignment="1">
      <alignment horizontal="left" vertical="center"/>
    </xf>
    <xf numFmtId="49" fontId="30" fillId="25" borderId="22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28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0" fontId="50" fillId="26" borderId="0" xfId="0" applyFont="1" applyFill="1" applyAlignment="1">
      <alignment horizontal="center" vertical="center"/>
    </xf>
    <xf numFmtId="14" fontId="50" fillId="26" borderId="0" xfId="0" applyNumberFormat="1" applyFont="1" applyFill="1" applyAlignment="1">
      <alignment vertical="center" wrapText="1"/>
    </xf>
    <xf numFmtId="0" fontId="50" fillId="26" borderId="0" xfId="0" applyFont="1" applyFill="1" applyAlignment="1">
      <alignment vertical="center" wrapText="1"/>
    </xf>
    <xf numFmtId="0" fontId="51" fillId="26" borderId="0" xfId="0" applyFont="1" applyFill="1" applyAlignment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Alignment="1" applyProtection="1">
      <alignment horizontal="right" vertical="center"/>
      <protection hidden="1"/>
    </xf>
    <xf numFmtId="0" fontId="53" fillId="0" borderId="0" xfId="0" applyFont="1" applyAlignment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>
      <alignment horizontal="right"/>
    </xf>
    <xf numFmtId="168" fontId="4" fillId="26" borderId="23" xfId="0" applyNumberFormat="1" applyFont="1" applyFill="1" applyBorder="1" applyAlignment="1">
      <alignment horizontal="right"/>
    </xf>
    <xf numFmtId="164" fontId="4" fillId="26" borderId="23" xfId="0" applyNumberFormat="1" applyFont="1" applyFill="1" applyBorder="1" applyAlignment="1">
      <alignment horizontal="right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Border="1" applyAlignment="1" applyProtection="1">
      <alignment horizontal="center" vertical="center"/>
      <protection hidden="1"/>
    </xf>
    <xf numFmtId="0" fontId="51" fillId="26" borderId="0" xfId="0" applyFont="1" applyFill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1" fillId="26" borderId="0" xfId="0" applyFont="1" applyFill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Border="1" applyAlignment="1">
      <alignment horizontal="right"/>
    </xf>
    <xf numFmtId="171" fontId="4" fillId="0" borderId="10" xfId="0" applyNumberFormat="1" applyFont="1" applyBorder="1" applyAlignment="1">
      <alignment horizontal="center"/>
    </xf>
    <xf numFmtId="0" fontId="6" fillId="0" borderId="0" xfId="0" applyFont="1" applyAlignment="1" applyProtection="1">
      <alignment vertical="center"/>
      <protection hidden="1"/>
    </xf>
    <xf numFmtId="0" fontId="0" fillId="0" borderId="10" xfId="0" applyBorder="1" applyProtection="1">
      <protection hidden="1"/>
    </xf>
    <xf numFmtId="0" fontId="33" fillId="26" borderId="10" xfId="0" applyFont="1" applyFill="1" applyBorder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49" fillId="0" borderId="0" xfId="0" applyFont="1" applyAlignment="1" applyProtection="1">
      <alignment horizontal="right" vertical="center"/>
      <protection hidden="1"/>
    </xf>
    <xf numFmtId="0" fontId="44" fillId="0" borderId="0" xfId="0" applyFont="1" applyAlignment="1" applyProtection="1">
      <alignment vertical="center"/>
      <protection hidden="1"/>
    </xf>
    <xf numFmtId="0" fontId="61" fillId="0" borderId="0" xfId="0" applyFont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Border="1" applyAlignment="1">
      <alignment horizontal="center" vertical="center" wrapText="1"/>
    </xf>
    <xf numFmtId="1" fontId="47" fillId="0" borderId="10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1" fontId="3" fillId="0" borderId="10" xfId="0" applyNumberFormat="1" applyFont="1" applyBorder="1" applyAlignment="1" applyProtection="1">
      <alignment horizontal="center" vertical="center"/>
      <protection hidden="1"/>
    </xf>
    <xf numFmtId="1" fontId="3" fillId="0" borderId="10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/>
    </xf>
    <xf numFmtId="0" fontId="38" fillId="0" borderId="17" xfId="0" applyFont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Border="1" applyAlignment="1">
      <alignment horizontal="center"/>
    </xf>
    <xf numFmtId="0" fontId="63" fillId="0" borderId="0" xfId="0" applyFont="1"/>
    <xf numFmtId="171" fontId="64" fillId="0" borderId="46" xfId="0" applyNumberFormat="1" applyFont="1" applyBorder="1" applyAlignment="1">
      <alignment horizontal="center" wrapText="1"/>
    </xf>
    <xf numFmtId="0" fontId="66" fillId="0" borderId="0" xfId="0" applyFont="1"/>
    <xf numFmtId="171" fontId="67" fillId="0" borderId="47" xfId="0" applyNumberFormat="1" applyFont="1" applyBorder="1" applyAlignment="1">
      <alignment horizontal="center" wrapText="1"/>
    </xf>
    <xf numFmtId="167" fontId="4" fillId="26" borderId="48" xfId="0" applyNumberFormat="1" applyFont="1" applyFill="1" applyBorder="1" applyAlignment="1">
      <alignment horizontal="right"/>
    </xf>
    <xf numFmtId="167" fontId="4" fillId="26" borderId="49" xfId="0" applyNumberFormat="1" applyFont="1" applyFill="1" applyBorder="1" applyAlignment="1">
      <alignment horizontal="right"/>
    </xf>
    <xf numFmtId="0" fontId="6" fillId="0" borderId="50" xfId="0" applyFont="1" applyBorder="1" applyProtection="1">
      <protection hidden="1"/>
    </xf>
    <xf numFmtId="0" fontId="6" fillId="0" borderId="51" xfId="0" applyFont="1" applyBorder="1" applyProtection="1">
      <protection hidden="1"/>
    </xf>
    <xf numFmtId="0" fontId="0" fillId="0" borderId="52" xfId="0" applyBorder="1"/>
    <xf numFmtId="0" fontId="69" fillId="0" borderId="0" xfId="0" applyFont="1"/>
    <xf numFmtId="171" fontId="70" fillId="0" borderId="53" xfId="0" applyNumberFormat="1" applyFont="1" applyBorder="1" applyAlignment="1">
      <alignment horizontal="center" wrapText="1"/>
    </xf>
    <xf numFmtId="169" fontId="0" fillId="26" borderId="54" xfId="0" applyNumberFormat="1" applyFill="1" applyBorder="1" applyAlignment="1" applyProtection="1">
      <alignment horizontal="center"/>
      <protection hidden="1"/>
    </xf>
    <xf numFmtId="0" fontId="0" fillId="0" borderId="55" xfId="0" applyBorder="1"/>
    <xf numFmtId="0" fontId="72" fillId="0" borderId="0" xfId="0" applyFont="1"/>
    <xf numFmtId="171" fontId="73" fillId="0" borderId="56" xfId="0" applyNumberFormat="1" applyFont="1" applyBorder="1" applyAlignment="1">
      <alignment horizontal="center" wrapText="1"/>
    </xf>
    <xf numFmtId="0" fontId="75" fillId="0" borderId="0" xfId="0" applyFont="1"/>
    <xf numFmtId="171" fontId="76" fillId="0" borderId="57" xfId="0" applyNumberFormat="1" applyFont="1" applyBorder="1" applyAlignment="1">
      <alignment horizontal="center" wrapText="1"/>
    </xf>
    <xf numFmtId="0" fontId="78" fillId="0" borderId="0" xfId="0" applyFont="1"/>
    <xf numFmtId="171" fontId="79" fillId="0" borderId="58" xfId="0" applyNumberFormat="1" applyFont="1" applyBorder="1" applyAlignment="1">
      <alignment horizontal="center" wrapText="1"/>
    </xf>
    <xf numFmtId="0" fontId="81" fillId="0" borderId="0" xfId="0" applyFont="1"/>
    <xf numFmtId="171" fontId="82" fillId="0" borderId="59" xfId="0" applyNumberFormat="1" applyFont="1" applyBorder="1" applyAlignment="1">
      <alignment horizontal="center" wrapText="1"/>
    </xf>
    <xf numFmtId="0" fontId="84" fillId="0" borderId="0" xfId="0" applyFont="1"/>
    <xf numFmtId="171" fontId="85" fillId="0" borderId="60" xfId="0" applyNumberFormat="1" applyFont="1" applyBorder="1" applyAlignment="1">
      <alignment horizontal="center" wrapText="1"/>
    </xf>
    <xf numFmtId="0" fontId="87" fillId="0" borderId="0" xfId="0" applyFont="1"/>
    <xf numFmtId="171" fontId="88" fillId="0" borderId="61" xfId="0" applyNumberFormat="1" applyFont="1" applyBorder="1" applyAlignment="1">
      <alignment horizontal="center" wrapText="1"/>
    </xf>
    <xf numFmtId="0" fontId="90" fillId="0" borderId="0" xfId="0" applyFont="1"/>
    <xf numFmtId="171" fontId="91" fillId="0" borderId="62" xfId="0" applyNumberFormat="1" applyFont="1" applyBorder="1" applyAlignment="1">
      <alignment horizontal="center" wrapText="1"/>
    </xf>
    <xf numFmtId="0" fontId="93" fillId="0" borderId="0" xfId="0" applyFont="1"/>
    <xf numFmtId="171" fontId="94" fillId="0" borderId="63" xfId="0" applyNumberFormat="1" applyFont="1" applyBorder="1" applyAlignment="1">
      <alignment horizontal="center" wrapText="1"/>
    </xf>
    <xf numFmtId="0" fontId="96" fillId="0" borderId="0" xfId="0" applyFont="1"/>
    <xf numFmtId="171" fontId="97" fillId="0" borderId="64" xfId="0" applyNumberFormat="1" applyFont="1" applyBorder="1" applyAlignment="1">
      <alignment horizontal="center" wrapText="1"/>
    </xf>
    <xf numFmtId="0" fontId="99" fillId="0" borderId="0" xfId="0" applyFont="1"/>
    <xf numFmtId="171" fontId="100" fillId="0" borderId="65" xfId="0" applyNumberFormat="1" applyFont="1" applyBorder="1" applyAlignment="1">
      <alignment horizontal="center" wrapText="1"/>
    </xf>
    <xf numFmtId="0" fontId="102" fillId="0" borderId="0" xfId="0" applyFont="1"/>
    <xf numFmtId="171" fontId="103" fillId="0" borderId="66" xfId="0" applyNumberFormat="1" applyFont="1" applyBorder="1" applyAlignment="1">
      <alignment horizontal="center" wrapText="1"/>
    </xf>
    <xf numFmtId="0" fontId="105" fillId="0" borderId="0" xfId="0" applyFont="1"/>
    <xf numFmtId="171" fontId="106" fillId="0" borderId="67" xfId="0" applyNumberFormat="1" applyFont="1" applyBorder="1" applyAlignment="1">
      <alignment horizontal="center" wrapText="1"/>
    </xf>
    <xf numFmtId="0" fontId="108" fillId="0" borderId="0" xfId="0" applyFont="1"/>
    <xf numFmtId="171" fontId="109" fillId="0" borderId="68" xfId="0" applyNumberFormat="1" applyFont="1" applyBorder="1" applyAlignment="1">
      <alignment horizontal="center" wrapText="1"/>
    </xf>
    <xf numFmtId="0" fontId="111" fillId="0" borderId="0" xfId="0" applyFont="1"/>
    <xf numFmtId="171" fontId="112" fillId="0" borderId="69" xfId="0" applyNumberFormat="1" applyFont="1" applyBorder="1" applyAlignment="1">
      <alignment horizontal="center" wrapText="1"/>
    </xf>
    <xf numFmtId="0" fontId="114" fillId="0" borderId="0" xfId="0" applyFont="1"/>
    <xf numFmtId="171" fontId="115" fillId="0" borderId="70" xfId="0" applyNumberFormat="1" applyFont="1" applyBorder="1" applyAlignment="1">
      <alignment horizontal="center" wrapText="1"/>
    </xf>
    <xf numFmtId="0" fontId="117" fillId="0" borderId="0" xfId="0" applyFont="1"/>
    <xf numFmtId="171" fontId="118" fillId="0" borderId="71" xfId="0" applyNumberFormat="1" applyFont="1" applyBorder="1" applyAlignment="1">
      <alignment horizontal="center" wrapText="1"/>
    </xf>
    <xf numFmtId="0" fontId="120" fillId="0" borderId="0" xfId="0" applyFont="1"/>
    <xf numFmtId="171" fontId="121" fillId="0" borderId="72" xfId="0" applyNumberFormat="1" applyFont="1" applyBorder="1" applyAlignment="1">
      <alignment horizontal="center" wrapText="1"/>
    </xf>
    <xf numFmtId="0" fontId="123" fillId="0" borderId="0" xfId="0" applyFont="1"/>
    <xf numFmtId="171" fontId="124" fillId="0" borderId="73" xfId="0" applyNumberFormat="1" applyFont="1" applyBorder="1" applyAlignment="1">
      <alignment horizontal="center" wrapText="1"/>
    </xf>
    <xf numFmtId="0" fontId="126" fillId="0" borderId="0" xfId="0" applyFont="1"/>
    <xf numFmtId="171" fontId="127" fillId="0" borderId="74" xfId="0" applyNumberFormat="1" applyFont="1" applyBorder="1" applyAlignment="1">
      <alignment horizontal="center" wrapText="1"/>
    </xf>
    <xf numFmtId="0" fontId="129" fillId="0" borderId="0" xfId="0" applyFont="1"/>
    <xf numFmtId="171" fontId="130" fillId="0" borderId="75" xfId="0" applyNumberFormat="1" applyFont="1" applyBorder="1" applyAlignment="1">
      <alignment horizontal="center" wrapText="1"/>
    </xf>
    <xf numFmtId="0" fontId="132" fillId="0" borderId="0" xfId="0" applyFont="1"/>
    <xf numFmtId="171" fontId="133" fillId="0" borderId="76" xfId="0" applyNumberFormat="1" applyFont="1" applyBorder="1" applyAlignment="1">
      <alignment horizontal="center" wrapText="1"/>
    </xf>
    <xf numFmtId="0" fontId="135" fillId="0" borderId="0" xfId="0" applyFont="1"/>
    <xf numFmtId="171" fontId="136" fillId="0" borderId="77" xfId="0" applyNumberFormat="1" applyFont="1" applyBorder="1" applyAlignment="1">
      <alignment horizontal="center" wrapText="1"/>
    </xf>
    <xf numFmtId="0" fontId="138" fillId="0" borderId="0" xfId="0" applyFont="1"/>
    <xf numFmtId="171" fontId="139" fillId="0" borderId="78" xfId="0" applyNumberFormat="1" applyFont="1" applyBorder="1" applyAlignment="1">
      <alignment horizontal="center" wrapText="1"/>
    </xf>
    <xf numFmtId="0" fontId="141" fillId="0" borderId="0" xfId="0" applyFont="1"/>
    <xf numFmtId="171" fontId="142" fillId="0" borderId="79" xfId="0" applyNumberFormat="1" applyFont="1" applyBorder="1" applyAlignment="1">
      <alignment horizontal="center" wrapText="1"/>
    </xf>
    <xf numFmtId="0" fontId="144" fillId="0" borderId="0" xfId="0" applyFont="1"/>
    <xf numFmtId="171" fontId="145" fillId="0" borderId="80" xfId="0" applyNumberFormat="1" applyFont="1" applyBorder="1" applyAlignment="1">
      <alignment horizontal="center" wrapText="1"/>
    </xf>
    <xf numFmtId="0" fontId="147" fillId="0" borderId="0" xfId="0" applyFont="1"/>
    <xf numFmtId="171" fontId="148" fillId="0" borderId="81" xfId="0" applyNumberFormat="1" applyFont="1" applyBorder="1" applyAlignment="1">
      <alignment horizontal="center" wrapText="1"/>
    </xf>
    <xf numFmtId="0" fontId="150" fillId="0" borderId="0" xfId="0" applyFont="1"/>
    <xf numFmtId="171" fontId="151" fillId="0" borderId="82" xfId="0" applyNumberFormat="1" applyFont="1" applyBorder="1" applyAlignment="1">
      <alignment horizontal="center" wrapText="1"/>
    </xf>
    <xf numFmtId="0" fontId="153" fillId="0" borderId="0" xfId="0" applyFont="1"/>
    <xf numFmtId="171" fontId="154" fillId="0" borderId="83" xfId="0" applyNumberFormat="1" applyFont="1" applyBorder="1" applyAlignment="1">
      <alignment horizontal="center" wrapText="1"/>
    </xf>
    <xf numFmtId="0" fontId="156" fillId="0" borderId="0" xfId="0" applyFont="1"/>
    <xf numFmtId="171" fontId="157" fillId="0" borderId="84" xfId="0" applyNumberFormat="1" applyFont="1" applyBorder="1" applyAlignment="1">
      <alignment horizontal="center" wrapText="1"/>
    </xf>
    <xf numFmtId="0" fontId="159" fillId="0" borderId="0" xfId="0" applyFont="1"/>
    <xf numFmtId="171" fontId="160" fillId="0" borderId="85" xfId="0" applyNumberFormat="1" applyFont="1" applyBorder="1" applyAlignment="1">
      <alignment horizontal="center" wrapText="1"/>
    </xf>
    <xf numFmtId="0" fontId="162" fillId="0" borderId="0" xfId="0" applyFont="1"/>
    <xf numFmtId="171" fontId="163" fillId="0" borderId="86" xfId="0" applyNumberFormat="1" applyFont="1" applyBorder="1" applyAlignment="1">
      <alignment horizontal="center" wrapText="1"/>
    </xf>
    <xf numFmtId="0" fontId="165" fillId="0" borderId="0" xfId="0" applyFont="1"/>
    <xf numFmtId="171" fontId="166" fillId="0" borderId="87" xfId="0" applyNumberFormat="1" applyFont="1" applyBorder="1" applyAlignment="1">
      <alignment horizontal="center" wrapText="1"/>
    </xf>
    <xf numFmtId="0" fontId="168" fillId="0" borderId="0" xfId="0" applyFont="1"/>
    <xf numFmtId="171" fontId="169" fillId="0" borderId="88" xfId="0" applyNumberFormat="1" applyFont="1" applyBorder="1" applyAlignment="1">
      <alignment horizontal="center" wrapText="1"/>
    </xf>
    <xf numFmtId="0" fontId="171" fillId="0" borderId="0" xfId="0" applyFont="1"/>
    <xf numFmtId="171" fontId="172" fillId="0" borderId="89" xfId="0" applyNumberFormat="1" applyFont="1" applyBorder="1" applyAlignment="1">
      <alignment horizontal="center" wrapText="1"/>
    </xf>
    <xf numFmtId="0" fontId="174" fillId="0" borderId="0" xfId="0" applyFont="1"/>
    <xf numFmtId="171" fontId="175" fillId="0" borderId="90" xfId="0" applyNumberFormat="1" applyFont="1" applyBorder="1" applyAlignment="1">
      <alignment horizontal="center" wrapText="1"/>
    </xf>
    <xf numFmtId="0" fontId="177" fillId="0" borderId="0" xfId="0" applyFont="1"/>
    <xf numFmtId="171" fontId="178" fillId="0" borderId="91" xfId="0" applyNumberFormat="1" applyFont="1" applyBorder="1" applyAlignment="1">
      <alignment horizontal="center" wrapText="1"/>
    </xf>
    <xf numFmtId="0" fontId="180" fillId="0" borderId="0" xfId="0" applyFont="1"/>
    <xf numFmtId="171" fontId="181" fillId="0" borderId="92" xfId="0" applyNumberFormat="1" applyFont="1" applyBorder="1" applyAlignment="1">
      <alignment horizontal="center" wrapText="1"/>
    </xf>
    <xf numFmtId="0" fontId="183" fillId="0" borderId="0" xfId="0" applyFont="1"/>
    <xf numFmtId="171" fontId="184" fillId="0" borderId="93" xfId="0" applyNumberFormat="1" applyFont="1" applyBorder="1" applyAlignment="1">
      <alignment horizontal="center" wrapText="1"/>
    </xf>
    <xf numFmtId="0" fontId="186" fillId="0" borderId="0" xfId="0" applyFont="1"/>
    <xf numFmtId="171" fontId="187" fillId="0" borderId="94" xfId="0" applyNumberFormat="1" applyFont="1" applyBorder="1" applyAlignment="1">
      <alignment horizontal="center" wrapText="1"/>
    </xf>
    <xf numFmtId="0" fontId="189" fillId="0" borderId="0" xfId="0" applyFont="1"/>
    <xf numFmtId="171" fontId="190" fillId="0" borderId="95" xfId="0" applyNumberFormat="1" applyFont="1" applyBorder="1" applyAlignment="1">
      <alignment horizontal="center" wrapText="1"/>
    </xf>
    <xf numFmtId="0" fontId="192" fillId="0" borderId="0" xfId="0" applyFont="1"/>
    <xf numFmtId="171" fontId="193" fillId="0" borderId="96" xfId="0" applyNumberFormat="1" applyFont="1" applyBorder="1" applyAlignment="1">
      <alignment horizontal="center" wrapText="1"/>
    </xf>
    <xf numFmtId="0" fontId="195" fillId="0" borderId="0" xfId="0" applyFont="1"/>
    <xf numFmtId="171" fontId="196" fillId="0" borderId="97" xfId="0" applyNumberFormat="1" applyFont="1" applyBorder="1" applyAlignment="1">
      <alignment horizontal="center" wrapText="1"/>
    </xf>
    <xf numFmtId="0" fontId="198" fillId="0" borderId="0" xfId="0" applyFont="1"/>
    <xf numFmtId="171" fontId="199" fillId="0" borderId="98" xfId="0" applyNumberFormat="1" applyFont="1" applyBorder="1" applyAlignment="1">
      <alignment horizontal="center" wrapText="1"/>
    </xf>
    <xf numFmtId="0" fontId="201" fillId="0" borderId="0" xfId="0" applyFont="1"/>
    <xf numFmtId="171" fontId="202" fillId="0" borderId="99" xfId="0" applyNumberFormat="1" applyFont="1" applyBorder="1" applyAlignment="1">
      <alignment horizontal="center" wrapText="1"/>
    </xf>
    <xf numFmtId="0" fontId="204" fillId="0" borderId="0" xfId="0" applyFont="1"/>
    <xf numFmtId="171" fontId="205" fillId="0" borderId="100" xfId="0" applyNumberFormat="1" applyFont="1" applyBorder="1" applyAlignment="1">
      <alignment horizontal="center" wrapText="1"/>
    </xf>
    <xf numFmtId="0" fontId="207" fillId="0" borderId="0" xfId="0" applyFont="1"/>
    <xf numFmtId="171" fontId="208" fillId="0" borderId="101" xfId="0" applyNumberFormat="1" applyFont="1" applyBorder="1" applyAlignment="1">
      <alignment horizontal="center" wrapText="1"/>
    </xf>
    <xf numFmtId="0" fontId="210" fillId="0" borderId="0" xfId="0" applyFont="1"/>
    <xf numFmtId="171" fontId="211" fillId="0" borderId="102" xfId="0" applyNumberFormat="1" applyFont="1" applyBorder="1" applyAlignment="1">
      <alignment horizontal="center" wrapText="1"/>
    </xf>
    <xf numFmtId="0" fontId="213" fillId="0" borderId="0" xfId="0" applyFont="1"/>
    <xf numFmtId="171" fontId="214" fillId="0" borderId="103" xfId="0" applyNumberFormat="1" applyFont="1" applyBorder="1" applyAlignment="1">
      <alignment horizontal="center" wrapText="1"/>
    </xf>
    <xf numFmtId="0" fontId="216" fillId="0" borderId="0" xfId="0" applyFont="1"/>
    <xf numFmtId="171" fontId="217" fillId="0" borderId="104" xfId="0" applyNumberFormat="1" applyFont="1" applyBorder="1" applyAlignment="1">
      <alignment horizontal="center" wrapText="1"/>
    </xf>
    <xf numFmtId="0" fontId="219" fillId="0" borderId="0" xfId="0" applyFont="1"/>
    <xf numFmtId="171" fontId="220" fillId="0" borderId="105" xfId="0" applyNumberFormat="1" applyFont="1" applyBorder="1" applyAlignment="1">
      <alignment horizontal="center" wrapText="1"/>
    </xf>
    <xf numFmtId="0" fontId="222" fillId="0" borderId="0" xfId="0" applyFont="1"/>
    <xf numFmtId="171" fontId="223" fillId="0" borderId="106" xfId="0" applyNumberFormat="1" applyFont="1" applyBorder="1" applyAlignment="1">
      <alignment horizontal="center" wrapText="1"/>
    </xf>
    <xf numFmtId="0" fontId="225" fillId="0" borderId="0" xfId="0" applyFont="1"/>
    <xf numFmtId="171" fontId="226" fillId="0" borderId="107" xfId="0" applyNumberFormat="1" applyFont="1" applyBorder="1" applyAlignment="1">
      <alignment horizontal="center" wrapText="1"/>
    </xf>
    <xf numFmtId="0" fontId="228" fillId="0" borderId="0" xfId="0" applyFont="1"/>
    <xf numFmtId="171" fontId="229" fillId="0" borderId="108" xfId="0" applyNumberFormat="1" applyFont="1" applyBorder="1" applyAlignment="1">
      <alignment horizontal="center" wrapText="1"/>
    </xf>
    <xf numFmtId="0" fontId="231" fillId="0" borderId="0" xfId="0" applyFont="1"/>
    <xf numFmtId="171" fontId="232" fillId="0" borderId="109" xfId="0" applyNumberFormat="1" applyFont="1" applyBorder="1" applyAlignment="1">
      <alignment horizontal="center" wrapText="1"/>
    </xf>
    <xf numFmtId="0" fontId="234" fillId="0" borderId="0" xfId="0" applyFont="1"/>
    <xf numFmtId="171" fontId="235" fillId="0" borderId="110" xfId="0" applyNumberFormat="1" applyFont="1" applyBorder="1" applyAlignment="1">
      <alignment horizontal="center" wrapText="1"/>
    </xf>
    <xf numFmtId="0" fontId="237" fillId="0" borderId="0" xfId="0" applyFont="1"/>
    <xf numFmtId="171" fontId="238" fillId="0" borderId="111" xfId="0" applyNumberFormat="1" applyFont="1" applyBorder="1" applyAlignment="1">
      <alignment horizontal="center" wrapText="1"/>
    </xf>
    <xf numFmtId="0" fontId="240" fillId="0" borderId="0" xfId="0" applyFont="1"/>
    <xf numFmtId="171" fontId="241" fillId="0" borderId="112" xfId="0" applyNumberFormat="1" applyFont="1" applyBorder="1" applyAlignment="1">
      <alignment horizontal="center" wrapText="1"/>
    </xf>
    <xf numFmtId="0" fontId="243" fillId="0" borderId="0" xfId="0" applyFont="1"/>
    <xf numFmtId="171" fontId="244" fillId="0" borderId="113" xfId="0" applyNumberFormat="1" applyFont="1" applyBorder="1" applyAlignment="1">
      <alignment horizontal="center" wrapText="1"/>
    </xf>
    <xf numFmtId="0" fontId="246" fillId="0" borderId="0" xfId="0" applyFont="1"/>
    <xf numFmtId="171" fontId="247" fillId="0" borderId="114" xfId="0" applyNumberFormat="1" applyFont="1" applyBorder="1" applyAlignment="1">
      <alignment horizontal="center" wrapText="1"/>
    </xf>
    <xf numFmtId="0" fontId="249" fillId="0" borderId="0" xfId="0" applyFont="1"/>
    <xf numFmtId="171" fontId="250" fillId="0" borderId="115" xfId="0" applyNumberFormat="1" applyFont="1" applyBorder="1" applyAlignment="1">
      <alignment horizontal="center" wrapText="1"/>
    </xf>
    <xf numFmtId="0" fontId="252" fillId="0" borderId="0" xfId="0" applyFont="1"/>
    <xf numFmtId="171" fontId="253" fillId="0" borderId="116" xfId="0" applyNumberFormat="1" applyFont="1" applyBorder="1" applyAlignment="1">
      <alignment horizontal="center" wrapText="1"/>
    </xf>
    <xf numFmtId="0" fontId="255" fillId="0" borderId="0" xfId="0" applyFont="1"/>
    <xf numFmtId="171" fontId="256" fillId="0" borderId="117" xfId="0" applyNumberFormat="1" applyFont="1" applyBorder="1" applyAlignment="1">
      <alignment horizontal="center" wrapText="1"/>
    </xf>
    <xf numFmtId="0" fontId="258" fillId="0" borderId="0" xfId="0" applyFont="1"/>
    <xf numFmtId="171" fontId="259" fillId="0" borderId="118" xfId="0" applyNumberFormat="1" applyFont="1" applyBorder="1" applyAlignment="1">
      <alignment horizontal="center" wrapText="1"/>
    </xf>
    <xf numFmtId="0" fontId="261" fillId="0" borderId="0" xfId="0" applyFont="1"/>
    <xf numFmtId="171" fontId="262" fillId="0" borderId="119" xfId="0" applyNumberFormat="1" applyFont="1" applyBorder="1" applyAlignment="1">
      <alignment horizontal="center" wrapText="1"/>
    </xf>
    <xf numFmtId="0" fontId="264" fillId="0" borderId="0" xfId="0" applyFont="1"/>
    <xf numFmtId="171" fontId="265" fillId="0" borderId="120" xfId="0" applyNumberFormat="1" applyFont="1" applyBorder="1" applyAlignment="1">
      <alignment horizontal="center" wrapText="1"/>
    </xf>
    <xf numFmtId="0" fontId="267" fillId="0" borderId="0" xfId="0" applyFont="1"/>
    <xf numFmtId="171" fontId="268" fillId="0" borderId="121" xfId="0" applyNumberFormat="1" applyFont="1" applyBorder="1" applyAlignment="1">
      <alignment horizontal="center" wrapText="1"/>
    </xf>
    <xf numFmtId="0" fontId="270" fillId="0" borderId="0" xfId="0" applyFont="1"/>
    <xf numFmtId="171" fontId="271" fillId="0" borderId="122" xfId="0" applyNumberFormat="1" applyFont="1" applyBorder="1" applyAlignment="1">
      <alignment horizontal="center" wrapText="1"/>
    </xf>
    <xf numFmtId="0" fontId="273" fillId="0" borderId="0" xfId="0" applyFont="1"/>
    <xf numFmtId="171" fontId="274" fillId="0" borderId="123" xfId="0" applyNumberFormat="1" applyFont="1" applyBorder="1" applyAlignment="1">
      <alignment horizontal="center" wrapText="1"/>
    </xf>
    <xf numFmtId="0" fontId="276" fillId="0" borderId="0" xfId="0" applyFont="1"/>
    <xf numFmtId="171" fontId="277" fillId="0" borderId="124" xfId="0" applyNumberFormat="1" applyFont="1" applyBorder="1" applyAlignment="1">
      <alignment horizontal="center" wrapText="1"/>
    </xf>
    <xf numFmtId="0" fontId="279" fillId="0" borderId="0" xfId="0" applyFont="1"/>
    <xf numFmtId="171" fontId="280" fillId="0" borderId="125" xfId="0" applyNumberFormat="1" applyFont="1" applyBorder="1" applyAlignment="1">
      <alignment horizontal="center" wrapText="1"/>
    </xf>
    <xf numFmtId="0" fontId="282" fillId="0" borderId="0" xfId="0" applyFont="1"/>
    <xf numFmtId="171" fontId="283" fillId="0" borderId="126" xfId="0" applyNumberFormat="1" applyFont="1" applyBorder="1" applyAlignment="1">
      <alignment horizontal="center" wrapText="1"/>
    </xf>
    <xf numFmtId="0" fontId="285" fillId="0" borderId="0" xfId="0" applyFont="1"/>
    <xf numFmtId="171" fontId="286" fillId="0" borderId="127" xfId="0" applyNumberFormat="1" applyFont="1" applyBorder="1" applyAlignment="1">
      <alignment horizontal="center" wrapText="1"/>
    </xf>
    <xf numFmtId="0" fontId="288" fillId="0" borderId="0" xfId="0" applyFont="1"/>
    <xf numFmtId="171" fontId="289" fillId="0" borderId="128" xfId="0" applyNumberFormat="1" applyFont="1" applyBorder="1" applyAlignment="1">
      <alignment horizontal="center" wrapText="1"/>
    </xf>
    <xf numFmtId="0" fontId="291" fillId="0" borderId="0" xfId="0" applyFont="1"/>
    <xf numFmtId="171" fontId="292" fillId="0" borderId="129" xfId="0" applyNumberFormat="1" applyFont="1" applyBorder="1" applyAlignment="1">
      <alignment horizontal="center" wrapText="1"/>
    </xf>
    <xf numFmtId="0" fontId="294" fillId="0" borderId="0" xfId="0" applyFont="1"/>
    <xf numFmtId="171" fontId="295" fillId="0" borderId="130" xfId="0" applyNumberFormat="1" applyFont="1" applyBorder="1" applyAlignment="1">
      <alignment horizontal="center" wrapText="1"/>
    </xf>
    <xf numFmtId="0" fontId="297" fillId="0" borderId="0" xfId="0" applyFont="1"/>
    <xf numFmtId="171" fontId="298" fillId="0" borderId="131" xfId="0" applyNumberFormat="1" applyFont="1" applyBorder="1" applyAlignment="1">
      <alignment horizontal="center" wrapText="1"/>
    </xf>
    <xf numFmtId="0" fontId="0" fillId="0" borderId="132" xfId="0" applyBorder="1"/>
    <xf numFmtId="0" fontId="43" fillId="0" borderId="132" xfId="0" applyFont="1" applyBorder="1" applyProtection="1">
      <protection hidden="1"/>
    </xf>
    <xf numFmtId="0" fontId="0" fillId="0" borderId="134" xfId="0" applyBorder="1"/>
    <xf numFmtId="4" fontId="34" fillId="0" borderId="29" xfId="38" applyNumberFormat="1" applyFont="1" applyBorder="1" applyAlignment="1" applyProtection="1">
      <alignment horizontal="center" vertical="center"/>
      <protection hidden="1"/>
    </xf>
    <xf numFmtId="0" fontId="50" fillId="26" borderId="0" xfId="0" applyFont="1" applyFill="1" applyAlignment="1">
      <alignment horizontal="center" vertical="center" wrapText="1"/>
    </xf>
    <xf numFmtId="0" fontId="45" fillId="0" borderId="0" xfId="0" applyFont="1" applyAlignment="1">
      <alignment horizontal="center" vertical="top" wrapText="1"/>
    </xf>
    <xf numFmtId="0" fontId="50" fillId="0" borderId="0" xfId="0" applyFont="1" applyAlignment="1">
      <alignment horizontal="center" vertical="center" wrapText="1"/>
    </xf>
    <xf numFmtId="0" fontId="60" fillId="0" borderId="0" xfId="0" applyFont="1" applyAlignment="1" applyProtection="1">
      <alignment horizontal="center" vertical="center" wrapText="1"/>
      <protection hidden="1"/>
    </xf>
    <xf numFmtId="0" fontId="33" fillId="26" borderId="10" xfId="0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>
      <alignment horizontal="left" vertical="center" wrapText="1"/>
    </xf>
    <xf numFmtId="2" fontId="32" fillId="0" borderId="24" xfId="0" applyNumberFormat="1" applyFont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33" fillId="0" borderId="0" xfId="0" applyFont="1" applyAlignment="1" applyProtection="1">
      <alignment horizontal="left" vertical="center" wrapText="1"/>
      <protection hidden="1"/>
    </xf>
    <xf numFmtId="2" fontId="33" fillId="0" borderId="0" xfId="0" quotePrefix="1" applyNumberFormat="1" applyFont="1" applyAlignment="1" applyProtection="1">
      <alignment horizontal="center" vertical="center" wrapText="1"/>
      <protection locked="0" hidden="1"/>
    </xf>
    <xf numFmtId="2" fontId="33" fillId="0" borderId="0" xfId="0" applyNumberFormat="1" applyFont="1" applyAlignment="1" applyProtection="1">
      <alignment horizontal="center" vertical="center" wrapText="1"/>
      <protection locked="0" hidden="1"/>
    </xf>
    <xf numFmtId="0" fontId="61" fillId="0" borderId="0" xfId="0" applyFont="1" applyAlignment="1" applyProtection="1">
      <alignment horizontal="center" vertical="center" wrapText="1"/>
      <protection locked="0" hidden="1"/>
    </xf>
    <xf numFmtId="2" fontId="32" fillId="0" borderId="29" xfId="0" applyNumberFormat="1" applyFont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Border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0" fillId="0" borderId="0" xfId="0" applyProtection="1">
      <protection hidden="1"/>
    </xf>
    <xf numFmtId="0" fontId="0" fillId="0" borderId="0" xfId="0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Border="1" applyAlignment="1">
      <alignment horizontal="center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2" fontId="39" fillId="29" borderId="14" xfId="0" applyNumberFormat="1" applyFont="1" applyFill="1" applyBorder="1" applyAlignment="1">
      <alignment horizontal="center" vertical="center"/>
    </xf>
    <xf numFmtId="2" fontId="39" fillId="29" borderId="14" xfId="0" applyNumberFormat="1" applyFont="1" applyFill="1" applyBorder="1" applyAlignment="1">
      <alignment vertical="center"/>
    </xf>
    <xf numFmtId="0" fontId="6" fillId="0" borderId="0" xfId="0" applyFont="1" applyProtection="1">
      <protection hidden="1"/>
    </xf>
    <xf numFmtId="0" fontId="6" fillId="0" borderId="0" xfId="0" applyFont="1" applyAlignment="1" applyProtection="1">
      <alignment wrapText="1"/>
      <protection hidden="1"/>
    </xf>
    <xf numFmtId="0" fontId="6" fillId="0" borderId="42" xfId="0" applyFont="1" applyBorder="1" applyProtection="1">
      <protection hidden="1"/>
    </xf>
    <xf numFmtId="0" fontId="55" fillId="30" borderId="0" xfId="0" applyFont="1" applyFill="1" applyAlignment="1" applyProtection="1">
      <alignment horizontal="center" vertical="center"/>
      <protection hidden="1"/>
    </xf>
    <xf numFmtId="0" fontId="35" fillId="30" borderId="0" xfId="0" applyFont="1" applyFill="1" applyProtection="1">
      <protection hidden="1"/>
    </xf>
    <xf numFmtId="0" fontId="6" fillId="0" borderId="43" xfId="0" applyFont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Protection="1">
      <protection hidden="1"/>
    </xf>
    <xf numFmtId="0" fontId="6" fillId="0" borderId="44" xfId="0" applyFont="1" applyBorder="1" applyProtection="1">
      <protection hidden="1"/>
    </xf>
    <xf numFmtId="1" fontId="3" fillId="0" borderId="10" xfId="0" applyNumberFormat="1" applyFont="1" applyBorder="1" applyAlignment="1" applyProtection="1">
      <alignment horizontal="center" vertical="center"/>
      <protection hidden="1"/>
    </xf>
    <xf numFmtId="0" fontId="62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65" fillId="0" borderId="10" xfId="0" applyFont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68" fillId="0" borderId="10" xfId="0" applyFont="1" applyBorder="1" applyAlignment="1">
      <alignment horizontal="left" vertical="center"/>
    </xf>
    <xf numFmtId="0" fontId="71" fillId="0" borderId="10" xfId="0" applyFont="1" applyBorder="1" applyAlignment="1">
      <alignment horizontal="left" vertical="center"/>
    </xf>
    <xf numFmtId="0" fontId="74" fillId="0" borderId="10" xfId="0" applyFont="1" applyBorder="1" applyAlignment="1">
      <alignment horizontal="left" vertical="center"/>
    </xf>
    <xf numFmtId="0" fontId="77" fillId="0" borderId="10" xfId="0" applyFont="1" applyBorder="1" applyAlignment="1">
      <alignment horizontal="left" vertical="center"/>
    </xf>
    <xf numFmtId="0" fontId="80" fillId="0" borderId="10" xfId="0" applyFont="1" applyBorder="1" applyAlignment="1">
      <alignment horizontal="left" vertical="center"/>
    </xf>
    <xf numFmtId="0" fontId="83" fillId="0" borderId="10" xfId="0" applyFont="1" applyBorder="1" applyAlignment="1">
      <alignment horizontal="left" vertical="center"/>
    </xf>
    <xf numFmtId="0" fontId="86" fillId="0" borderId="10" xfId="0" applyFont="1" applyBorder="1" applyAlignment="1">
      <alignment horizontal="left" vertical="center"/>
    </xf>
    <xf numFmtId="0" fontId="89" fillId="0" borderId="10" xfId="0" applyFont="1" applyBorder="1" applyAlignment="1">
      <alignment horizontal="left" vertical="center"/>
    </xf>
    <xf numFmtId="0" fontId="92" fillId="0" borderId="10" xfId="0" applyFont="1" applyBorder="1" applyAlignment="1">
      <alignment horizontal="left" vertical="center"/>
    </xf>
    <xf numFmtId="0" fontId="95" fillId="0" borderId="10" xfId="0" applyFont="1" applyBorder="1" applyAlignment="1">
      <alignment horizontal="left" vertical="center"/>
    </xf>
    <xf numFmtId="0" fontId="98" fillId="0" borderId="10" xfId="0" applyFont="1" applyBorder="1" applyAlignment="1">
      <alignment horizontal="left" vertical="center"/>
    </xf>
    <xf numFmtId="0" fontId="101" fillId="0" borderId="10" xfId="0" applyFont="1" applyBorder="1" applyAlignment="1">
      <alignment horizontal="left" vertical="center"/>
    </xf>
    <xf numFmtId="0" fontId="104" fillId="0" borderId="10" xfId="0" applyFont="1" applyBorder="1" applyAlignment="1">
      <alignment horizontal="left" vertical="center"/>
    </xf>
    <xf numFmtId="0" fontId="107" fillId="0" borderId="10" xfId="0" applyFont="1" applyBorder="1" applyAlignment="1">
      <alignment horizontal="left" vertical="center"/>
    </xf>
    <xf numFmtId="0" fontId="110" fillId="0" borderId="10" xfId="0" applyFont="1" applyBorder="1" applyAlignment="1">
      <alignment horizontal="left" vertical="center"/>
    </xf>
    <xf numFmtId="0" fontId="113" fillId="0" borderId="10" xfId="0" applyFont="1" applyBorder="1" applyAlignment="1">
      <alignment horizontal="left" vertical="center"/>
    </xf>
    <xf numFmtId="0" fontId="116" fillId="0" borderId="10" xfId="0" applyFont="1" applyBorder="1" applyAlignment="1">
      <alignment horizontal="left" vertical="center"/>
    </xf>
    <xf numFmtId="0" fontId="119" fillId="0" borderId="10" xfId="0" applyFont="1" applyBorder="1" applyAlignment="1">
      <alignment horizontal="left" vertical="center"/>
    </xf>
    <xf numFmtId="0" fontId="122" fillId="0" borderId="10" xfId="0" applyFont="1" applyBorder="1" applyAlignment="1">
      <alignment horizontal="left" vertical="center"/>
    </xf>
    <xf numFmtId="0" fontId="125" fillId="0" borderId="10" xfId="0" applyFont="1" applyBorder="1" applyAlignment="1">
      <alignment horizontal="left" vertical="center"/>
    </xf>
    <xf numFmtId="0" fontId="128" fillId="0" borderId="10" xfId="0" applyFont="1" applyBorder="1" applyAlignment="1">
      <alignment horizontal="left" vertical="center"/>
    </xf>
    <xf numFmtId="0" fontId="131" fillId="0" borderId="10" xfId="0" applyFont="1" applyBorder="1" applyAlignment="1">
      <alignment horizontal="left" vertical="center"/>
    </xf>
    <xf numFmtId="0" fontId="134" fillId="0" borderId="10" xfId="0" applyFont="1" applyBorder="1" applyAlignment="1">
      <alignment horizontal="left" vertical="center"/>
    </xf>
    <xf numFmtId="0" fontId="137" fillId="0" borderId="10" xfId="0" applyFont="1" applyBorder="1" applyAlignment="1">
      <alignment horizontal="left" vertical="center"/>
    </xf>
    <xf numFmtId="0" fontId="140" fillId="0" borderId="10" xfId="0" applyFont="1" applyBorder="1" applyAlignment="1">
      <alignment horizontal="left" vertical="center"/>
    </xf>
    <xf numFmtId="0" fontId="143" fillId="0" borderId="10" xfId="0" applyFont="1" applyBorder="1" applyAlignment="1">
      <alignment horizontal="left" vertical="center"/>
    </xf>
    <xf numFmtId="0" fontId="146" fillId="0" borderId="10" xfId="0" applyFont="1" applyBorder="1" applyAlignment="1">
      <alignment horizontal="left" vertical="center"/>
    </xf>
    <xf numFmtId="0" fontId="149" fillId="0" borderId="10" xfId="0" applyFont="1" applyBorder="1" applyAlignment="1">
      <alignment horizontal="left" vertical="center"/>
    </xf>
    <xf numFmtId="0" fontId="152" fillId="0" borderId="10" xfId="0" applyFont="1" applyBorder="1" applyAlignment="1">
      <alignment horizontal="left" vertical="center"/>
    </xf>
    <xf numFmtId="0" fontId="155" fillId="0" borderId="10" xfId="0" applyFont="1" applyBorder="1" applyAlignment="1">
      <alignment horizontal="left" vertical="center"/>
    </xf>
    <xf numFmtId="0" fontId="158" fillId="0" borderId="10" xfId="0" applyFont="1" applyBorder="1" applyAlignment="1">
      <alignment horizontal="left" vertical="center"/>
    </xf>
    <xf numFmtId="0" fontId="161" fillId="0" borderId="10" xfId="0" applyFont="1" applyBorder="1" applyAlignment="1">
      <alignment horizontal="left" vertical="center"/>
    </xf>
    <xf numFmtId="0" fontId="164" fillId="0" borderId="10" xfId="0" applyFont="1" applyBorder="1" applyAlignment="1">
      <alignment horizontal="left" vertical="center"/>
    </xf>
    <xf numFmtId="0" fontId="167" fillId="0" borderId="10" xfId="0" applyFont="1" applyBorder="1" applyAlignment="1">
      <alignment horizontal="left" vertical="center"/>
    </xf>
    <xf numFmtId="0" fontId="170" fillId="0" borderId="10" xfId="0" applyFont="1" applyBorder="1" applyAlignment="1">
      <alignment horizontal="left" vertical="center"/>
    </xf>
    <xf numFmtId="0" fontId="173" fillId="0" borderId="10" xfId="0" applyFont="1" applyBorder="1" applyAlignment="1">
      <alignment horizontal="left" vertical="center"/>
    </xf>
    <xf numFmtId="0" fontId="176" fillId="0" borderId="10" xfId="0" applyFont="1" applyBorder="1" applyAlignment="1">
      <alignment horizontal="left" vertical="center"/>
    </xf>
    <xf numFmtId="0" fontId="179" fillId="0" borderId="10" xfId="0" applyFont="1" applyBorder="1" applyAlignment="1">
      <alignment horizontal="left" vertical="center"/>
    </xf>
    <xf numFmtId="0" fontId="182" fillId="0" borderId="10" xfId="0" applyFont="1" applyBorder="1" applyAlignment="1">
      <alignment horizontal="left" vertical="center"/>
    </xf>
    <xf numFmtId="0" fontId="185" fillId="0" borderId="10" xfId="0" applyFont="1" applyBorder="1" applyAlignment="1">
      <alignment horizontal="left" vertical="center"/>
    </xf>
    <xf numFmtId="0" fontId="188" fillId="0" borderId="10" xfId="0" applyFont="1" applyBorder="1" applyAlignment="1">
      <alignment horizontal="left" vertical="center"/>
    </xf>
    <xf numFmtId="0" fontId="191" fillId="0" borderId="10" xfId="0" applyFont="1" applyBorder="1" applyAlignment="1">
      <alignment horizontal="left" vertical="center"/>
    </xf>
    <xf numFmtId="0" fontId="194" fillId="0" borderId="10" xfId="0" applyFont="1" applyBorder="1" applyAlignment="1">
      <alignment horizontal="left" vertical="center"/>
    </xf>
    <xf numFmtId="0" fontId="197" fillId="0" borderId="10" xfId="0" applyFont="1" applyBorder="1" applyAlignment="1">
      <alignment horizontal="left" vertical="center"/>
    </xf>
    <xf numFmtId="0" fontId="200" fillId="0" borderId="10" xfId="0" applyFont="1" applyBorder="1" applyAlignment="1">
      <alignment horizontal="left" vertical="center"/>
    </xf>
    <xf numFmtId="0" fontId="203" fillId="0" borderId="10" xfId="0" applyFont="1" applyBorder="1" applyAlignment="1">
      <alignment horizontal="left" vertical="center"/>
    </xf>
    <xf numFmtId="0" fontId="206" fillId="0" borderId="10" xfId="0" applyFont="1" applyBorder="1" applyAlignment="1">
      <alignment horizontal="left" vertical="center"/>
    </xf>
    <xf numFmtId="0" fontId="209" fillId="0" borderId="10" xfId="0" applyFont="1" applyBorder="1" applyAlignment="1">
      <alignment horizontal="left" vertical="center"/>
    </xf>
    <xf numFmtId="0" fontId="212" fillId="0" borderId="10" xfId="0" applyFont="1" applyBorder="1" applyAlignment="1">
      <alignment horizontal="left" vertical="center"/>
    </xf>
    <xf numFmtId="0" fontId="215" fillId="0" borderId="10" xfId="0" applyFont="1" applyBorder="1" applyAlignment="1">
      <alignment horizontal="left" vertical="center"/>
    </xf>
    <xf numFmtId="0" fontId="218" fillId="0" borderId="10" xfId="0" applyFont="1" applyBorder="1" applyAlignment="1">
      <alignment horizontal="left" vertical="center"/>
    </xf>
    <xf numFmtId="0" fontId="221" fillId="0" borderId="10" xfId="0" applyFont="1" applyBorder="1" applyAlignment="1">
      <alignment horizontal="left" vertical="center"/>
    </xf>
    <xf numFmtId="0" fontId="224" fillId="0" borderId="10" xfId="0" applyFont="1" applyBorder="1" applyAlignment="1">
      <alignment horizontal="left" vertical="center"/>
    </xf>
    <xf numFmtId="0" fontId="227" fillId="0" borderId="10" xfId="0" applyFont="1" applyBorder="1" applyAlignment="1">
      <alignment horizontal="left" vertical="center"/>
    </xf>
    <xf numFmtId="0" fontId="230" fillId="0" borderId="10" xfId="0" applyFont="1" applyBorder="1" applyAlignment="1">
      <alignment horizontal="left" vertical="center"/>
    </xf>
    <xf numFmtId="0" fontId="233" fillId="0" borderId="10" xfId="0" applyFont="1" applyBorder="1" applyAlignment="1">
      <alignment horizontal="left" vertical="center"/>
    </xf>
    <xf numFmtId="0" fontId="236" fillId="0" borderId="10" xfId="0" applyFont="1" applyBorder="1" applyAlignment="1">
      <alignment horizontal="left" vertical="center"/>
    </xf>
    <xf numFmtId="0" fontId="239" fillId="0" borderId="10" xfId="0" applyFont="1" applyBorder="1" applyAlignment="1">
      <alignment horizontal="left" vertical="center"/>
    </xf>
    <xf numFmtId="0" fontId="242" fillId="0" borderId="10" xfId="0" applyFont="1" applyBorder="1" applyAlignment="1">
      <alignment horizontal="left" vertical="center"/>
    </xf>
    <xf numFmtId="0" fontId="245" fillId="0" borderId="10" xfId="0" applyFont="1" applyBorder="1" applyAlignment="1">
      <alignment horizontal="left" vertical="center"/>
    </xf>
    <xf numFmtId="0" fontId="248" fillId="0" borderId="10" xfId="0" applyFont="1" applyBorder="1" applyAlignment="1">
      <alignment horizontal="left" vertical="center"/>
    </xf>
    <xf numFmtId="0" fontId="251" fillId="0" borderId="10" xfId="0" applyFont="1" applyBorder="1" applyAlignment="1">
      <alignment horizontal="left" vertical="center"/>
    </xf>
    <xf numFmtId="0" fontId="254" fillId="0" borderId="10" xfId="0" applyFont="1" applyBorder="1" applyAlignment="1">
      <alignment horizontal="left" vertical="center"/>
    </xf>
    <xf numFmtId="0" fontId="257" fillId="0" borderId="10" xfId="0" applyFont="1" applyBorder="1" applyAlignment="1">
      <alignment horizontal="left" vertical="center"/>
    </xf>
    <xf numFmtId="0" fontId="260" fillId="0" borderId="10" xfId="0" applyFont="1" applyBorder="1" applyAlignment="1">
      <alignment horizontal="left" vertical="center"/>
    </xf>
    <xf numFmtId="0" fontId="263" fillId="0" borderId="10" xfId="0" applyFont="1" applyBorder="1" applyAlignment="1">
      <alignment horizontal="left" vertical="center"/>
    </xf>
    <xf numFmtId="0" fontId="266" fillId="0" borderId="10" xfId="0" applyFont="1" applyBorder="1" applyAlignment="1">
      <alignment horizontal="left" vertical="center"/>
    </xf>
    <xf numFmtId="0" fontId="269" fillId="0" borderId="10" xfId="0" applyFont="1" applyBorder="1" applyAlignment="1">
      <alignment horizontal="left" vertical="center"/>
    </xf>
    <xf numFmtId="0" fontId="272" fillId="0" borderId="10" xfId="0" applyFont="1" applyBorder="1" applyAlignment="1">
      <alignment horizontal="left" vertical="center"/>
    </xf>
    <xf numFmtId="0" fontId="275" fillId="0" borderId="10" xfId="0" applyFont="1" applyBorder="1" applyAlignment="1">
      <alignment horizontal="left" vertical="center"/>
    </xf>
    <xf numFmtId="0" fontId="278" fillId="0" borderId="10" xfId="0" applyFont="1" applyBorder="1" applyAlignment="1">
      <alignment horizontal="left" vertical="center"/>
    </xf>
    <xf numFmtId="0" fontId="281" fillId="0" borderId="10" xfId="0" applyFont="1" applyBorder="1" applyAlignment="1">
      <alignment horizontal="left" vertical="center"/>
    </xf>
    <xf numFmtId="0" fontId="284" fillId="0" borderId="10" xfId="0" applyFont="1" applyBorder="1" applyAlignment="1">
      <alignment horizontal="left" vertical="center"/>
    </xf>
    <xf numFmtId="0" fontId="287" fillId="0" borderId="10" xfId="0" applyFont="1" applyBorder="1" applyAlignment="1">
      <alignment horizontal="left" vertical="center"/>
    </xf>
    <xf numFmtId="0" fontId="290" fillId="0" borderId="10" xfId="0" applyFont="1" applyBorder="1" applyAlignment="1">
      <alignment horizontal="left" vertical="center"/>
    </xf>
    <xf numFmtId="0" fontId="293" fillId="0" borderId="10" xfId="0" applyFont="1" applyBorder="1" applyAlignment="1">
      <alignment horizontal="left" vertical="center"/>
    </xf>
    <xf numFmtId="0" fontId="296" fillId="0" borderId="10" xfId="0" applyFont="1" applyBorder="1" applyAlignment="1">
      <alignment horizontal="left" vertical="center"/>
    </xf>
    <xf numFmtId="0" fontId="38" fillId="0" borderId="17" xfId="0" applyFont="1" applyBorder="1" applyAlignment="1" applyProtection="1">
      <alignment horizontal="center" vertical="center" wrapText="1"/>
      <protection hidden="1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8" fillId="0" borderId="29" xfId="0" applyFont="1" applyBorder="1" applyAlignment="1" applyProtection="1">
      <alignment horizontal="center" vertical="center" wrapText="1"/>
      <protection hidden="1"/>
    </xf>
    <xf numFmtId="0" fontId="38" fillId="0" borderId="133" xfId="0" applyFont="1" applyBorder="1" applyAlignment="1" applyProtection="1">
      <alignment horizontal="center" vertical="center" wrapText="1"/>
      <protection hidden="1"/>
    </xf>
    <xf numFmtId="0" fontId="38" fillId="0" borderId="27" xfId="0" applyFont="1" applyBorder="1" applyAlignment="1" applyProtection="1">
      <alignment horizontal="center" vertical="center" wrapText="1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</cellXfs>
  <cellStyles count="62">
    <cellStyle name="20% - Акцент1 2" xfId="1" xr:uid="{00000000-0005-0000-0000-000000000000}"/>
    <cellStyle name="20% - Акцент1 2 2" xfId="47" xr:uid="{00000000-0005-0000-0000-000001000000}"/>
    <cellStyle name="20% - Акцент2 2" xfId="2" xr:uid="{00000000-0005-0000-0000-000002000000}"/>
    <cellStyle name="20% - Акцент2 2 2" xfId="48" xr:uid="{00000000-0005-0000-0000-000003000000}"/>
    <cellStyle name="20% - Акцент3 2" xfId="3" xr:uid="{00000000-0005-0000-0000-000004000000}"/>
    <cellStyle name="20% - Акцент3 2 2" xfId="49" xr:uid="{00000000-0005-0000-0000-000005000000}"/>
    <cellStyle name="20% - Акцент4 2" xfId="4" xr:uid="{00000000-0005-0000-0000-000006000000}"/>
    <cellStyle name="20% - Акцент4 2 2" xfId="50" xr:uid="{00000000-0005-0000-0000-000007000000}"/>
    <cellStyle name="20% - Акцент5 2" xfId="5" xr:uid="{00000000-0005-0000-0000-000008000000}"/>
    <cellStyle name="20% - Акцент5 2 2" xfId="51" xr:uid="{00000000-0005-0000-0000-000009000000}"/>
    <cellStyle name="20% - Акцент6 2" xfId="6" xr:uid="{00000000-0005-0000-0000-00000A000000}"/>
    <cellStyle name="20% - Акцент6 2 2" xfId="52" xr:uid="{00000000-0005-0000-0000-00000B000000}"/>
    <cellStyle name="40% - Акцент1 2" xfId="7" xr:uid="{00000000-0005-0000-0000-00000C000000}"/>
    <cellStyle name="40% - Акцент1 2 2" xfId="53" xr:uid="{00000000-0005-0000-0000-00000D000000}"/>
    <cellStyle name="40% - Акцент2 2" xfId="8" xr:uid="{00000000-0005-0000-0000-00000E000000}"/>
    <cellStyle name="40% - Акцент2 2 2" xfId="54" xr:uid="{00000000-0005-0000-0000-00000F000000}"/>
    <cellStyle name="40% - Акцент3 2" xfId="9" xr:uid="{00000000-0005-0000-0000-000010000000}"/>
    <cellStyle name="40% - Акцент3 2 2" xfId="55" xr:uid="{00000000-0005-0000-0000-000011000000}"/>
    <cellStyle name="40% - Акцент4 2" xfId="10" xr:uid="{00000000-0005-0000-0000-000012000000}"/>
    <cellStyle name="40% - Акцент4 2 2" xfId="56" xr:uid="{00000000-0005-0000-0000-000013000000}"/>
    <cellStyle name="40% - Акцент5 2" xfId="11" xr:uid="{00000000-0005-0000-0000-000014000000}"/>
    <cellStyle name="40% - Акцент5 2 2" xfId="57" xr:uid="{00000000-0005-0000-0000-000015000000}"/>
    <cellStyle name="40% - Акцент6 2" xfId="12" xr:uid="{00000000-0005-0000-0000-000016000000}"/>
    <cellStyle name="40% - Акцент6 2 2" xfId="58" xr:uid="{00000000-0005-0000-0000-000017000000}"/>
    <cellStyle name="60% - Акцент1 2" xfId="13" xr:uid="{00000000-0005-0000-0000-000018000000}"/>
    <cellStyle name="60% - Акцент2 2" xfId="14" xr:uid="{00000000-0005-0000-0000-000019000000}"/>
    <cellStyle name="60% - Акцент3 2" xfId="15" xr:uid="{00000000-0005-0000-0000-00001A000000}"/>
    <cellStyle name="60% - Акцент4 2" xfId="16" xr:uid="{00000000-0005-0000-0000-00001B000000}"/>
    <cellStyle name="60% - Акцент5 2" xfId="17" xr:uid="{00000000-0005-0000-0000-00001C000000}"/>
    <cellStyle name="60% - Акцент6 2" xfId="18" xr:uid="{00000000-0005-0000-0000-00001D000000}"/>
    <cellStyle name="Акцент1 2" xfId="19" xr:uid="{00000000-0005-0000-0000-00001E000000}"/>
    <cellStyle name="Акцент2 2" xfId="20" xr:uid="{00000000-0005-0000-0000-00001F000000}"/>
    <cellStyle name="Акцент3 2" xfId="21" xr:uid="{00000000-0005-0000-0000-000020000000}"/>
    <cellStyle name="Акцент4 2" xfId="22" xr:uid="{00000000-0005-0000-0000-000021000000}"/>
    <cellStyle name="Акцент5 2" xfId="23" xr:uid="{00000000-0005-0000-0000-000022000000}"/>
    <cellStyle name="Акцент6 2" xfId="24" xr:uid="{00000000-0005-0000-0000-000023000000}"/>
    <cellStyle name="Ввод  2" xfId="25" xr:uid="{00000000-0005-0000-0000-000024000000}"/>
    <cellStyle name="Вывод 2" xfId="26" xr:uid="{00000000-0005-0000-0000-000025000000}"/>
    <cellStyle name="Вычисление 2" xfId="27" xr:uid="{00000000-0005-0000-0000-000026000000}"/>
    <cellStyle name="Заголовок 1 2" xfId="28" xr:uid="{00000000-0005-0000-0000-000027000000}"/>
    <cellStyle name="Заголовок 2 2" xfId="29" xr:uid="{00000000-0005-0000-0000-000028000000}"/>
    <cellStyle name="Заголовок 3 2" xfId="30" xr:uid="{00000000-0005-0000-0000-000029000000}"/>
    <cellStyle name="Заголовок 4 2" xfId="31" xr:uid="{00000000-0005-0000-0000-00002A000000}"/>
    <cellStyle name="Итог 2" xfId="32" xr:uid="{00000000-0005-0000-0000-00002B000000}"/>
    <cellStyle name="Контрольная ячейка 2" xfId="33" xr:uid="{00000000-0005-0000-0000-00002C000000}"/>
    <cellStyle name="Название 2" xfId="34" xr:uid="{00000000-0005-0000-0000-00002D000000}"/>
    <cellStyle name="Нейтральный 2" xfId="35" xr:uid="{00000000-0005-0000-0000-00002E000000}"/>
    <cellStyle name="Обычный" xfId="0" builtinId="0"/>
    <cellStyle name="Обычный 16" xfId="36" xr:uid="{00000000-0005-0000-0000-000030000000}"/>
    <cellStyle name="Обычный 16 2" xfId="37" xr:uid="{00000000-0005-0000-0000-000031000000}"/>
    <cellStyle name="Обычный 16 2 2" xfId="59" xr:uid="{00000000-0005-0000-0000-000032000000}"/>
    <cellStyle name="Обычный 2" xfId="38" xr:uid="{00000000-0005-0000-0000-000033000000}"/>
    <cellStyle name="Обычный 2 2" xfId="39" xr:uid="{00000000-0005-0000-0000-000034000000}"/>
    <cellStyle name="Обычный 2 2 2" xfId="60" xr:uid="{00000000-0005-0000-0000-000035000000}"/>
    <cellStyle name="Обычный 3" xfId="40" xr:uid="{00000000-0005-0000-0000-000036000000}"/>
    <cellStyle name="Плохой 2" xfId="41" xr:uid="{00000000-0005-0000-0000-000037000000}"/>
    <cellStyle name="Пояснение 2" xfId="42" xr:uid="{00000000-0005-0000-0000-000038000000}"/>
    <cellStyle name="Примечание 2" xfId="43" xr:uid="{00000000-0005-0000-0000-000039000000}"/>
    <cellStyle name="Примечание 2 2" xfId="61" xr:uid="{00000000-0005-0000-0000-00003A000000}"/>
    <cellStyle name="Связанная ячейка 2" xfId="44" xr:uid="{00000000-0005-0000-0000-00003B000000}"/>
    <cellStyle name="Текст предупреждения 2" xfId="45" xr:uid="{00000000-0005-0000-0000-00003C000000}"/>
    <cellStyle name="Хороший 2" xfId="46" xr:uid="{00000000-0005-0000-0000-00003D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CD283"/>
  <sheetViews>
    <sheetView showGridLines="0" tabSelected="1" zoomScale="85" zoomScaleNormal="85" zoomScaleSheetLayoutView="100" workbookViewId="0">
      <selection activeCell="Z279" sqref="Z279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0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8" customWidth="1"/>
    <col min="19" max="19" width="19.42578125" customWidth="1"/>
    <col min="20" max="20" width="4.42578125" customWidth="1"/>
    <col min="21" max="21" width="15.85546875" style="3" customWidth="1"/>
    <col min="22" max="22" width="15.85546875" customWidth="1"/>
    <col min="23" max="24" width="15.85546875" style="3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3" customWidth="1"/>
    <col min="37" max="37" width="9.140625" customWidth="1"/>
    <col min="38" max="39" width="9.140625" style="54" customWidth="1"/>
    <col min="40" max="41" width="9.140625" customWidth="1"/>
    <col min="42" max="42" width="11" customWidth="1"/>
    <col min="43" max="200" width="9.140625" style="3" customWidth="1"/>
    <col min="201" max="16384" width="9.140625" style="3"/>
  </cols>
  <sheetData>
    <row r="1" spans="1:41" ht="32.25" customHeight="1" x14ac:dyDescent="0.2">
      <c r="A1" s="260" t="s">
        <v>28</v>
      </c>
      <c r="B1" s="260"/>
      <c r="C1" s="260"/>
      <c r="D1" s="260"/>
      <c r="E1" s="260"/>
      <c r="F1" s="31" t="s">
        <v>65</v>
      </c>
      <c r="G1" s="260" t="s">
        <v>49</v>
      </c>
      <c r="H1" s="260"/>
      <c r="I1" s="260"/>
      <c r="J1" s="260"/>
      <c r="K1" s="260"/>
      <c r="L1" s="260"/>
      <c r="M1" s="260"/>
      <c r="N1" s="260"/>
      <c r="O1" s="260"/>
      <c r="P1" s="260"/>
      <c r="Q1" s="260" t="s">
        <v>66</v>
      </c>
      <c r="R1" s="260"/>
      <c r="S1" s="32"/>
      <c r="T1" s="33"/>
      <c r="U1" s="33"/>
      <c r="V1" s="33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53"/>
      <c r="AM1" s="56" t="s">
        <v>55</v>
      </c>
      <c r="AN1" s="53"/>
      <c r="AO1" s="3">
        <v>1</v>
      </c>
    </row>
    <row r="2" spans="1:41" ht="16.5" customHeight="1" thickBot="1" x14ac:dyDescent="0.25">
      <c r="A2" s="20" t="s">
        <v>45</v>
      </c>
      <c r="B2" s="261" t="s">
        <v>66</v>
      </c>
      <c r="C2" s="261"/>
      <c r="D2" s="21"/>
      <c r="E2" s="22"/>
      <c r="F2" s="262"/>
      <c r="G2" s="262"/>
      <c r="H2" s="262"/>
      <c r="I2" s="22"/>
      <c r="J2" s="22"/>
      <c r="K2" s="22"/>
      <c r="L2" s="22"/>
      <c r="M2" s="22"/>
      <c r="N2" s="22"/>
      <c r="O2" s="2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63"/>
      <c r="Q2" s="263"/>
      <c r="R2" s="263"/>
      <c r="S2" s="23"/>
      <c r="T2" s="23"/>
      <c r="U2" s="23"/>
      <c r="V2" s="23"/>
      <c r="AK2" s="54"/>
      <c r="AN2" s="3"/>
    </row>
    <row r="3" spans="1:41" ht="11.25" customHeight="1" thickTop="1" thickBot="1" x14ac:dyDescent="0.25">
      <c r="A3" s="24"/>
      <c r="B3" s="25" t="s">
        <v>7</v>
      </c>
      <c r="C3" s="25"/>
      <c r="D3" s="22"/>
      <c r="E3" s="22"/>
      <c r="F3" s="26"/>
      <c r="G3" s="25" t="s">
        <v>8</v>
      </c>
      <c r="H3" s="22"/>
      <c r="I3" s="22"/>
      <c r="J3" s="22"/>
      <c r="K3" s="22"/>
      <c r="L3" s="22"/>
      <c r="M3" s="22"/>
      <c r="N3" s="22"/>
      <c r="O3" s="263"/>
      <c r="P3" s="263"/>
      <c r="Q3" s="263"/>
      <c r="R3" s="263"/>
      <c r="S3" s="23"/>
      <c r="T3" s="23"/>
      <c r="U3" s="23"/>
      <c r="V3" s="23"/>
      <c r="AK3" s="54"/>
      <c r="AN3" s="3"/>
    </row>
    <row r="4" spans="1:41" ht="9" customHeight="1" thickTop="1" thickBot="1" x14ac:dyDescent="0.25">
      <c r="A4" s="27"/>
      <c r="B4" s="27"/>
      <c r="C4" s="27"/>
      <c r="D4" s="27"/>
      <c r="E4" s="27"/>
      <c r="F4" s="27"/>
      <c r="G4" s="27"/>
      <c r="H4" s="27"/>
      <c r="I4" s="4"/>
      <c r="J4" s="4"/>
      <c r="K4" s="4"/>
      <c r="L4" s="4"/>
      <c r="M4" s="4"/>
      <c r="N4" s="27"/>
      <c r="O4" s="28"/>
      <c r="P4" s="28"/>
      <c r="Q4" s="28"/>
      <c r="R4" s="28"/>
      <c r="S4" s="1"/>
      <c r="T4" s="29"/>
      <c r="U4" s="29"/>
      <c r="V4" s="12"/>
      <c r="AA4" s="3"/>
      <c r="AK4" s="54"/>
      <c r="AN4" s="3"/>
    </row>
    <row r="5" spans="1:41" ht="33.75" customHeight="1" thickBot="1" x14ac:dyDescent="0.25">
      <c r="A5" s="264" t="s">
        <v>9</v>
      </c>
      <c r="B5" s="264"/>
      <c r="C5" s="264"/>
      <c r="D5" s="264"/>
      <c r="E5" s="265"/>
      <c r="F5" s="266"/>
      <c r="G5" s="267" t="s">
        <v>15</v>
      </c>
      <c r="H5" s="268"/>
      <c r="I5" s="269"/>
      <c r="J5" s="269"/>
      <c r="K5" s="269"/>
      <c r="L5" s="269"/>
      <c r="M5" s="269"/>
      <c r="N5" s="269"/>
      <c r="O5" s="19"/>
      <c r="P5" s="19" t="s">
        <v>4</v>
      </c>
      <c r="Q5" s="48"/>
      <c r="R5" s="13" t="s">
        <v>3</v>
      </c>
      <c r="S5" s="39"/>
      <c r="T5" s="18"/>
      <c r="U5" s="270" t="s">
        <v>47</v>
      </c>
      <c r="V5" s="271"/>
      <c r="W5" s="270"/>
      <c r="X5" s="271"/>
      <c r="Y5" s="270"/>
      <c r="Z5" s="271"/>
      <c r="AA5" s="270"/>
      <c r="AB5" s="271"/>
    </row>
    <row r="6" spans="1:41" ht="25.5" customHeight="1" x14ac:dyDescent="0.2">
      <c r="A6" s="264" t="s">
        <v>1</v>
      </c>
      <c r="B6" s="264"/>
      <c r="C6" s="264"/>
      <c r="D6" s="264"/>
      <c r="E6" s="272"/>
      <c r="F6" s="273"/>
      <c r="G6" s="273"/>
      <c r="H6" s="273"/>
      <c r="I6" s="273"/>
      <c r="J6" s="273"/>
      <c r="K6" s="273"/>
      <c r="L6" s="273"/>
      <c r="M6" s="273"/>
      <c r="N6" s="274"/>
      <c r="O6" s="19"/>
      <c r="P6" s="19" t="s">
        <v>29</v>
      </c>
      <c r="Q6" s="57" t="str">
        <f>IF(Q5=0," ",CHOOSE(WEEKDAY(Q5,2),"Понедельник","Вторник","Среда","Четверг","Пятница","Суббота","Воскресенье"))</f>
        <v xml:space="preserve"> </v>
      </c>
      <c r="R6" s="275" t="s">
        <v>5</v>
      </c>
      <c r="S6" s="276" t="s">
        <v>67</v>
      </c>
      <c r="T6" s="4"/>
      <c r="U6" s="277" t="s">
        <v>73</v>
      </c>
      <c r="V6" s="278"/>
      <c r="W6" s="277" t="s">
        <v>75</v>
      </c>
      <c r="X6" s="278"/>
      <c r="Y6" s="277" t="s">
        <v>77</v>
      </c>
      <c r="Z6" s="278"/>
      <c r="AA6" s="277" t="s">
        <v>79</v>
      </c>
      <c r="AB6" s="278"/>
    </row>
    <row r="7" spans="1:41" ht="16.5" hidden="1" customHeight="1" x14ac:dyDescent="0.2">
      <c r="A7" s="62"/>
      <c r="B7" s="63"/>
      <c r="C7" s="63"/>
      <c r="D7" s="63"/>
      <c r="E7" s="283">
        <f>IFERROR(VLOOKUP(DeliveryAddress,Table,3,0),1)</f>
        <v>1</v>
      </c>
      <c r="F7" s="284"/>
      <c r="G7" s="284"/>
      <c r="H7" s="284"/>
      <c r="I7" s="284"/>
      <c r="J7" s="284"/>
      <c r="K7" s="284"/>
      <c r="L7" s="284"/>
      <c r="M7" s="284"/>
      <c r="N7" s="285"/>
      <c r="O7" s="19"/>
      <c r="P7" s="19"/>
      <c r="Q7" s="49"/>
      <c r="R7" s="275"/>
      <c r="S7" s="276"/>
      <c r="T7" s="4"/>
      <c r="U7" s="279"/>
      <c r="V7" s="280"/>
      <c r="W7" s="279"/>
      <c r="X7" s="280"/>
      <c r="Y7" s="279"/>
      <c r="Z7" s="280"/>
      <c r="AA7" s="279"/>
      <c r="AB7" s="280"/>
    </row>
    <row r="8" spans="1:41" ht="27" customHeight="1" thickBot="1" x14ac:dyDescent="0.25">
      <c r="A8" s="264" t="s">
        <v>56</v>
      </c>
      <c r="B8" s="264"/>
      <c r="C8" s="264"/>
      <c r="D8" s="264"/>
      <c r="E8" s="286"/>
      <c r="F8" s="286"/>
      <c r="G8" s="286"/>
      <c r="H8" s="286"/>
      <c r="I8" s="286"/>
      <c r="J8" s="286"/>
      <c r="K8" s="286"/>
      <c r="L8" s="286"/>
      <c r="M8" s="286"/>
      <c r="N8" s="286"/>
      <c r="O8" s="37"/>
      <c r="P8" s="19" t="s">
        <v>12</v>
      </c>
      <c r="Q8" s="50"/>
      <c r="R8" s="275"/>
      <c r="S8" s="276"/>
      <c r="T8" s="4"/>
      <c r="U8" s="281"/>
      <c r="V8" s="282"/>
      <c r="W8" s="281"/>
      <c r="X8" s="282"/>
      <c r="Y8" s="281"/>
      <c r="Z8" s="282"/>
      <c r="AA8" s="281"/>
      <c r="AB8" s="282"/>
    </row>
    <row r="9" spans="1:41" ht="31.5" customHeight="1" thickBot="1" x14ac:dyDescent="0.25">
      <c r="B9" s="2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287"/>
      <c r="D9" s="287"/>
      <c r="E9" s="288" t="s">
        <v>57</v>
      </c>
      <c r="F9" s="289"/>
      <c r="G9" s="287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287"/>
      <c r="I9" s="290" t="str">
        <f>IF(AND($B$9="Тип доверенности/получателя при получении в адресе перегруза:",$E$9="Разовая доверенность"),"Введите ФИО","")</f>
        <v/>
      </c>
      <c r="J9" s="290"/>
      <c r="K9" s="290"/>
      <c r="L9" s="68"/>
      <c r="M9" s="290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290"/>
      <c r="O9" s="38"/>
      <c r="P9" s="19" t="s">
        <v>16</v>
      </c>
      <c r="Q9" s="48"/>
      <c r="R9" s="19" t="s">
        <v>13</v>
      </c>
      <c r="S9" s="40" t="s">
        <v>68</v>
      </c>
      <c r="T9" s="4"/>
      <c r="U9" s="291" t="s">
        <v>74</v>
      </c>
      <c r="V9" s="292"/>
      <c r="W9" s="291" t="s">
        <v>76</v>
      </c>
      <c r="X9" s="292"/>
      <c r="Y9" s="291" t="s">
        <v>78</v>
      </c>
      <c r="Z9" s="292"/>
      <c r="AA9" s="291" t="s">
        <v>80</v>
      </c>
      <c r="AB9" s="292"/>
    </row>
    <row r="10" spans="1:41" ht="25.5" customHeight="1" x14ac:dyDescent="0.2">
      <c r="B10" s="287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287"/>
      <c r="D10" s="287"/>
      <c r="E10" s="288"/>
      <c r="F10" s="289"/>
      <c r="G10" s="287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287"/>
      <c r="I10" s="293" t="str">
        <f>IFERROR(VLOOKUP($E$10,Proxy,2,FALSE),"")</f>
        <v/>
      </c>
      <c r="J10" s="293"/>
      <c r="K10" s="293"/>
      <c r="L10" s="293"/>
      <c r="M10" s="293"/>
      <c r="N10" s="293"/>
      <c r="O10" s="38"/>
      <c r="P10" s="19" t="s">
        <v>34</v>
      </c>
      <c r="Q10" s="50"/>
      <c r="R10" s="19" t="s">
        <v>30</v>
      </c>
      <c r="S10" s="41" t="s">
        <v>52</v>
      </c>
      <c r="T10" s="4"/>
      <c r="U10" s="18"/>
      <c r="V10" s="18"/>
      <c r="W10" s="12"/>
      <c r="X10" s="12"/>
      <c r="Y10" s="12"/>
      <c r="Z10" s="12"/>
    </row>
    <row r="11" spans="1:41" ht="16.5" x14ac:dyDescent="0.2">
      <c r="A11" s="61" t="s">
        <v>51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4"/>
      <c r="O11" s="38"/>
      <c r="P11" s="19" t="s">
        <v>31</v>
      </c>
      <c r="Q11" s="50"/>
      <c r="R11" s="66" t="s">
        <v>57</v>
      </c>
      <c r="S11" s="4"/>
      <c r="T11" s="4"/>
      <c r="U11" s="18"/>
      <c r="V11" s="18"/>
      <c r="AB11" s="3" t="s">
        <v>46</v>
      </c>
    </row>
    <row r="12" spans="1:41" ht="24" customHeight="1" x14ac:dyDescent="0.2">
      <c r="A12" s="294" t="s">
        <v>69</v>
      </c>
      <c r="B12" s="295"/>
      <c r="C12" s="295"/>
      <c r="D12" s="295"/>
      <c r="E12" s="295"/>
      <c r="F12" s="295"/>
      <c r="G12" s="295"/>
      <c r="H12" s="295"/>
      <c r="I12" s="295"/>
      <c r="J12" s="295"/>
      <c r="K12" s="295"/>
      <c r="L12" s="295"/>
      <c r="M12" s="295"/>
      <c r="N12" s="295"/>
      <c r="O12" s="37"/>
      <c r="P12" s="19" t="s">
        <v>32</v>
      </c>
      <c r="Q12" s="50"/>
      <c r="R12"/>
      <c r="T12" s="14"/>
      <c r="U12" s="30"/>
      <c r="V12" s="30"/>
    </row>
    <row r="13" spans="1:41" ht="17.25" customHeight="1" x14ac:dyDescent="0.2">
      <c r="A13" s="294" t="s">
        <v>70</v>
      </c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5"/>
      <c r="M13" s="295"/>
      <c r="N13" s="295"/>
      <c r="O13" s="38"/>
      <c r="P13" s="19" t="s">
        <v>33</v>
      </c>
      <c r="Q13" s="50"/>
      <c r="R13"/>
      <c r="T13" s="14"/>
      <c r="U13" s="30"/>
      <c r="V13" s="30"/>
    </row>
    <row r="14" spans="1:41" ht="17.25" customHeight="1" x14ac:dyDescent="0.2">
      <c r="A14" s="294" t="s">
        <v>71</v>
      </c>
      <c r="B14" s="295"/>
      <c r="C14" s="295"/>
      <c r="D14" s="295"/>
      <c r="E14" s="295"/>
      <c r="F14" s="295"/>
      <c r="G14" s="295"/>
      <c r="H14" s="295"/>
      <c r="I14" s="295"/>
      <c r="J14" s="295"/>
      <c r="K14" s="295"/>
      <c r="L14" s="295"/>
      <c r="M14" s="295"/>
      <c r="N14" s="295"/>
      <c r="R14"/>
      <c r="T14" s="14"/>
      <c r="U14" s="30"/>
      <c r="V14" s="30"/>
    </row>
    <row r="15" spans="1:41" ht="23.25" customHeight="1" x14ac:dyDescent="0.2">
      <c r="A15" s="294" t="s">
        <v>72</v>
      </c>
      <c r="B15" s="295"/>
      <c r="C15" s="295"/>
      <c r="D15" s="295"/>
      <c r="E15" s="295"/>
      <c r="F15" s="295"/>
      <c r="G15" s="295"/>
      <c r="H15" s="295"/>
      <c r="I15" s="295"/>
      <c r="J15" s="295"/>
      <c r="K15" s="295"/>
      <c r="L15" s="295"/>
      <c r="M15" s="295"/>
      <c r="N15" s="295"/>
      <c r="O15" s="300" t="s">
        <v>60</v>
      </c>
      <c r="P15" s="300"/>
      <c r="Q15" s="300"/>
      <c r="R15" s="300"/>
      <c r="S15" s="300"/>
      <c r="T15" s="29"/>
      <c r="U15" s="296" t="s">
        <v>48</v>
      </c>
      <c r="V15" s="297"/>
      <c r="W15" s="298"/>
      <c r="X15" s="298"/>
      <c r="Y15" s="299"/>
      <c r="Z15" s="299"/>
      <c r="AA15" s="299"/>
      <c r="AB15" s="299"/>
    </row>
    <row r="16" spans="1:41" ht="18.75" customHeight="1" x14ac:dyDescent="0.2">
      <c r="B16" s="4"/>
      <c r="C16" s="4"/>
      <c r="D16" s="11"/>
      <c r="E16" s="11"/>
      <c r="F16" s="15"/>
      <c r="G16" s="15"/>
      <c r="H16" s="15"/>
      <c r="I16" s="15"/>
      <c r="J16" s="15"/>
      <c r="K16" s="15"/>
      <c r="L16" s="15"/>
      <c r="M16" s="15"/>
      <c r="N16" s="15"/>
      <c r="O16" s="301"/>
      <c r="P16" s="301"/>
      <c r="Q16" s="301"/>
      <c r="R16" s="301"/>
      <c r="S16" s="301"/>
      <c r="T16" s="29"/>
      <c r="U16" s="302" t="s">
        <v>73</v>
      </c>
      <c r="V16" s="302"/>
      <c r="W16" s="302" t="s">
        <v>75</v>
      </c>
      <c r="X16" s="302"/>
      <c r="Y16" s="302" t="s">
        <v>77</v>
      </c>
      <c r="Z16" s="302"/>
      <c r="AA16" s="302" t="s">
        <v>79</v>
      </c>
      <c r="AB16" s="302"/>
    </row>
    <row r="17" spans="1:82" ht="40.5" customHeight="1" x14ac:dyDescent="0.2">
      <c r="A17" s="43" t="s">
        <v>58</v>
      </c>
      <c r="B17" s="43" t="s">
        <v>50</v>
      </c>
      <c r="C17" s="43" t="s">
        <v>53</v>
      </c>
      <c r="D17" s="43" t="s">
        <v>17</v>
      </c>
      <c r="E17" s="43" t="s">
        <v>23</v>
      </c>
      <c r="F17" s="43" t="s">
        <v>26</v>
      </c>
      <c r="G17" s="43" t="s">
        <v>24</v>
      </c>
      <c r="H17" s="43" t="s">
        <v>25</v>
      </c>
      <c r="I17" s="43" t="s">
        <v>18</v>
      </c>
      <c r="J17" s="43" t="s">
        <v>62</v>
      </c>
      <c r="K17" s="43" t="s">
        <v>2</v>
      </c>
      <c r="L17" s="69" t="s">
        <v>63</v>
      </c>
      <c r="M17" s="303" t="s">
        <v>27</v>
      </c>
      <c r="N17" s="304"/>
      <c r="O17" s="305" t="s">
        <v>19</v>
      </c>
      <c r="P17" s="306"/>
      <c r="Q17" s="306"/>
      <c r="R17" s="306"/>
      <c r="S17" s="307"/>
      <c r="T17" s="44" t="s">
        <v>6</v>
      </c>
      <c r="U17" s="88" t="s">
        <v>44</v>
      </c>
      <c r="V17" s="89" t="s">
        <v>54</v>
      </c>
      <c r="W17" s="82" t="s">
        <v>44</v>
      </c>
      <c r="X17" s="83" t="s">
        <v>54</v>
      </c>
      <c r="Y17" s="84" t="s">
        <v>44</v>
      </c>
      <c r="Z17" s="85" t="s">
        <v>54</v>
      </c>
      <c r="AA17" s="86" t="s">
        <v>44</v>
      </c>
      <c r="AB17" s="87" t="s">
        <v>54</v>
      </c>
      <c r="AC17" s="80" t="s">
        <v>20</v>
      </c>
      <c r="AD17" s="81" t="s">
        <v>59</v>
      </c>
      <c r="AE17" s="71" t="s">
        <v>21</v>
      </c>
      <c r="AF17" s="71" t="s">
        <v>64</v>
      </c>
      <c r="AG17" s="308" t="s">
        <v>55</v>
      </c>
      <c r="AH17" s="298"/>
      <c r="AI17" s="298"/>
      <c r="BC17" s="67" t="s">
        <v>61</v>
      </c>
    </row>
    <row r="18" spans="1:82" ht="27.75" hidden="1" customHeight="1" x14ac:dyDescent="0.2">
      <c r="A18" s="309" t="s">
        <v>81</v>
      </c>
      <c r="B18" s="310"/>
      <c r="C18" s="310"/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  <c r="U18" s="310"/>
      <c r="V18" s="310"/>
      <c r="W18" s="298"/>
      <c r="X18" s="298"/>
      <c r="Y18" s="298"/>
      <c r="Z18" s="298"/>
      <c r="AA18" s="311"/>
      <c r="AB18" s="311"/>
      <c r="AC18" s="311"/>
      <c r="AD18" s="311"/>
      <c r="AE18" s="312"/>
      <c r="AF18" s="313"/>
      <c r="AG18" s="2"/>
      <c r="AH18" s="2"/>
      <c r="AI18" s="2"/>
      <c r="AJ18" s="2"/>
      <c r="AK18" s="55"/>
      <c r="AL18" s="55"/>
      <c r="AM18" s="55"/>
      <c r="AN18" s="2"/>
      <c r="AO18" s="2"/>
      <c r="AP18" s="2"/>
      <c r="AQ18" s="2"/>
      <c r="AR18" s="2"/>
    </row>
    <row r="19" spans="1:82" ht="15" hidden="1" x14ac:dyDescent="0.25">
      <c r="A19" s="314" t="s">
        <v>81</v>
      </c>
      <c r="B19" s="315"/>
      <c r="C19" s="315"/>
      <c r="D19" s="315"/>
      <c r="E19" s="315"/>
      <c r="F19" s="315"/>
      <c r="G19" s="315"/>
      <c r="H19" s="315"/>
      <c r="I19" s="315"/>
      <c r="J19" s="315"/>
      <c r="K19" s="315"/>
      <c r="L19" s="315"/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  <c r="Y19" s="315"/>
      <c r="Z19" s="315"/>
      <c r="AA19" s="311"/>
      <c r="AB19" s="311"/>
      <c r="AC19" s="311"/>
      <c r="AD19" s="311"/>
      <c r="AE19" s="312"/>
      <c r="AF19" s="316"/>
      <c r="AG19" s="2"/>
      <c r="AH19" s="2"/>
      <c r="AI19" s="2"/>
      <c r="AJ19" s="2"/>
      <c r="AK19" s="55"/>
      <c r="AL19" s="55"/>
      <c r="AM19" s="55"/>
      <c r="AN19" s="2"/>
      <c r="AO19" s="2"/>
      <c r="AP19" s="2"/>
      <c r="AQ19" s="2"/>
      <c r="AR19" s="2"/>
    </row>
    <row r="20" spans="1:82" ht="15" hidden="1" x14ac:dyDescent="0.25">
      <c r="A20" s="317" t="s">
        <v>82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5"/>
      <c r="Y20" s="315"/>
      <c r="Z20" s="315"/>
      <c r="AA20" s="311"/>
      <c r="AB20" s="311"/>
      <c r="AC20" s="311"/>
      <c r="AD20" s="311"/>
      <c r="AE20" s="312"/>
      <c r="AF20" s="319"/>
      <c r="AG20" s="2"/>
      <c r="AH20" s="2"/>
      <c r="AI20" s="2"/>
      <c r="AJ20" s="2"/>
      <c r="AK20" s="55"/>
      <c r="AL20" s="55"/>
      <c r="AM20" s="55"/>
      <c r="AN20" s="2"/>
      <c r="AO20" s="2"/>
      <c r="AP20" s="2"/>
      <c r="AQ20" s="2"/>
      <c r="AR20" s="2"/>
    </row>
    <row r="21" spans="1:82" ht="33.75" hidden="1" x14ac:dyDescent="0.2">
      <c r="A21" s="72" t="s">
        <v>83</v>
      </c>
      <c r="B21" s="73" t="s">
        <v>84</v>
      </c>
      <c r="C21" s="73">
        <v>4301052037</v>
      </c>
      <c r="D21" s="73">
        <v>4680115885912</v>
      </c>
      <c r="E21" s="74">
        <v>0.3</v>
      </c>
      <c r="F21" s="75">
        <v>6</v>
      </c>
      <c r="G21" s="74">
        <v>1.8</v>
      </c>
      <c r="H21" s="74">
        <v>3.18</v>
      </c>
      <c r="I21" s="76">
        <v>182</v>
      </c>
      <c r="J21" s="76" t="s">
        <v>86</v>
      </c>
      <c r="K21" s="77" t="s">
        <v>85</v>
      </c>
      <c r="L21" s="77"/>
      <c r="M21" s="320">
        <v>40</v>
      </c>
      <c r="N21" s="320"/>
      <c r="O21" s="32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1" s="322"/>
      <c r="Q21" s="322"/>
      <c r="R21" s="322"/>
      <c r="S21" s="322"/>
      <c r="T21" s="78" t="s">
        <v>0</v>
      </c>
      <c r="U21" s="58">
        <v>0</v>
      </c>
      <c r="V21" s="59">
        <f>IFERROR(IF(U21="",0,CEILING((U21/$G21),1)*$G21),"")</f>
        <v>0</v>
      </c>
      <c r="W21" s="58">
        <v>0</v>
      </c>
      <c r="X21" s="59">
        <f>IFERROR(IF(W21="",0,CEILING((W21/$G21),1)*$G21),"")</f>
        <v>0</v>
      </c>
      <c r="Y21" s="58">
        <v>0</v>
      </c>
      <c r="Z21" s="59">
        <f>IFERROR(IF(Y21="",0,CEILING((Y21/$G21),1)*$G21),"")</f>
        <v>0</v>
      </c>
      <c r="AA21" s="58">
        <v>0</v>
      </c>
      <c r="AB21" s="59">
        <f>IFERROR(IF(AA21="",0,CEILING((AA21/$G21),1)*$G21),"")</f>
        <v>0</v>
      </c>
      <c r="AC21" s="90" t="str">
        <f>IF(IFERROR(ROUNDUP(V21/G21,0)*0.00651,0)+IFERROR(ROUNDUP(X21/G21,0)*0.00651,0)+IFERROR(ROUNDUP(Z21/G21,0)*0.00651,0)+IFERROR(ROUNDUP(AB21/G21,0)*0.00651,0)=0,"",IFERROR(ROUNDUP(V21/G21,0)*0.00651,0)+IFERROR(ROUNDUP(X21/G21,0)*0.00651,0)+IFERROR(ROUNDUP(Z21/G21,0)*0.00651,0)+IFERROR(ROUNDUP(AB21/G21,0)*0.00651,0))</f>
        <v/>
      </c>
      <c r="AD21" s="72" t="s">
        <v>57</v>
      </c>
      <c r="AE21" s="72" t="s">
        <v>57</v>
      </c>
      <c r="AF21" s="92" t="s">
        <v>87</v>
      </c>
      <c r="AG21" s="2"/>
      <c r="AH21" s="2"/>
      <c r="AI21" s="2"/>
      <c r="AJ21" s="2"/>
      <c r="AK21" s="2"/>
      <c r="AL21" s="55"/>
      <c r="AM21" s="55"/>
      <c r="AN21" s="55"/>
      <c r="AO21" s="2"/>
      <c r="AP21" s="2"/>
      <c r="AQ21" s="2"/>
      <c r="AR21" s="2"/>
      <c r="AS21" s="2"/>
      <c r="AT21" s="2"/>
      <c r="AU21" s="16"/>
      <c r="AV21" s="16"/>
      <c r="AW21" s="17"/>
      <c r="BB21" s="91" t="s">
        <v>65</v>
      </c>
      <c r="BO21" s="70">
        <f>IFERROR(U21*H21/G21,0)</f>
        <v>0</v>
      </c>
      <c r="BP21" s="70">
        <f>IFERROR(V21*H21/G21,0)</f>
        <v>0</v>
      </c>
      <c r="BQ21" s="70">
        <f>IFERROR(1/I21*(U21/G21),0)</f>
        <v>0</v>
      </c>
      <c r="BR21" s="70">
        <f>IFERROR(1/I21*(V21/G21),0)</f>
        <v>0</v>
      </c>
      <c r="BS21" s="70">
        <f>IFERROR(W21*H21/G21,0)</f>
        <v>0</v>
      </c>
      <c r="BT21" s="70">
        <f>IFERROR(X21*H21/G21,0)</f>
        <v>0</v>
      </c>
      <c r="BU21" s="70">
        <f>IFERROR(1/I21*(W21/G21),0)</f>
        <v>0</v>
      </c>
      <c r="BV21" s="70">
        <f>IFERROR(1/I21*(X21/G21),0)</f>
        <v>0</v>
      </c>
      <c r="BW21" s="70">
        <f>IFERROR(Y21*H21/G21,0)</f>
        <v>0</v>
      </c>
      <c r="BX21" s="70">
        <f>IFERROR(Z21*H21/G21,0)</f>
        <v>0</v>
      </c>
      <c r="BY21" s="70">
        <f>IFERROR(1/I21*(Y21/G21),0)</f>
        <v>0</v>
      </c>
      <c r="BZ21" s="70">
        <f>IFERROR(1/I21*(Z21/G21),0)</f>
        <v>0</v>
      </c>
      <c r="CA21" s="70">
        <f>IFERROR(AA21*H21/G21,0)</f>
        <v>0</v>
      </c>
      <c r="CB21" s="70">
        <f>IFERROR(AB21*H21/G21,0)</f>
        <v>0</v>
      </c>
      <c r="CC21" s="70">
        <f>IFERROR(1/I21*(AA21/G21),0)</f>
        <v>0</v>
      </c>
      <c r="CD21" s="70">
        <f>IFERROR(1/I21*(AB21/G21),0)</f>
        <v>0</v>
      </c>
    </row>
    <row r="22" spans="1:82" ht="22.5" hidden="1" x14ac:dyDescent="0.2">
      <c r="A22" s="72" t="s">
        <v>88</v>
      </c>
      <c r="B22" s="73" t="s">
        <v>89</v>
      </c>
      <c r="C22" s="73">
        <v>4301051912</v>
      </c>
      <c r="D22" s="73">
        <v>4680115886230</v>
      </c>
      <c r="E22" s="74">
        <v>0.3</v>
      </c>
      <c r="F22" s="75">
        <v>6</v>
      </c>
      <c r="G22" s="74">
        <v>1.8</v>
      </c>
      <c r="H22" s="74">
        <v>2.0459999999999998</v>
      </c>
      <c r="I22" s="76">
        <v>182</v>
      </c>
      <c r="J22" s="76" t="s">
        <v>86</v>
      </c>
      <c r="K22" s="77" t="s">
        <v>90</v>
      </c>
      <c r="L22" s="77"/>
      <c r="M22" s="320">
        <v>40</v>
      </c>
      <c r="N22" s="320"/>
      <c r="O22" s="3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P22" s="322"/>
      <c r="Q22" s="322"/>
      <c r="R22" s="322"/>
      <c r="S22" s="322"/>
      <c r="T22" s="78" t="s">
        <v>0</v>
      </c>
      <c r="U22" s="58">
        <v>0</v>
      </c>
      <c r="V22" s="59">
        <f>IFERROR(IF(U22="",0,CEILING((U22/$G22),1)*$G22),"")</f>
        <v>0</v>
      </c>
      <c r="W22" s="58">
        <v>0</v>
      </c>
      <c r="X22" s="59">
        <f>IFERROR(IF(W22="",0,CEILING((W22/$G22),1)*$G22),"")</f>
        <v>0</v>
      </c>
      <c r="Y22" s="58">
        <v>0</v>
      </c>
      <c r="Z22" s="59">
        <f>IFERROR(IF(Y22="",0,CEILING((Y22/$G22),1)*$G22),"")</f>
        <v>0</v>
      </c>
      <c r="AA22" s="58">
        <v>0</v>
      </c>
      <c r="AB22" s="59">
        <f>IFERROR(IF(AA22="",0,CEILING((AA22/$G22),1)*$G22),"")</f>
        <v>0</v>
      </c>
      <c r="AC22" s="60" t="str">
        <f>IF(IFERROR(ROUNDUP(V22/G22,0)*0.00651,0)+IFERROR(ROUNDUP(X22/G22,0)*0.00651,0)+IFERROR(ROUNDUP(Z22/G22,0)*0.00651,0)+IFERROR(ROUNDUP(AB22/G22,0)*0.00651,0)=0,"",IFERROR(ROUNDUP(V22/G22,0)*0.00651,0)+IFERROR(ROUNDUP(X22/G22,0)*0.00651,0)+IFERROR(ROUNDUP(Z22/G22,0)*0.00651,0)+IFERROR(ROUNDUP(AB22/G22,0)*0.00651,0))</f>
        <v/>
      </c>
      <c r="AD22" s="72" t="s">
        <v>57</v>
      </c>
      <c r="AE22" s="72" t="s">
        <v>57</v>
      </c>
      <c r="AF22" s="94" t="s">
        <v>91</v>
      </c>
      <c r="AG22" s="2"/>
      <c r="AH22" s="2"/>
      <c r="AI22" s="2"/>
      <c r="AJ22" s="2"/>
      <c r="AK22" s="2"/>
      <c r="AL22" s="55"/>
      <c r="AM22" s="55"/>
      <c r="AN22" s="55"/>
      <c r="AO22" s="2"/>
      <c r="AP22" s="2"/>
      <c r="AQ22" s="2"/>
      <c r="AR22" s="2"/>
      <c r="AS22" s="2"/>
      <c r="AT22" s="2"/>
      <c r="AU22" s="16"/>
      <c r="AV22" s="16"/>
      <c r="AW22" s="17"/>
      <c r="BB22" s="93" t="s">
        <v>65</v>
      </c>
      <c r="BO22" s="70">
        <f>IFERROR(U22*H22/G22,0)</f>
        <v>0</v>
      </c>
      <c r="BP22" s="70">
        <f>IFERROR(V22*H22/G22,0)</f>
        <v>0</v>
      </c>
      <c r="BQ22" s="70">
        <f>IFERROR(1/I22*(U22/G22),0)</f>
        <v>0</v>
      </c>
      <c r="BR22" s="70">
        <f>IFERROR(1/I22*(V22/G22),0)</f>
        <v>0</v>
      </c>
      <c r="BS22" s="70">
        <f>IFERROR(W22*H22/G22,0)</f>
        <v>0</v>
      </c>
      <c r="BT22" s="70">
        <f>IFERROR(X22*H22/G22,0)</f>
        <v>0</v>
      </c>
      <c r="BU22" s="70">
        <f>IFERROR(1/I22*(W22/G22),0)</f>
        <v>0</v>
      </c>
      <c r="BV22" s="70">
        <f>IFERROR(1/I22*(X22/G22),0)</f>
        <v>0</v>
      </c>
      <c r="BW22" s="70">
        <f>IFERROR(Y22*H22/G22,0)</f>
        <v>0</v>
      </c>
      <c r="BX22" s="70">
        <f>IFERROR(Z22*H22/G22,0)</f>
        <v>0</v>
      </c>
      <c r="BY22" s="70">
        <f>IFERROR(1/I22*(Y22/G22),0)</f>
        <v>0</v>
      </c>
      <c r="BZ22" s="70">
        <f>IFERROR(1/I22*(Z22/G22),0)</f>
        <v>0</v>
      </c>
      <c r="CA22" s="70">
        <f>IFERROR(AA22*H22/G22,0)</f>
        <v>0</v>
      </c>
      <c r="CB22" s="70">
        <f>IFERROR(AB22*H22/G22,0)</f>
        <v>0</v>
      </c>
      <c r="CC22" s="70">
        <f>IFERROR(1/I22*(AA22/G22),0)</f>
        <v>0</v>
      </c>
      <c r="CD22" s="70">
        <f>IFERROR(1/I22*(AB22/G22),0)</f>
        <v>0</v>
      </c>
    </row>
    <row r="23" spans="1:82" hidden="1" x14ac:dyDescent="0.2">
      <c r="A23" s="326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6"/>
      <c r="M23" s="326"/>
      <c r="N23" s="326"/>
      <c r="O23" s="324" t="s">
        <v>43</v>
      </c>
      <c r="P23" s="325"/>
      <c r="Q23" s="325"/>
      <c r="R23" s="325"/>
      <c r="S23" s="325"/>
      <c r="T23" s="35" t="s">
        <v>42</v>
      </c>
      <c r="U23" s="45">
        <f>IFERROR(U21/G21,0)+IFERROR(U22/G22,0)</f>
        <v>0</v>
      </c>
      <c r="V23" s="45">
        <f>IFERROR(V21/G21,0)+IFERROR(V22/G22,0)</f>
        <v>0</v>
      </c>
      <c r="W23" s="45">
        <f>IFERROR(W21/G21,0)+IFERROR(W22/G22,0)</f>
        <v>0</v>
      </c>
      <c r="X23" s="45">
        <f>IFERROR(X21/G21,0)+IFERROR(X22/G22,0)</f>
        <v>0</v>
      </c>
      <c r="Y23" s="45">
        <f>IFERROR(Y21/G21,0)+IFERROR(Y22/G22,0)</f>
        <v>0</v>
      </c>
      <c r="Z23" s="45">
        <f>IFERROR(Z21/G21,0)+IFERROR(Z22/G22,0)</f>
        <v>0</v>
      </c>
      <c r="AA23" s="45">
        <f>IFERROR(AA21/G21,0)+IFERROR(AA22/G22,0)</f>
        <v>0</v>
      </c>
      <c r="AB23" s="45">
        <f>IFERROR(AB21/G21,0)+IFERROR(AB22/G22,0)</f>
        <v>0</v>
      </c>
      <c r="AC23" s="46">
        <f>IFERROR(IF(AC21="",0,AC21),0)+IFERROR(IF(AC22="",0,AC22),0)</f>
        <v>0</v>
      </c>
      <c r="AD23" s="3"/>
      <c r="AE23" s="65"/>
      <c r="AF23" s="3"/>
      <c r="AG23" s="3"/>
      <c r="AK23" s="3"/>
      <c r="AN23" s="54"/>
      <c r="AO23" s="3"/>
      <c r="AP23" s="3"/>
      <c r="AQ23" s="2"/>
      <c r="AR23" s="2"/>
      <c r="AS23" s="2"/>
      <c r="AT23" s="2"/>
      <c r="AU23" s="16"/>
      <c r="AV23" s="16"/>
      <c r="AW23" s="17"/>
    </row>
    <row r="24" spans="1:82" hidden="1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6"/>
      <c r="M24" s="326"/>
      <c r="N24" s="326"/>
      <c r="O24" s="324" t="s">
        <v>43</v>
      </c>
      <c r="P24" s="325"/>
      <c r="Q24" s="325"/>
      <c r="R24" s="325"/>
      <c r="S24" s="325"/>
      <c r="T24" s="35" t="s">
        <v>0</v>
      </c>
      <c r="U24" s="95">
        <f t="shared" ref="U24:AB24" si="0">IFERROR(SUM(U21:U22),0)</f>
        <v>0</v>
      </c>
      <c r="V24" s="95">
        <f t="shared" si="0"/>
        <v>0</v>
      </c>
      <c r="W24" s="95">
        <f t="shared" si="0"/>
        <v>0</v>
      </c>
      <c r="X24" s="95">
        <f t="shared" si="0"/>
        <v>0</v>
      </c>
      <c r="Y24" s="95">
        <f t="shared" si="0"/>
        <v>0</v>
      </c>
      <c r="Z24" s="95">
        <f t="shared" si="0"/>
        <v>0</v>
      </c>
      <c r="AA24" s="95">
        <f t="shared" si="0"/>
        <v>0</v>
      </c>
      <c r="AB24" s="95">
        <f t="shared" si="0"/>
        <v>0</v>
      </c>
      <c r="AC24" s="46" t="s">
        <v>57</v>
      </c>
      <c r="AD24" s="3"/>
      <c r="AE24" s="65"/>
      <c r="AF24" s="3"/>
      <c r="AG24" s="3"/>
      <c r="AK24" s="3"/>
      <c r="AN24" s="54"/>
      <c r="AO24" s="3"/>
      <c r="AP24" s="3"/>
      <c r="AQ24" s="2"/>
      <c r="AR24" s="2"/>
      <c r="AS24" s="2"/>
      <c r="AT24" s="2"/>
      <c r="AU24" s="16"/>
      <c r="AV24" s="16"/>
      <c r="AW24" s="17"/>
    </row>
    <row r="25" spans="1:82" ht="27.75" hidden="1" customHeight="1" x14ac:dyDescent="0.2">
      <c r="A25" s="309" t="s">
        <v>92</v>
      </c>
      <c r="B25" s="310"/>
      <c r="C25" s="310"/>
      <c r="D25" s="310"/>
      <c r="E25" s="310"/>
      <c r="F25" s="310"/>
      <c r="G25" s="310"/>
      <c r="H25" s="310"/>
      <c r="I25" s="310"/>
      <c r="J25" s="310"/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298"/>
      <c r="X25" s="298"/>
      <c r="Y25" s="298"/>
      <c r="Z25" s="298"/>
      <c r="AA25" s="311"/>
      <c r="AB25" s="311"/>
      <c r="AC25" s="311"/>
      <c r="AD25" s="311"/>
      <c r="AE25" s="312"/>
      <c r="AF25" s="313"/>
      <c r="AG25" s="2"/>
      <c r="AH25" s="2"/>
      <c r="AI25" s="2"/>
      <c r="AJ25" s="2"/>
      <c r="AK25" s="55"/>
      <c r="AL25" s="55"/>
      <c r="AM25" s="55"/>
      <c r="AN25" s="2"/>
      <c r="AO25" s="2"/>
      <c r="AP25" s="2"/>
      <c r="AQ25" s="2"/>
      <c r="AR25" s="2"/>
    </row>
    <row r="26" spans="1:82" ht="15" hidden="1" x14ac:dyDescent="0.25">
      <c r="A26" s="314" t="s">
        <v>93</v>
      </c>
      <c r="B26" s="315"/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11"/>
      <c r="AB26" s="311"/>
      <c r="AC26" s="311"/>
      <c r="AD26" s="311"/>
      <c r="AE26" s="312"/>
      <c r="AF26" s="316"/>
      <c r="AG26" s="2"/>
      <c r="AH26" s="2"/>
      <c r="AI26" s="2"/>
      <c r="AJ26" s="2"/>
      <c r="AK26" s="55"/>
      <c r="AL26" s="55"/>
      <c r="AM26" s="55"/>
      <c r="AN26" s="2"/>
      <c r="AO26" s="2"/>
      <c r="AP26" s="2"/>
      <c r="AQ26" s="2"/>
      <c r="AR26" s="2"/>
    </row>
    <row r="27" spans="1:82" ht="15" hidden="1" x14ac:dyDescent="0.25">
      <c r="A27" s="317" t="s">
        <v>94</v>
      </c>
      <c r="B27" s="318"/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18"/>
      <c r="R27" s="318"/>
      <c r="S27" s="318"/>
      <c r="T27" s="318"/>
      <c r="U27" s="318"/>
      <c r="V27" s="318"/>
      <c r="W27" s="318"/>
      <c r="X27" s="315"/>
      <c r="Y27" s="315"/>
      <c r="Z27" s="315"/>
      <c r="AA27" s="311"/>
      <c r="AB27" s="311"/>
      <c r="AC27" s="311"/>
      <c r="AD27" s="311"/>
      <c r="AE27" s="312"/>
      <c r="AF27" s="319"/>
      <c r="AG27" s="2"/>
      <c r="AH27" s="2"/>
      <c r="AI27" s="2"/>
      <c r="AJ27" s="2"/>
      <c r="AK27" s="55"/>
      <c r="AL27" s="55"/>
      <c r="AM27" s="55"/>
      <c r="AN27" s="2"/>
      <c r="AO27" s="2"/>
      <c r="AP27" s="2"/>
      <c r="AQ27" s="2"/>
      <c r="AR27" s="2"/>
    </row>
    <row r="28" spans="1:82" hidden="1" x14ac:dyDescent="0.2">
      <c r="A28" s="72" t="s">
        <v>95</v>
      </c>
      <c r="B28" s="73" t="s">
        <v>96</v>
      </c>
      <c r="C28" s="73">
        <v>4301011624</v>
      </c>
      <c r="D28" s="73">
        <v>4680115883949</v>
      </c>
      <c r="E28" s="74">
        <v>0.37</v>
      </c>
      <c r="F28" s="75">
        <v>10</v>
      </c>
      <c r="G28" s="74">
        <v>3.7</v>
      </c>
      <c r="H28" s="74">
        <v>3.91</v>
      </c>
      <c r="I28" s="76">
        <v>132</v>
      </c>
      <c r="J28" s="76" t="s">
        <v>98</v>
      </c>
      <c r="K28" s="77" t="s">
        <v>97</v>
      </c>
      <c r="L28" s="77"/>
      <c r="M28" s="320">
        <v>50</v>
      </c>
      <c r="N28" s="320"/>
      <c r="O28" s="32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28" s="322"/>
      <c r="Q28" s="322"/>
      <c r="R28" s="322"/>
      <c r="S28" s="322"/>
      <c r="T28" s="78" t="s">
        <v>0</v>
      </c>
      <c r="U28" s="58">
        <v>0</v>
      </c>
      <c r="V28" s="59">
        <f>IFERROR(IF(U28="",0,CEILING((U28/$G28),1)*$G28),"")</f>
        <v>0</v>
      </c>
      <c r="W28" s="58">
        <v>0</v>
      </c>
      <c r="X28" s="59">
        <f>IFERROR(IF(W28="",0,CEILING((W28/$G28),1)*$G28),"")</f>
        <v>0</v>
      </c>
      <c r="Y28" s="58">
        <v>0</v>
      </c>
      <c r="Z28" s="59">
        <f>IFERROR(IF(Y28="",0,CEILING((Y28/$G28),1)*$G28),"")</f>
        <v>0</v>
      </c>
      <c r="AA28" s="58">
        <v>0</v>
      </c>
      <c r="AB28" s="59">
        <f>IFERROR(IF(AA28="",0,CEILING((AA28/$G28),1)*$G28),"")</f>
        <v>0</v>
      </c>
      <c r="AC28" s="60" t="str">
        <f>IF(IFERROR(ROUNDUP(V28/G28,0)*0.00902,0)+IFERROR(ROUNDUP(X28/G28,0)*0.00902,0)+IFERROR(ROUNDUP(Z28/G28,0)*0.00902,0)+IFERROR(ROUNDUP(AB28/G28,0)*0.00902,0)=0,"",IFERROR(ROUNDUP(V28/G28,0)*0.00902,0)+IFERROR(ROUNDUP(X28/G28,0)*0.00902,0)+IFERROR(ROUNDUP(Z28/G28,0)*0.00902,0)+IFERROR(ROUNDUP(AB28/G28,0)*0.00902,0))</f>
        <v/>
      </c>
      <c r="AD28" s="72" t="s">
        <v>57</v>
      </c>
      <c r="AE28" s="72" t="s">
        <v>57</v>
      </c>
      <c r="AF28" s="101" t="s">
        <v>99</v>
      </c>
      <c r="AG28" s="2"/>
      <c r="AH28" s="2"/>
      <c r="AI28" s="2"/>
      <c r="AJ28" s="2"/>
      <c r="AK28" s="2"/>
      <c r="AL28" s="55"/>
      <c r="AM28" s="55"/>
      <c r="AN28" s="55"/>
      <c r="AO28" s="2"/>
      <c r="AP28" s="2"/>
      <c r="AQ28" s="2"/>
      <c r="AR28" s="2"/>
      <c r="AS28" s="2"/>
      <c r="AT28" s="2"/>
      <c r="AU28" s="16"/>
      <c r="AV28" s="16"/>
      <c r="AW28" s="17"/>
      <c r="BB28" s="100" t="s">
        <v>65</v>
      </c>
      <c r="BO28" s="70">
        <f>IFERROR(U28*H28/G28,0)</f>
        <v>0</v>
      </c>
      <c r="BP28" s="70">
        <f>IFERROR(V28*H28/G28,0)</f>
        <v>0</v>
      </c>
      <c r="BQ28" s="70">
        <f>IFERROR(1/I28*(U28/G28),0)</f>
        <v>0</v>
      </c>
      <c r="BR28" s="70">
        <f>IFERROR(1/I28*(V28/G28),0)</f>
        <v>0</v>
      </c>
      <c r="BS28" s="70">
        <f>IFERROR(W28*H28/G28,0)</f>
        <v>0</v>
      </c>
      <c r="BT28" s="70">
        <f>IFERROR(X28*H28/G28,0)</f>
        <v>0</v>
      </c>
      <c r="BU28" s="70">
        <f>IFERROR(1/I28*(W28/G28),0)</f>
        <v>0</v>
      </c>
      <c r="BV28" s="70">
        <f>IFERROR(1/I28*(X28/G28),0)</f>
        <v>0</v>
      </c>
      <c r="BW28" s="70">
        <f>IFERROR(Y28*H28/G28,0)</f>
        <v>0</v>
      </c>
      <c r="BX28" s="70">
        <f>IFERROR(Z28*H28/G28,0)</f>
        <v>0</v>
      </c>
      <c r="BY28" s="70">
        <f>IFERROR(1/I28*(Y28/G28),0)</f>
        <v>0</v>
      </c>
      <c r="BZ28" s="70">
        <f>IFERROR(1/I28*(Z28/G28),0)</f>
        <v>0</v>
      </c>
      <c r="CA28" s="70">
        <f>IFERROR(AA28*H28/G28,0)</f>
        <v>0</v>
      </c>
      <c r="CB28" s="70">
        <f>IFERROR(AB28*H28/G28,0)</f>
        <v>0</v>
      </c>
      <c r="CC28" s="70">
        <f>IFERROR(1/I28*(AA28/G28),0)</f>
        <v>0</v>
      </c>
      <c r="CD28" s="70">
        <f>IFERROR(1/I28*(AB28/G28),0)</f>
        <v>0</v>
      </c>
    </row>
    <row r="29" spans="1:82" hidden="1" x14ac:dyDescent="0.2">
      <c r="A29" s="326"/>
      <c r="B29" s="326"/>
      <c r="C29" s="326"/>
      <c r="D29" s="326"/>
      <c r="E29" s="326"/>
      <c r="F29" s="326"/>
      <c r="G29" s="326"/>
      <c r="H29" s="326"/>
      <c r="I29" s="326"/>
      <c r="J29" s="326"/>
      <c r="K29" s="326"/>
      <c r="L29" s="326"/>
      <c r="M29" s="326"/>
      <c r="N29" s="326"/>
      <c r="O29" s="324" t="s">
        <v>43</v>
      </c>
      <c r="P29" s="325"/>
      <c r="Q29" s="325"/>
      <c r="R29" s="325"/>
      <c r="S29" s="325"/>
      <c r="T29" s="35" t="s">
        <v>42</v>
      </c>
      <c r="U29" s="45">
        <f>IFERROR(U28/G28,0)</f>
        <v>0</v>
      </c>
      <c r="V29" s="45">
        <f>IFERROR(V28/G28,0)</f>
        <v>0</v>
      </c>
      <c r="W29" s="45">
        <f>IFERROR(W28/G28,0)</f>
        <v>0</v>
      </c>
      <c r="X29" s="45">
        <f>IFERROR(X28/G28,0)</f>
        <v>0</v>
      </c>
      <c r="Y29" s="45">
        <f>IFERROR(Y28/G28,0)</f>
        <v>0</v>
      </c>
      <c r="Z29" s="45">
        <f>IFERROR(Z28/G28,0)</f>
        <v>0</v>
      </c>
      <c r="AA29" s="45">
        <f>IFERROR(AA28/G28,0)</f>
        <v>0</v>
      </c>
      <c r="AB29" s="45">
        <f>IFERROR(AB28/G28,0)</f>
        <v>0</v>
      </c>
      <c r="AC29" s="45">
        <f>IFERROR(IF(AC28="",0,AC28),0)</f>
        <v>0</v>
      </c>
      <c r="AD29" s="3"/>
      <c r="AE29" s="65"/>
      <c r="AF29" s="3"/>
      <c r="AG29" s="3"/>
      <c r="AK29" s="3"/>
      <c r="AN29" s="54"/>
      <c r="AO29" s="3"/>
      <c r="AP29" s="3"/>
      <c r="AQ29" s="2"/>
      <c r="AR29" s="2"/>
      <c r="AS29" s="2"/>
      <c r="AT29" s="2"/>
      <c r="AU29" s="16"/>
      <c r="AV29" s="16"/>
      <c r="AW29" s="17"/>
    </row>
    <row r="30" spans="1:82" hidden="1" x14ac:dyDescent="0.2">
      <c r="A30" s="326"/>
      <c r="B30" s="326"/>
      <c r="C30" s="326"/>
      <c r="D30" s="326"/>
      <c r="E30" s="326"/>
      <c r="F30" s="326"/>
      <c r="G30" s="326"/>
      <c r="H30" s="326"/>
      <c r="I30" s="326"/>
      <c r="J30" s="326"/>
      <c r="K30" s="326"/>
      <c r="L30" s="326"/>
      <c r="M30" s="326"/>
      <c r="N30" s="326"/>
      <c r="O30" s="324" t="s">
        <v>43</v>
      </c>
      <c r="P30" s="325"/>
      <c r="Q30" s="325"/>
      <c r="R30" s="325"/>
      <c r="S30" s="325"/>
      <c r="T30" s="35" t="s">
        <v>0</v>
      </c>
      <c r="U30" s="95">
        <f t="shared" ref="U30:AB30" si="1">IFERROR(SUM(U28:U28),0)</f>
        <v>0</v>
      </c>
      <c r="V30" s="95">
        <f t="shared" si="1"/>
        <v>0</v>
      </c>
      <c r="W30" s="95">
        <f t="shared" si="1"/>
        <v>0</v>
      </c>
      <c r="X30" s="95">
        <f t="shared" si="1"/>
        <v>0</v>
      </c>
      <c r="Y30" s="95">
        <f t="shared" si="1"/>
        <v>0</v>
      </c>
      <c r="Z30" s="95">
        <f t="shared" si="1"/>
        <v>0</v>
      </c>
      <c r="AA30" s="95">
        <f t="shared" si="1"/>
        <v>0</v>
      </c>
      <c r="AB30" s="95">
        <f t="shared" si="1"/>
        <v>0</v>
      </c>
      <c r="AC30" s="45" t="s">
        <v>57</v>
      </c>
      <c r="AD30" s="3"/>
      <c r="AE30" s="65"/>
      <c r="AF30" s="3"/>
      <c r="AG30" s="3"/>
      <c r="AK30" s="3"/>
      <c r="AN30" s="54"/>
      <c r="AO30" s="3"/>
      <c r="AP30" s="3"/>
      <c r="AQ30" s="2"/>
      <c r="AR30" s="2"/>
      <c r="AS30" s="2"/>
      <c r="AT30" s="2"/>
      <c r="AU30" s="16"/>
      <c r="AV30" s="16"/>
      <c r="AW30" s="17"/>
    </row>
    <row r="31" spans="1:82" ht="15" hidden="1" x14ac:dyDescent="0.25">
      <c r="A31" s="317" t="s">
        <v>82</v>
      </c>
      <c r="B31" s="318"/>
      <c r="C31" s="318"/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  <c r="O31" s="318"/>
      <c r="P31" s="318"/>
      <c r="Q31" s="318"/>
      <c r="R31" s="318"/>
      <c r="S31" s="318"/>
      <c r="T31" s="318"/>
      <c r="U31" s="318"/>
      <c r="V31" s="318"/>
      <c r="W31" s="318"/>
      <c r="X31" s="315"/>
      <c r="Y31" s="315"/>
      <c r="Z31" s="315"/>
      <c r="AA31" s="311"/>
      <c r="AB31" s="311"/>
      <c r="AC31" s="311"/>
      <c r="AD31" s="311"/>
      <c r="AE31" s="312"/>
      <c r="AF31" s="319"/>
      <c r="AG31" s="2"/>
      <c r="AH31" s="2"/>
      <c r="AI31" s="2"/>
      <c r="AJ31" s="2"/>
      <c r="AK31" s="55"/>
      <c r="AL31" s="55"/>
      <c r="AM31" s="55"/>
      <c r="AN31" s="2"/>
      <c r="AO31" s="2"/>
      <c r="AP31" s="2"/>
      <c r="AQ31" s="2"/>
      <c r="AR31" s="2"/>
    </row>
    <row r="32" spans="1:82" hidden="1" x14ac:dyDescent="0.2">
      <c r="A32" s="72" t="s">
        <v>100</v>
      </c>
      <c r="B32" s="73" t="s">
        <v>101</v>
      </c>
      <c r="C32" s="73">
        <v>4301051820</v>
      </c>
      <c r="D32" s="73">
        <v>4680115884915</v>
      </c>
      <c r="E32" s="74">
        <v>0.3</v>
      </c>
      <c r="F32" s="75">
        <v>6</v>
      </c>
      <c r="G32" s="74">
        <v>1.8</v>
      </c>
      <c r="H32" s="74">
        <v>1.98</v>
      </c>
      <c r="I32" s="76">
        <v>182</v>
      </c>
      <c r="J32" s="76" t="s">
        <v>86</v>
      </c>
      <c r="K32" s="77" t="s">
        <v>85</v>
      </c>
      <c r="L32" s="77"/>
      <c r="M32" s="320">
        <v>40</v>
      </c>
      <c r="N32" s="320"/>
      <c r="O32" s="32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P32" s="322"/>
      <c r="Q32" s="322"/>
      <c r="R32" s="322"/>
      <c r="S32" s="322"/>
      <c r="T32" s="78" t="s">
        <v>0</v>
      </c>
      <c r="U32" s="58">
        <v>0</v>
      </c>
      <c r="V32" s="59">
        <f>IFERROR(IF(U32="",0,CEILING((U32/$G32),1)*$G32),"")</f>
        <v>0</v>
      </c>
      <c r="W32" s="58">
        <v>0</v>
      </c>
      <c r="X32" s="59">
        <f>IFERROR(IF(W32="",0,CEILING((W32/$G32),1)*$G32),"")</f>
        <v>0</v>
      </c>
      <c r="Y32" s="58">
        <v>0</v>
      </c>
      <c r="Z32" s="59">
        <f>IFERROR(IF(Y32="",0,CEILING((Y32/$G32),1)*$G32),"")</f>
        <v>0</v>
      </c>
      <c r="AA32" s="58">
        <v>0</v>
      </c>
      <c r="AB32" s="59">
        <f>IFERROR(IF(AA32="",0,CEILING((AA32/$G32),1)*$G32),"")</f>
        <v>0</v>
      </c>
      <c r="AC32" s="60" t="str">
        <f>IF(IFERROR(ROUNDUP(V32/G32,0)*0.00651,0)+IFERROR(ROUNDUP(X32/G32,0)*0.00651,0)+IFERROR(ROUNDUP(Z32/G32,0)*0.00651,0)+IFERROR(ROUNDUP(AB32/G32,0)*0.00651,0)=0,"",IFERROR(ROUNDUP(V32/G32,0)*0.00651,0)+IFERROR(ROUNDUP(X32/G32,0)*0.00651,0)+IFERROR(ROUNDUP(Z32/G32,0)*0.00651,0)+IFERROR(ROUNDUP(AB32/G32,0)*0.00651,0))</f>
        <v/>
      </c>
      <c r="AD32" s="72" t="s">
        <v>57</v>
      </c>
      <c r="AE32" s="72" t="s">
        <v>57</v>
      </c>
      <c r="AF32" s="105" t="s">
        <v>102</v>
      </c>
      <c r="AG32" s="2"/>
      <c r="AH32" s="2"/>
      <c r="AI32" s="2"/>
      <c r="AJ32" s="2"/>
      <c r="AK32" s="2"/>
      <c r="AL32" s="55"/>
      <c r="AM32" s="55"/>
      <c r="AN32" s="55"/>
      <c r="AO32" s="2"/>
      <c r="AP32" s="2"/>
      <c r="AQ32" s="2"/>
      <c r="AR32" s="2"/>
      <c r="AS32" s="2"/>
      <c r="AT32" s="2"/>
      <c r="AU32" s="16"/>
      <c r="AV32" s="16"/>
      <c r="AW32" s="17"/>
      <c r="BB32" s="104" t="s">
        <v>65</v>
      </c>
      <c r="BO32" s="70">
        <f>IFERROR(U32*H32/G32,0)</f>
        <v>0</v>
      </c>
      <c r="BP32" s="70">
        <f>IFERROR(V32*H32/G32,0)</f>
        <v>0</v>
      </c>
      <c r="BQ32" s="70">
        <f>IFERROR(1/I32*(U32/G32),0)</f>
        <v>0</v>
      </c>
      <c r="BR32" s="70">
        <f>IFERROR(1/I32*(V32/G32),0)</f>
        <v>0</v>
      </c>
      <c r="BS32" s="70">
        <f>IFERROR(W32*H32/G32,0)</f>
        <v>0</v>
      </c>
      <c r="BT32" s="70">
        <f>IFERROR(X32*H32/G32,0)</f>
        <v>0</v>
      </c>
      <c r="BU32" s="70">
        <f>IFERROR(1/I32*(W32/G32),0)</f>
        <v>0</v>
      </c>
      <c r="BV32" s="70">
        <f>IFERROR(1/I32*(X32/G32),0)</f>
        <v>0</v>
      </c>
      <c r="BW32" s="70">
        <f>IFERROR(Y32*H32/G32,0)</f>
        <v>0</v>
      </c>
      <c r="BX32" s="70">
        <f>IFERROR(Z32*H32/G32,0)</f>
        <v>0</v>
      </c>
      <c r="BY32" s="70">
        <f>IFERROR(1/I32*(Y32/G32),0)</f>
        <v>0</v>
      </c>
      <c r="BZ32" s="70">
        <f>IFERROR(1/I32*(Z32/G32),0)</f>
        <v>0</v>
      </c>
      <c r="CA32" s="70">
        <f>IFERROR(AA32*H32/G32,0)</f>
        <v>0</v>
      </c>
      <c r="CB32" s="70">
        <f>IFERROR(AB32*H32/G32,0)</f>
        <v>0</v>
      </c>
      <c r="CC32" s="70">
        <f>IFERROR(1/I32*(AA32/G32),0)</f>
        <v>0</v>
      </c>
      <c r="CD32" s="70">
        <f>IFERROR(1/I32*(AB32/G32),0)</f>
        <v>0</v>
      </c>
    </row>
    <row r="33" spans="1:82" hidden="1" x14ac:dyDescent="0.2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4" t="s">
        <v>43</v>
      </c>
      <c r="P33" s="325"/>
      <c r="Q33" s="325"/>
      <c r="R33" s="325"/>
      <c r="S33" s="325"/>
      <c r="T33" s="35" t="s">
        <v>42</v>
      </c>
      <c r="U33" s="45">
        <f>IFERROR(U32/G32,0)</f>
        <v>0</v>
      </c>
      <c r="V33" s="45">
        <f>IFERROR(V32/G32,0)</f>
        <v>0</v>
      </c>
      <c r="W33" s="45">
        <f>IFERROR(W32/G32,0)</f>
        <v>0</v>
      </c>
      <c r="X33" s="45">
        <f>IFERROR(X32/G32,0)</f>
        <v>0</v>
      </c>
      <c r="Y33" s="45">
        <f>IFERROR(Y32/G32,0)</f>
        <v>0</v>
      </c>
      <c r="Z33" s="45">
        <f>IFERROR(Z32/G32,0)</f>
        <v>0</v>
      </c>
      <c r="AA33" s="45">
        <f>IFERROR(AA32/G32,0)</f>
        <v>0</v>
      </c>
      <c r="AB33" s="45">
        <f>IFERROR(AB32/G32,0)</f>
        <v>0</v>
      </c>
      <c r="AC33" s="45">
        <f>IFERROR(IF(AC32="",0,AC32),0)</f>
        <v>0</v>
      </c>
      <c r="AD33" s="3"/>
      <c r="AE33" s="65"/>
      <c r="AF33" s="3"/>
      <c r="AG33" s="3"/>
      <c r="AK33" s="3"/>
      <c r="AN33" s="54"/>
      <c r="AO33" s="3"/>
      <c r="AP33" s="3"/>
      <c r="AQ33" s="2"/>
      <c r="AR33" s="2"/>
      <c r="AS33" s="2"/>
      <c r="AT33" s="2"/>
      <c r="AU33" s="16"/>
      <c r="AV33" s="16"/>
      <c r="AW33" s="17"/>
    </row>
    <row r="34" spans="1:82" hidden="1" x14ac:dyDescent="0.2">
      <c r="A34" s="326"/>
      <c r="B34" s="326"/>
      <c r="C34" s="326"/>
      <c r="D34" s="326"/>
      <c r="E34" s="326"/>
      <c r="F34" s="326"/>
      <c r="G34" s="326"/>
      <c r="H34" s="326"/>
      <c r="I34" s="326"/>
      <c r="J34" s="326"/>
      <c r="K34" s="326"/>
      <c r="L34" s="326"/>
      <c r="M34" s="326"/>
      <c r="N34" s="326"/>
      <c r="O34" s="324" t="s">
        <v>43</v>
      </c>
      <c r="P34" s="325"/>
      <c r="Q34" s="325"/>
      <c r="R34" s="325"/>
      <c r="S34" s="325"/>
      <c r="T34" s="35" t="s">
        <v>0</v>
      </c>
      <c r="U34" s="95">
        <f t="shared" ref="U34:AB34" si="2">IFERROR(SUM(U32:U32),0)</f>
        <v>0</v>
      </c>
      <c r="V34" s="95">
        <f t="shared" si="2"/>
        <v>0</v>
      </c>
      <c r="W34" s="95">
        <f t="shared" si="2"/>
        <v>0</v>
      </c>
      <c r="X34" s="95">
        <f t="shared" si="2"/>
        <v>0</v>
      </c>
      <c r="Y34" s="95">
        <f t="shared" si="2"/>
        <v>0</v>
      </c>
      <c r="Z34" s="95">
        <f t="shared" si="2"/>
        <v>0</v>
      </c>
      <c r="AA34" s="95">
        <f t="shared" si="2"/>
        <v>0</v>
      </c>
      <c r="AB34" s="95">
        <f t="shared" si="2"/>
        <v>0</v>
      </c>
      <c r="AC34" s="45" t="s">
        <v>57</v>
      </c>
      <c r="AD34" s="3"/>
      <c r="AE34" s="65"/>
      <c r="AF34" s="3"/>
      <c r="AG34" s="3"/>
      <c r="AK34" s="3"/>
      <c r="AN34" s="54"/>
      <c r="AO34" s="3"/>
      <c r="AP34" s="3"/>
      <c r="AQ34" s="2"/>
      <c r="AR34" s="2"/>
      <c r="AS34" s="2"/>
      <c r="AT34" s="2"/>
      <c r="AU34" s="16"/>
      <c r="AV34" s="16"/>
      <c r="AW34" s="17"/>
    </row>
    <row r="35" spans="1:82" ht="15" hidden="1" x14ac:dyDescent="0.25">
      <c r="A35" s="314" t="s">
        <v>103</v>
      </c>
      <c r="B35" s="315"/>
      <c r="C35" s="315"/>
      <c r="D35" s="315"/>
      <c r="E35" s="315"/>
      <c r="F35" s="315"/>
      <c r="G35" s="315"/>
      <c r="H35" s="315"/>
      <c r="I35" s="315"/>
      <c r="J35" s="315"/>
      <c r="K35" s="315"/>
      <c r="L35" s="315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  <c r="AA35" s="311"/>
      <c r="AB35" s="311"/>
      <c r="AC35" s="311"/>
      <c r="AD35" s="311"/>
      <c r="AE35" s="312"/>
      <c r="AF35" s="316"/>
      <c r="AG35" s="2"/>
      <c r="AH35" s="2"/>
      <c r="AI35" s="2"/>
      <c r="AJ35" s="2"/>
      <c r="AK35" s="55"/>
      <c r="AL35" s="55"/>
      <c r="AM35" s="55"/>
      <c r="AN35" s="2"/>
      <c r="AO35" s="2"/>
      <c r="AP35" s="2"/>
      <c r="AQ35" s="2"/>
      <c r="AR35" s="2"/>
    </row>
    <row r="36" spans="1:82" ht="15" hidden="1" x14ac:dyDescent="0.25">
      <c r="A36" s="317" t="s">
        <v>104</v>
      </c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18"/>
      <c r="N36" s="318"/>
      <c r="O36" s="318"/>
      <c r="P36" s="318"/>
      <c r="Q36" s="318"/>
      <c r="R36" s="318"/>
      <c r="S36" s="318"/>
      <c r="T36" s="318"/>
      <c r="U36" s="318"/>
      <c r="V36" s="318"/>
      <c r="W36" s="318"/>
      <c r="X36" s="315"/>
      <c r="Y36" s="315"/>
      <c r="Z36" s="315"/>
      <c r="AA36" s="311"/>
      <c r="AB36" s="311"/>
      <c r="AC36" s="311"/>
      <c r="AD36" s="311"/>
      <c r="AE36" s="312"/>
      <c r="AF36" s="319"/>
      <c r="AG36" s="2"/>
      <c r="AH36" s="2"/>
      <c r="AI36" s="2"/>
      <c r="AJ36" s="2"/>
      <c r="AK36" s="55"/>
      <c r="AL36" s="55"/>
      <c r="AM36" s="55"/>
      <c r="AN36" s="2"/>
      <c r="AO36" s="2"/>
      <c r="AP36" s="2"/>
      <c r="AQ36" s="2"/>
      <c r="AR36" s="2"/>
    </row>
    <row r="37" spans="1:82" hidden="1" x14ac:dyDescent="0.2">
      <c r="A37" s="72" t="s">
        <v>105</v>
      </c>
      <c r="B37" s="73" t="s">
        <v>106</v>
      </c>
      <c r="C37" s="73">
        <v>4301031243</v>
      </c>
      <c r="D37" s="73">
        <v>4680115885073</v>
      </c>
      <c r="E37" s="74">
        <v>0.3</v>
      </c>
      <c r="F37" s="75">
        <v>6</v>
      </c>
      <c r="G37" s="74">
        <v>1.8</v>
      </c>
      <c r="H37" s="74">
        <v>1.9</v>
      </c>
      <c r="I37" s="76">
        <v>234</v>
      </c>
      <c r="J37" s="76" t="s">
        <v>108</v>
      </c>
      <c r="K37" s="77" t="s">
        <v>107</v>
      </c>
      <c r="L37" s="77"/>
      <c r="M37" s="320">
        <v>40</v>
      </c>
      <c r="N37" s="320"/>
      <c r="O37" s="3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P37" s="322"/>
      <c r="Q37" s="322"/>
      <c r="R37" s="322"/>
      <c r="S37" s="322"/>
      <c r="T37" s="78" t="s">
        <v>0</v>
      </c>
      <c r="U37" s="58">
        <v>0</v>
      </c>
      <c r="V37" s="59">
        <f>IFERROR(IF(U37="",0,CEILING((U37/$G37),1)*$G37),"")</f>
        <v>0</v>
      </c>
      <c r="W37" s="58">
        <v>0</v>
      </c>
      <c r="X37" s="59">
        <f>IFERROR(IF(W37="",0,CEILING((W37/$G37),1)*$G37),"")</f>
        <v>0</v>
      </c>
      <c r="Y37" s="58">
        <v>0</v>
      </c>
      <c r="Z37" s="59">
        <f>IFERROR(IF(Y37="",0,CEILING((Y37/$G37),1)*$G37),"")</f>
        <v>0</v>
      </c>
      <c r="AA37" s="58">
        <v>0</v>
      </c>
      <c r="AB37" s="59">
        <f>IFERROR(IF(AA37="",0,CEILING((AA37/$G37),1)*$G37),"")</f>
        <v>0</v>
      </c>
      <c r="AC37" s="60" t="str">
        <f>IF(IFERROR(ROUNDUP(V37/G37,0)*0.00502,0)+IFERROR(ROUNDUP(X37/G37,0)*0.00502,0)+IFERROR(ROUNDUP(Z37/G37,0)*0.00502,0)+IFERROR(ROUNDUP(AB37/G37,0)*0.00502,0)=0,"",IFERROR(ROUNDUP(V37/G37,0)*0.00502,0)+IFERROR(ROUNDUP(X37/G37,0)*0.00502,0)+IFERROR(ROUNDUP(Z37/G37,0)*0.00502,0)+IFERROR(ROUNDUP(AB37/G37,0)*0.00502,0))</f>
        <v/>
      </c>
      <c r="AD37" s="72" t="s">
        <v>57</v>
      </c>
      <c r="AE37" s="72" t="s">
        <v>57</v>
      </c>
      <c r="AF37" s="107" t="s">
        <v>109</v>
      </c>
      <c r="AG37" s="2"/>
      <c r="AH37" s="2"/>
      <c r="AI37" s="2"/>
      <c r="AJ37" s="2"/>
      <c r="AK37" s="2"/>
      <c r="AL37" s="55"/>
      <c r="AM37" s="55"/>
      <c r="AN37" s="55"/>
      <c r="AO37" s="2"/>
      <c r="AP37" s="2"/>
      <c r="AQ37" s="2"/>
      <c r="AR37" s="2"/>
      <c r="AS37" s="2"/>
      <c r="AT37" s="2"/>
      <c r="AU37" s="16"/>
      <c r="AV37" s="16"/>
      <c r="AW37" s="17"/>
      <c r="BB37" s="106" t="s">
        <v>65</v>
      </c>
      <c r="BO37" s="70">
        <f>IFERROR(U37*H37/G37,0)</f>
        <v>0</v>
      </c>
      <c r="BP37" s="70">
        <f>IFERROR(V37*H37/G37,0)</f>
        <v>0</v>
      </c>
      <c r="BQ37" s="70">
        <f>IFERROR(1/I37*(U37/G37),0)</f>
        <v>0</v>
      </c>
      <c r="BR37" s="70">
        <f>IFERROR(1/I37*(V37/G37),0)</f>
        <v>0</v>
      </c>
      <c r="BS37" s="70">
        <f>IFERROR(W37*H37/G37,0)</f>
        <v>0</v>
      </c>
      <c r="BT37" s="70">
        <f>IFERROR(X37*H37/G37,0)</f>
        <v>0</v>
      </c>
      <c r="BU37" s="70">
        <f>IFERROR(1/I37*(W37/G37),0)</f>
        <v>0</v>
      </c>
      <c r="BV37" s="70">
        <f>IFERROR(1/I37*(X37/G37),0)</f>
        <v>0</v>
      </c>
      <c r="BW37" s="70">
        <f>IFERROR(Y37*H37/G37,0)</f>
        <v>0</v>
      </c>
      <c r="BX37" s="70">
        <f>IFERROR(Z37*H37/G37,0)</f>
        <v>0</v>
      </c>
      <c r="BY37" s="70">
        <f>IFERROR(1/I37*(Y37/G37),0)</f>
        <v>0</v>
      </c>
      <c r="BZ37" s="70">
        <f>IFERROR(1/I37*(Z37/G37),0)</f>
        <v>0</v>
      </c>
      <c r="CA37" s="70">
        <f>IFERROR(AA37*H37/G37,0)</f>
        <v>0</v>
      </c>
      <c r="CB37" s="70">
        <f>IFERROR(AB37*H37/G37,0)</f>
        <v>0</v>
      </c>
      <c r="CC37" s="70">
        <f>IFERROR(1/I37*(AA37/G37),0)</f>
        <v>0</v>
      </c>
      <c r="CD37" s="70">
        <f>IFERROR(1/I37*(AB37/G37),0)</f>
        <v>0</v>
      </c>
    </row>
    <row r="38" spans="1:82" hidden="1" x14ac:dyDescent="0.2">
      <c r="A38" s="72" t="s">
        <v>110</v>
      </c>
      <c r="B38" s="73" t="s">
        <v>111</v>
      </c>
      <c r="C38" s="73">
        <v>4301031241</v>
      </c>
      <c r="D38" s="73">
        <v>4680115885059</v>
      </c>
      <c r="E38" s="74">
        <v>0.3</v>
      </c>
      <c r="F38" s="75">
        <v>6</v>
      </c>
      <c r="G38" s="74">
        <v>1.8</v>
      </c>
      <c r="H38" s="74">
        <v>1.9</v>
      </c>
      <c r="I38" s="76">
        <v>234</v>
      </c>
      <c r="J38" s="76" t="s">
        <v>108</v>
      </c>
      <c r="K38" s="77" t="s">
        <v>107</v>
      </c>
      <c r="L38" s="77"/>
      <c r="M38" s="320">
        <v>40</v>
      </c>
      <c r="N38" s="320"/>
      <c r="O38" s="3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P38" s="322"/>
      <c r="Q38" s="322"/>
      <c r="R38" s="322"/>
      <c r="S38" s="322"/>
      <c r="T38" s="78" t="s">
        <v>0</v>
      </c>
      <c r="U38" s="58">
        <v>0</v>
      </c>
      <c r="V38" s="59">
        <f>IFERROR(IF(U38="",0,CEILING((U38/$G38),1)*$G38),"")</f>
        <v>0</v>
      </c>
      <c r="W38" s="58">
        <v>0</v>
      </c>
      <c r="X38" s="59">
        <f>IFERROR(IF(W38="",0,CEILING((W38/$G38),1)*$G38),"")</f>
        <v>0</v>
      </c>
      <c r="Y38" s="58">
        <v>0</v>
      </c>
      <c r="Z38" s="59">
        <f>IFERROR(IF(Y38="",0,CEILING((Y38/$G38),1)*$G38),"")</f>
        <v>0</v>
      </c>
      <c r="AA38" s="58">
        <v>0</v>
      </c>
      <c r="AB38" s="59">
        <f>IFERROR(IF(AA38="",0,CEILING((AA38/$G38),1)*$G38),"")</f>
        <v>0</v>
      </c>
      <c r="AC38" s="60" t="str">
        <f>IF(IFERROR(ROUNDUP(V38/G38,0)*0.00502,0)+IFERROR(ROUNDUP(X38/G38,0)*0.00502,0)+IFERROR(ROUNDUP(Z38/G38,0)*0.00502,0)+IFERROR(ROUNDUP(AB38/G38,0)*0.00502,0)=0,"",IFERROR(ROUNDUP(V38/G38,0)*0.00502,0)+IFERROR(ROUNDUP(X38/G38,0)*0.00502,0)+IFERROR(ROUNDUP(Z38/G38,0)*0.00502,0)+IFERROR(ROUNDUP(AB38/G38,0)*0.00502,0))</f>
        <v/>
      </c>
      <c r="AD38" s="72" t="s">
        <v>57</v>
      </c>
      <c r="AE38" s="72" t="s">
        <v>57</v>
      </c>
      <c r="AF38" s="109" t="s">
        <v>112</v>
      </c>
      <c r="AG38" s="2"/>
      <c r="AH38" s="2"/>
      <c r="AI38" s="2"/>
      <c r="AJ38" s="2"/>
      <c r="AK38" s="2"/>
      <c r="AL38" s="55"/>
      <c r="AM38" s="55"/>
      <c r="AN38" s="55"/>
      <c r="AO38" s="2"/>
      <c r="AP38" s="2"/>
      <c r="AQ38" s="2"/>
      <c r="AR38" s="2"/>
      <c r="AS38" s="2"/>
      <c r="AT38" s="2"/>
      <c r="AU38" s="16"/>
      <c r="AV38" s="16"/>
      <c r="AW38" s="17"/>
      <c r="BB38" s="108" t="s">
        <v>65</v>
      </c>
      <c r="BO38" s="70">
        <f>IFERROR(U38*H38/G38,0)</f>
        <v>0</v>
      </c>
      <c r="BP38" s="70">
        <f>IFERROR(V38*H38/G38,0)</f>
        <v>0</v>
      </c>
      <c r="BQ38" s="70">
        <f>IFERROR(1/I38*(U38/G38),0)</f>
        <v>0</v>
      </c>
      <c r="BR38" s="70">
        <f>IFERROR(1/I38*(V38/G38),0)</f>
        <v>0</v>
      </c>
      <c r="BS38" s="70">
        <f>IFERROR(W38*H38/G38,0)</f>
        <v>0</v>
      </c>
      <c r="BT38" s="70">
        <f>IFERROR(X38*H38/G38,0)</f>
        <v>0</v>
      </c>
      <c r="BU38" s="70">
        <f>IFERROR(1/I38*(W38/G38),0)</f>
        <v>0</v>
      </c>
      <c r="BV38" s="70">
        <f>IFERROR(1/I38*(X38/G38),0)</f>
        <v>0</v>
      </c>
      <c r="BW38" s="70">
        <f>IFERROR(Y38*H38/G38,0)</f>
        <v>0</v>
      </c>
      <c r="BX38" s="70">
        <f>IFERROR(Z38*H38/G38,0)</f>
        <v>0</v>
      </c>
      <c r="BY38" s="70">
        <f>IFERROR(1/I38*(Y38/G38),0)</f>
        <v>0</v>
      </c>
      <c r="BZ38" s="70">
        <f>IFERROR(1/I38*(Z38/G38),0)</f>
        <v>0</v>
      </c>
      <c r="CA38" s="70">
        <f>IFERROR(AA38*H38/G38,0)</f>
        <v>0</v>
      </c>
      <c r="CB38" s="70">
        <f>IFERROR(AB38*H38/G38,0)</f>
        <v>0</v>
      </c>
      <c r="CC38" s="70">
        <f>IFERROR(1/I38*(AA38/G38),0)</f>
        <v>0</v>
      </c>
      <c r="CD38" s="70">
        <f>IFERROR(1/I38*(AB38/G38),0)</f>
        <v>0</v>
      </c>
    </row>
    <row r="39" spans="1:82" hidden="1" x14ac:dyDescent="0.2">
      <c r="A39" s="72" t="s">
        <v>113</v>
      </c>
      <c r="B39" s="73" t="s">
        <v>114</v>
      </c>
      <c r="C39" s="73">
        <v>4301031316</v>
      </c>
      <c r="D39" s="73">
        <v>4680115885097</v>
      </c>
      <c r="E39" s="74">
        <v>0.3</v>
      </c>
      <c r="F39" s="75">
        <v>6</v>
      </c>
      <c r="G39" s="74">
        <v>1.8</v>
      </c>
      <c r="H39" s="74">
        <v>1.9</v>
      </c>
      <c r="I39" s="76">
        <v>234</v>
      </c>
      <c r="J39" s="76" t="s">
        <v>108</v>
      </c>
      <c r="K39" s="77" t="s">
        <v>107</v>
      </c>
      <c r="L39" s="77"/>
      <c r="M39" s="320">
        <v>40</v>
      </c>
      <c r="N39" s="320"/>
      <c r="O39" s="3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P39" s="322"/>
      <c r="Q39" s="322"/>
      <c r="R39" s="322"/>
      <c r="S39" s="322"/>
      <c r="T39" s="78" t="s">
        <v>0</v>
      </c>
      <c r="U39" s="58">
        <v>0</v>
      </c>
      <c r="V39" s="59">
        <f>IFERROR(IF(U39="",0,CEILING((U39/$G39),1)*$G39),"")</f>
        <v>0</v>
      </c>
      <c r="W39" s="58">
        <v>0</v>
      </c>
      <c r="X39" s="59">
        <f>IFERROR(IF(W39="",0,CEILING((W39/$G39),1)*$G39),"")</f>
        <v>0</v>
      </c>
      <c r="Y39" s="58">
        <v>0</v>
      </c>
      <c r="Z39" s="59">
        <f>IFERROR(IF(Y39="",0,CEILING((Y39/$G39),1)*$G39),"")</f>
        <v>0</v>
      </c>
      <c r="AA39" s="58">
        <v>0</v>
      </c>
      <c r="AB39" s="59">
        <f>IFERROR(IF(AA39="",0,CEILING((AA39/$G39),1)*$G39),"")</f>
        <v>0</v>
      </c>
      <c r="AC39" s="60" t="str">
        <f>IF(IFERROR(ROUNDUP(V39/G39,0)*0.00502,0)+IFERROR(ROUNDUP(X39/G39,0)*0.00502,0)+IFERROR(ROUNDUP(Z39/G39,0)*0.00502,0)+IFERROR(ROUNDUP(AB39/G39,0)*0.00502,0)=0,"",IFERROR(ROUNDUP(V39/G39,0)*0.00502,0)+IFERROR(ROUNDUP(X39/G39,0)*0.00502,0)+IFERROR(ROUNDUP(Z39/G39,0)*0.00502,0)+IFERROR(ROUNDUP(AB39/G39,0)*0.00502,0))</f>
        <v/>
      </c>
      <c r="AD39" s="72" t="s">
        <v>57</v>
      </c>
      <c r="AE39" s="72" t="s">
        <v>57</v>
      </c>
      <c r="AF39" s="111" t="s">
        <v>115</v>
      </c>
      <c r="AG39" s="2"/>
      <c r="AH39" s="2"/>
      <c r="AI39" s="2"/>
      <c r="AJ39" s="2"/>
      <c r="AK39" s="2"/>
      <c r="AL39" s="55"/>
      <c r="AM39" s="55"/>
      <c r="AN39" s="55"/>
      <c r="AO39" s="2"/>
      <c r="AP39" s="2"/>
      <c r="AQ39" s="2"/>
      <c r="AR39" s="2"/>
      <c r="AS39" s="2"/>
      <c r="AT39" s="2"/>
      <c r="AU39" s="16"/>
      <c r="AV39" s="16"/>
      <c r="AW39" s="17"/>
      <c r="BB39" s="110" t="s">
        <v>65</v>
      </c>
      <c r="BO39" s="70">
        <f>IFERROR(U39*H39/G39,0)</f>
        <v>0</v>
      </c>
      <c r="BP39" s="70">
        <f>IFERROR(V39*H39/G39,0)</f>
        <v>0</v>
      </c>
      <c r="BQ39" s="70">
        <f>IFERROR(1/I39*(U39/G39),0)</f>
        <v>0</v>
      </c>
      <c r="BR39" s="70">
        <f>IFERROR(1/I39*(V39/G39),0)</f>
        <v>0</v>
      </c>
      <c r="BS39" s="70">
        <f>IFERROR(W39*H39/G39,0)</f>
        <v>0</v>
      </c>
      <c r="BT39" s="70">
        <f>IFERROR(X39*H39/G39,0)</f>
        <v>0</v>
      </c>
      <c r="BU39" s="70">
        <f>IFERROR(1/I39*(W39/G39),0)</f>
        <v>0</v>
      </c>
      <c r="BV39" s="70">
        <f>IFERROR(1/I39*(X39/G39),0)</f>
        <v>0</v>
      </c>
      <c r="BW39" s="70">
        <f>IFERROR(Y39*H39/G39,0)</f>
        <v>0</v>
      </c>
      <c r="BX39" s="70">
        <f>IFERROR(Z39*H39/G39,0)</f>
        <v>0</v>
      </c>
      <c r="BY39" s="70">
        <f>IFERROR(1/I39*(Y39/G39),0)</f>
        <v>0</v>
      </c>
      <c r="BZ39" s="70">
        <f>IFERROR(1/I39*(Z39/G39),0)</f>
        <v>0</v>
      </c>
      <c r="CA39" s="70">
        <f>IFERROR(AA39*H39/G39,0)</f>
        <v>0</v>
      </c>
      <c r="CB39" s="70">
        <f>IFERROR(AB39*H39/G39,0)</f>
        <v>0</v>
      </c>
      <c r="CC39" s="70">
        <f>IFERROR(1/I39*(AA39/G39),0)</f>
        <v>0</v>
      </c>
      <c r="CD39" s="70">
        <f>IFERROR(1/I39*(AB39/G39),0)</f>
        <v>0</v>
      </c>
    </row>
    <row r="40" spans="1:82" hidden="1" x14ac:dyDescent="0.2">
      <c r="A40" s="326"/>
      <c r="B40" s="326"/>
      <c r="C40" s="326"/>
      <c r="D40" s="326"/>
      <c r="E40" s="326"/>
      <c r="F40" s="326"/>
      <c r="G40" s="326"/>
      <c r="H40" s="326"/>
      <c r="I40" s="326"/>
      <c r="J40" s="326"/>
      <c r="K40" s="326"/>
      <c r="L40" s="326"/>
      <c r="M40" s="326"/>
      <c r="N40" s="326"/>
      <c r="O40" s="324" t="s">
        <v>43</v>
      </c>
      <c r="P40" s="325"/>
      <c r="Q40" s="325"/>
      <c r="R40" s="325"/>
      <c r="S40" s="325"/>
      <c r="T40" s="35" t="s">
        <v>42</v>
      </c>
      <c r="U40" s="45">
        <f>IFERROR(U37/G37,0)+IFERROR(U38/G38,0)+IFERROR(U39/G39,0)</f>
        <v>0</v>
      </c>
      <c r="V40" s="45">
        <f>IFERROR(V37/G37,0)+IFERROR(V38/G38,0)+IFERROR(V39/G39,0)</f>
        <v>0</v>
      </c>
      <c r="W40" s="45">
        <f>IFERROR(W37/G37,0)+IFERROR(W38/G38,0)+IFERROR(W39/G39,0)</f>
        <v>0</v>
      </c>
      <c r="X40" s="45">
        <f>IFERROR(X37/G37,0)+IFERROR(X38/G38,0)+IFERROR(X39/G39,0)</f>
        <v>0</v>
      </c>
      <c r="Y40" s="45">
        <f>IFERROR(Y37/G37,0)+IFERROR(Y38/G38,0)+IFERROR(Y39/G39,0)</f>
        <v>0</v>
      </c>
      <c r="Z40" s="45">
        <f>IFERROR(Z37/G37,0)+IFERROR(Z38/G38,0)+IFERROR(Z39/G39,0)</f>
        <v>0</v>
      </c>
      <c r="AA40" s="45">
        <f>IFERROR(AA37/G37,0)+IFERROR(AA38/G38,0)+IFERROR(AA39/G39,0)</f>
        <v>0</v>
      </c>
      <c r="AB40" s="45">
        <f>IFERROR(AB37/G37,0)+IFERROR(AB38/G38,0)+IFERROR(AB39/G39,0)</f>
        <v>0</v>
      </c>
      <c r="AC40" s="45">
        <f>IFERROR(IF(AC37="",0,AC37),0)+IFERROR(IF(AC38="",0,AC38),0)+IFERROR(IF(AC39="",0,AC39),0)</f>
        <v>0</v>
      </c>
      <c r="AD40" s="3"/>
      <c r="AE40" s="65"/>
      <c r="AF40" s="3"/>
      <c r="AG40" s="3"/>
      <c r="AK40" s="3"/>
      <c r="AN40" s="54"/>
      <c r="AO40" s="3"/>
      <c r="AP40" s="3"/>
      <c r="AQ40" s="2"/>
      <c r="AR40" s="2"/>
      <c r="AS40" s="2"/>
      <c r="AT40" s="2"/>
      <c r="AU40" s="16"/>
      <c r="AV40" s="16"/>
      <c r="AW40" s="17"/>
    </row>
    <row r="41" spans="1:82" hidden="1" x14ac:dyDescent="0.2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24" t="s">
        <v>43</v>
      </c>
      <c r="P41" s="325"/>
      <c r="Q41" s="325"/>
      <c r="R41" s="325"/>
      <c r="S41" s="325"/>
      <c r="T41" s="35" t="s">
        <v>0</v>
      </c>
      <c r="U41" s="95">
        <f t="shared" ref="U41:AB41" si="3">IFERROR(SUM(U37:U39),0)</f>
        <v>0</v>
      </c>
      <c r="V41" s="95">
        <f t="shared" si="3"/>
        <v>0</v>
      </c>
      <c r="W41" s="95">
        <f t="shared" si="3"/>
        <v>0</v>
      </c>
      <c r="X41" s="95">
        <f t="shared" si="3"/>
        <v>0</v>
      </c>
      <c r="Y41" s="95">
        <f t="shared" si="3"/>
        <v>0</v>
      </c>
      <c r="Z41" s="95">
        <f t="shared" si="3"/>
        <v>0</v>
      </c>
      <c r="AA41" s="95">
        <f t="shared" si="3"/>
        <v>0</v>
      </c>
      <c r="AB41" s="95">
        <f t="shared" si="3"/>
        <v>0</v>
      </c>
      <c r="AC41" s="45" t="s">
        <v>57</v>
      </c>
      <c r="AD41" s="3"/>
      <c r="AE41" s="65"/>
      <c r="AF41" s="3"/>
      <c r="AG41" s="3"/>
      <c r="AK41" s="3"/>
      <c r="AN41" s="54"/>
      <c r="AO41" s="3"/>
      <c r="AP41" s="3"/>
      <c r="AQ41" s="2"/>
      <c r="AR41" s="2"/>
      <c r="AS41" s="2"/>
      <c r="AT41" s="2"/>
      <c r="AU41" s="16"/>
      <c r="AV41" s="16"/>
      <c r="AW41" s="17"/>
    </row>
    <row r="42" spans="1:82" ht="15" hidden="1" x14ac:dyDescent="0.25">
      <c r="A42" s="317" t="s">
        <v>116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5"/>
      <c r="Y42" s="315"/>
      <c r="Z42" s="315"/>
      <c r="AA42" s="311"/>
      <c r="AB42" s="311"/>
      <c r="AC42" s="311"/>
      <c r="AD42" s="311"/>
      <c r="AE42" s="312"/>
      <c r="AF42" s="319"/>
      <c r="AG42" s="2"/>
      <c r="AH42" s="2"/>
      <c r="AI42" s="2"/>
      <c r="AJ42" s="2"/>
      <c r="AK42" s="55"/>
      <c r="AL42" s="55"/>
      <c r="AM42" s="55"/>
      <c r="AN42" s="2"/>
      <c r="AO42" s="2"/>
      <c r="AP42" s="2"/>
      <c r="AQ42" s="2"/>
      <c r="AR42" s="2"/>
    </row>
    <row r="43" spans="1:82" ht="22.5" hidden="1" x14ac:dyDescent="0.2">
      <c r="A43" s="72" t="s">
        <v>117</v>
      </c>
      <c r="B43" s="73" t="s">
        <v>118</v>
      </c>
      <c r="C43" s="73">
        <v>4301060351</v>
      </c>
      <c r="D43" s="73">
        <v>4680115881464</v>
      </c>
      <c r="E43" s="74">
        <v>0.4</v>
      </c>
      <c r="F43" s="75">
        <v>6</v>
      </c>
      <c r="G43" s="74">
        <v>2.4</v>
      </c>
      <c r="H43" s="74">
        <v>2.61</v>
      </c>
      <c r="I43" s="76">
        <v>132</v>
      </c>
      <c r="J43" s="76" t="s">
        <v>98</v>
      </c>
      <c r="K43" s="77" t="s">
        <v>85</v>
      </c>
      <c r="L43" s="77"/>
      <c r="M43" s="320">
        <v>30</v>
      </c>
      <c r="N43" s="320"/>
      <c r="O43" s="3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P43" s="322"/>
      <c r="Q43" s="322"/>
      <c r="R43" s="322"/>
      <c r="S43" s="322"/>
      <c r="T43" s="78" t="s">
        <v>0</v>
      </c>
      <c r="U43" s="58">
        <v>0</v>
      </c>
      <c r="V43" s="59">
        <f>IFERROR(IF(U43="",0,CEILING((U43/$G43),1)*$G43),"")</f>
        <v>0</v>
      </c>
      <c r="W43" s="58">
        <v>0</v>
      </c>
      <c r="X43" s="59">
        <f>IFERROR(IF(W43="",0,CEILING((W43/$G43),1)*$G43),"")</f>
        <v>0</v>
      </c>
      <c r="Y43" s="58">
        <v>0</v>
      </c>
      <c r="Z43" s="59">
        <f>IFERROR(IF(Y43="",0,CEILING((Y43/$G43),1)*$G43),"")</f>
        <v>0</v>
      </c>
      <c r="AA43" s="58">
        <v>0</v>
      </c>
      <c r="AB43" s="59">
        <f>IFERROR(IF(AA43="",0,CEILING((AA43/$G43),1)*$G43),"")</f>
        <v>0</v>
      </c>
      <c r="AC43" s="60" t="str">
        <f>IF(IFERROR(ROUNDUP(V43/G43,0)*0.00902,0)+IFERROR(ROUNDUP(X43/G43,0)*0.00902,0)+IFERROR(ROUNDUP(Z43/G43,0)*0.00902,0)+IFERROR(ROUNDUP(AB43/G43,0)*0.00902,0)=0,"",IFERROR(ROUNDUP(V43/G43,0)*0.00902,0)+IFERROR(ROUNDUP(X43/G43,0)*0.00902,0)+IFERROR(ROUNDUP(Z43/G43,0)*0.00902,0)+IFERROR(ROUNDUP(AB43/G43,0)*0.00902,0))</f>
        <v/>
      </c>
      <c r="AD43" s="72" t="s">
        <v>57</v>
      </c>
      <c r="AE43" s="72" t="s">
        <v>57</v>
      </c>
      <c r="AF43" s="113" t="s">
        <v>119</v>
      </c>
      <c r="AG43" s="2"/>
      <c r="AH43" s="2"/>
      <c r="AI43" s="2"/>
      <c r="AJ43" s="2"/>
      <c r="AK43" s="2"/>
      <c r="AL43" s="55"/>
      <c r="AM43" s="55"/>
      <c r="AN43" s="55"/>
      <c r="AO43" s="2"/>
      <c r="AP43" s="2"/>
      <c r="AQ43" s="2"/>
      <c r="AR43" s="2"/>
      <c r="AS43" s="2"/>
      <c r="AT43" s="2"/>
      <c r="AU43" s="16"/>
      <c r="AV43" s="16"/>
      <c r="AW43" s="17"/>
      <c r="BB43" s="112" t="s">
        <v>65</v>
      </c>
      <c r="BO43" s="70">
        <f>IFERROR(U43*H43/G43,0)</f>
        <v>0</v>
      </c>
      <c r="BP43" s="70">
        <f>IFERROR(V43*H43/G43,0)</f>
        <v>0</v>
      </c>
      <c r="BQ43" s="70">
        <f>IFERROR(1/I43*(U43/G43),0)</f>
        <v>0</v>
      </c>
      <c r="BR43" s="70">
        <f>IFERROR(1/I43*(V43/G43),0)</f>
        <v>0</v>
      </c>
      <c r="BS43" s="70">
        <f>IFERROR(W43*H43/G43,0)</f>
        <v>0</v>
      </c>
      <c r="BT43" s="70">
        <f>IFERROR(X43*H43/G43,0)</f>
        <v>0</v>
      </c>
      <c r="BU43" s="70">
        <f>IFERROR(1/I43*(W43/G43),0)</f>
        <v>0</v>
      </c>
      <c r="BV43" s="70">
        <f>IFERROR(1/I43*(X43/G43),0)</f>
        <v>0</v>
      </c>
      <c r="BW43" s="70">
        <f>IFERROR(Y43*H43/G43,0)</f>
        <v>0</v>
      </c>
      <c r="BX43" s="70">
        <f>IFERROR(Z43*H43/G43,0)</f>
        <v>0</v>
      </c>
      <c r="BY43" s="70">
        <f>IFERROR(1/I43*(Y43/G43),0)</f>
        <v>0</v>
      </c>
      <c r="BZ43" s="70">
        <f>IFERROR(1/I43*(Z43/G43),0)</f>
        <v>0</v>
      </c>
      <c r="CA43" s="70">
        <f>IFERROR(AA43*H43/G43,0)</f>
        <v>0</v>
      </c>
      <c r="CB43" s="70">
        <f>IFERROR(AB43*H43/G43,0)</f>
        <v>0</v>
      </c>
      <c r="CC43" s="70">
        <f>IFERROR(1/I43*(AA43/G43),0)</f>
        <v>0</v>
      </c>
      <c r="CD43" s="70">
        <f>IFERROR(1/I43*(AB43/G43),0)</f>
        <v>0</v>
      </c>
    </row>
    <row r="44" spans="1:82" hidden="1" x14ac:dyDescent="0.2">
      <c r="A44" s="326"/>
      <c r="B44" s="326"/>
      <c r="C44" s="326"/>
      <c r="D44" s="326"/>
      <c r="E44" s="326"/>
      <c r="F44" s="326"/>
      <c r="G44" s="326"/>
      <c r="H44" s="326"/>
      <c r="I44" s="326"/>
      <c r="J44" s="326"/>
      <c r="K44" s="326"/>
      <c r="L44" s="326"/>
      <c r="M44" s="326"/>
      <c r="N44" s="326"/>
      <c r="O44" s="324" t="s">
        <v>43</v>
      </c>
      <c r="P44" s="325"/>
      <c r="Q44" s="325"/>
      <c r="R44" s="325"/>
      <c r="S44" s="325"/>
      <c r="T44" s="35" t="s">
        <v>42</v>
      </c>
      <c r="U44" s="45">
        <f>IFERROR(U43/G43,0)</f>
        <v>0</v>
      </c>
      <c r="V44" s="45">
        <f>IFERROR(V43/G43,0)</f>
        <v>0</v>
      </c>
      <c r="W44" s="45">
        <f>IFERROR(W43/G43,0)</f>
        <v>0</v>
      </c>
      <c r="X44" s="45">
        <f>IFERROR(X43/G43,0)</f>
        <v>0</v>
      </c>
      <c r="Y44" s="45">
        <f>IFERROR(Y43/G43,0)</f>
        <v>0</v>
      </c>
      <c r="Z44" s="45">
        <f>IFERROR(Z43/G43,0)</f>
        <v>0</v>
      </c>
      <c r="AA44" s="45">
        <f>IFERROR(AA43/G43,0)</f>
        <v>0</v>
      </c>
      <c r="AB44" s="45">
        <f>IFERROR(AB43/G43,0)</f>
        <v>0</v>
      </c>
      <c r="AC44" s="45">
        <f>IFERROR(IF(AC43="",0,AC43),0)</f>
        <v>0</v>
      </c>
      <c r="AD44" s="3"/>
      <c r="AE44" s="65"/>
      <c r="AF44" s="3"/>
      <c r="AG44" s="3"/>
      <c r="AK44" s="3"/>
      <c r="AN44" s="54"/>
      <c r="AO44" s="3"/>
      <c r="AP44" s="3"/>
      <c r="AQ44" s="2"/>
      <c r="AR44" s="2"/>
      <c r="AS44" s="2"/>
      <c r="AT44" s="2"/>
      <c r="AU44" s="16"/>
      <c r="AV44" s="16"/>
      <c r="AW44" s="17"/>
    </row>
    <row r="45" spans="1:82" hidden="1" x14ac:dyDescent="0.2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6"/>
      <c r="M45" s="326"/>
      <c r="N45" s="326"/>
      <c r="O45" s="324" t="s">
        <v>43</v>
      </c>
      <c r="P45" s="325"/>
      <c r="Q45" s="325"/>
      <c r="R45" s="325"/>
      <c r="S45" s="325"/>
      <c r="T45" s="35" t="s">
        <v>0</v>
      </c>
      <c r="U45" s="95">
        <f t="shared" ref="U45:AB45" si="4">IFERROR(SUM(U43:U43),0)</f>
        <v>0</v>
      </c>
      <c r="V45" s="95">
        <f t="shared" si="4"/>
        <v>0</v>
      </c>
      <c r="W45" s="95">
        <f t="shared" si="4"/>
        <v>0</v>
      </c>
      <c r="X45" s="95">
        <f t="shared" si="4"/>
        <v>0</v>
      </c>
      <c r="Y45" s="95">
        <f t="shared" si="4"/>
        <v>0</v>
      </c>
      <c r="Z45" s="95">
        <f t="shared" si="4"/>
        <v>0</v>
      </c>
      <c r="AA45" s="95">
        <f t="shared" si="4"/>
        <v>0</v>
      </c>
      <c r="AB45" s="95">
        <f t="shared" si="4"/>
        <v>0</v>
      </c>
      <c r="AC45" s="45" t="s">
        <v>57</v>
      </c>
      <c r="AD45" s="3"/>
      <c r="AE45" s="65"/>
      <c r="AF45" s="3"/>
      <c r="AG45" s="3"/>
      <c r="AK45" s="3"/>
      <c r="AN45" s="54"/>
      <c r="AO45" s="3"/>
      <c r="AP45" s="3"/>
      <c r="AQ45" s="2"/>
      <c r="AR45" s="2"/>
      <c r="AS45" s="2"/>
      <c r="AT45" s="2"/>
      <c r="AU45" s="16"/>
      <c r="AV45" s="16"/>
      <c r="AW45" s="17"/>
    </row>
    <row r="46" spans="1:82" ht="15" hidden="1" x14ac:dyDescent="0.25">
      <c r="A46" s="314" t="s">
        <v>120</v>
      </c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5"/>
      <c r="P46" s="315"/>
      <c r="Q46" s="315"/>
      <c r="R46" s="315"/>
      <c r="S46" s="315"/>
      <c r="T46" s="315"/>
      <c r="U46" s="315"/>
      <c r="V46" s="315"/>
      <c r="W46" s="315"/>
      <c r="X46" s="315"/>
      <c r="Y46" s="315"/>
      <c r="Z46" s="315"/>
      <c r="AA46" s="311"/>
      <c r="AB46" s="311"/>
      <c r="AC46" s="311"/>
      <c r="AD46" s="311"/>
      <c r="AE46" s="312"/>
      <c r="AF46" s="316"/>
      <c r="AG46" s="2"/>
      <c r="AH46" s="2"/>
      <c r="AI46" s="2"/>
      <c r="AJ46" s="2"/>
      <c r="AK46" s="55"/>
      <c r="AL46" s="55"/>
      <c r="AM46" s="55"/>
      <c r="AN46" s="2"/>
      <c r="AO46" s="2"/>
      <c r="AP46" s="2"/>
      <c r="AQ46" s="2"/>
      <c r="AR46" s="2"/>
    </row>
    <row r="47" spans="1:82" ht="15" hidden="1" x14ac:dyDescent="0.25">
      <c r="A47" s="317" t="s">
        <v>82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5"/>
      <c r="Y47" s="315"/>
      <c r="Z47" s="315"/>
      <c r="AA47" s="311"/>
      <c r="AB47" s="311"/>
      <c r="AC47" s="311"/>
      <c r="AD47" s="311"/>
      <c r="AE47" s="312"/>
      <c r="AF47" s="319"/>
      <c r="AG47" s="2"/>
      <c r="AH47" s="2"/>
      <c r="AI47" s="2"/>
      <c r="AJ47" s="2"/>
      <c r="AK47" s="55"/>
      <c r="AL47" s="55"/>
      <c r="AM47" s="55"/>
      <c r="AN47" s="2"/>
      <c r="AO47" s="2"/>
      <c r="AP47" s="2"/>
      <c r="AQ47" s="2"/>
      <c r="AR47" s="2"/>
    </row>
    <row r="48" spans="1:82" ht="22.5" hidden="1" x14ac:dyDescent="0.2">
      <c r="A48" s="72" t="s">
        <v>121</v>
      </c>
      <c r="B48" s="73" t="s">
        <v>122</v>
      </c>
      <c r="C48" s="73">
        <v>4301051788</v>
      </c>
      <c r="D48" s="73">
        <v>4680115884953</v>
      </c>
      <c r="E48" s="74">
        <v>0.37</v>
      </c>
      <c r="F48" s="75">
        <v>6</v>
      </c>
      <c r="G48" s="74">
        <v>2.2200000000000002</v>
      </c>
      <c r="H48" s="74">
        <v>2.472</v>
      </c>
      <c r="I48" s="76">
        <v>182</v>
      </c>
      <c r="J48" s="76" t="s">
        <v>86</v>
      </c>
      <c r="K48" s="77" t="s">
        <v>85</v>
      </c>
      <c r="L48" s="77"/>
      <c r="M48" s="320">
        <v>45</v>
      </c>
      <c r="N48" s="320"/>
      <c r="O48" s="33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P48" s="322"/>
      <c r="Q48" s="322"/>
      <c r="R48" s="322"/>
      <c r="S48" s="322"/>
      <c r="T48" s="78" t="s">
        <v>0</v>
      </c>
      <c r="U48" s="58">
        <v>0</v>
      </c>
      <c r="V48" s="59">
        <f>IFERROR(IF(U48="",0,CEILING((U48/$G48),1)*$G48),"")</f>
        <v>0</v>
      </c>
      <c r="W48" s="58">
        <v>0</v>
      </c>
      <c r="X48" s="59">
        <f>IFERROR(IF(W48="",0,CEILING((W48/$G48),1)*$G48),"")</f>
        <v>0</v>
      </c>
      <c r="Y48" s="58">
        <v>0</v>
      </c>
      <c r="Z48" s="59">
        <f>IFERROR(IF(Y48="",0,CEILING((Y48/$G48),1)*$G48),"")</f>
        <v>0</v>
      </c>
      <c r="AA48" s="58">
        <v>0</v>
      </c>
      <c r="AB48" s="59">
        <f>IFERROR(IF(AA48="",0,CEILING((AA48/$G48),1)*$G48),"")</f>
        <v>0</v>
      </c>
      <c r="AC48" s="60" t="str">
        <f>IF(IFERROR(ROUNDUP(V48/G48,0)*0.00651,0)+IFERROR(ROUNDUP(X48/G48,0)*0.00651,0)+IFERROR(ROUNDUP(Z48/G48,0)*0.00651,0)+IFERROR(ROUNDUP(AB48/G48,0)*0.00651,0)=0,"",IFERROR(ROUNDUP(V48/G48,0)*0.00651,0)+IFERROR(ROUNDUP(X48/G48,0)*0.00651,0)+IFERROR(ROUNDUP(Z48/G48,0)*0.00651,0)+IFERROR(ROUNDUP(AB48/G48,0)*0.00651,0))</f>
        <v/>
      </c>
      <c r="AD48" s="72" t="s">
        <v>57</v>
      </c>
      <c r="AE48" s="72" t="s">
        <v>57</v>
      </c>
      <c r="AF48" s="115" t="s">
        <v>123</v>
      </c>
      <c r="AG48" s="2"/>
      <c r="AH48" s="2"/>
      <c r="AI48" s="2"/>
      <c r="AJ48" s="2"/>
      <c r="AK48" s="2"/>
      <c r="AL48" s="55"/>
      <c r="AM48" s="55"/>
      <c r="AN48" s="55"/>
      <c r="AO48" s="2"/>
      <c r="AP48" s="2"/>
      <c r="AQ48" s="2"/>
      <c r="AR48" s="2"/>
      <c r="AS48" s="2"/>
      <c r="AT48" s="2"/>
      <c r="AU48" s="16"/>
      <c r="AV48" s="16"/>
      <c r="AW48" s="17"/>
      <c r="BB48" s="114" t="s">
        <v>65</v>
      </c>
      <c r="BO48" s="70">
        <f>IFERROR(U48*H48/G48,0)</f>
        <v>0</v>
      </c>
      <c r="BP48" s="70">
        <f>IFERROR(V48*H48/G48,0)</f>
        <v>0</v>
      </c>
      <c r="BQ48" s="70">
        <f>IFERROR(1/I48*(U48/G48),0)</f>
        <v>0</v>
      </c>
      <c r="BR48" s="70">
        <f>IFERROR(1/I48*(V48/G48),0)</f>
        <v>0</v>
      </c>
      <c r="BS48" s="70">
        <f>IFERROR(W48*H48/G48,0)</f>
        <v>0</v>
      </c>
      <c r="BT48" s="70">
        <f>IFERROR(X48*H48/G48,0)</f>
        <v>0</v>
      </c>
      <c r="BU48" s="70">
        <f>IFERROR(1/I48*(W48/G48),0)</f>
        <v>0</v>
      </c>
      <c r="BV48" s="70">
        <f>IFERROR(1/I48*(X48/G48),0)</f>
        <v>0</v>
      </c>
      <c r="BW48" s="70">
        <f>IFERROR(Y48*H48/G48,0)</f>
        <v>0</v>
      </c>
      <c r="BX48" s="70">
        <f>IFERROR(Z48*H48/G48,0)</f>
        <v>0</v>
      </c>
      <c r="BY48" s="70">
        <f>IFERROR(1/I48*(Y48/G48),0)</f>
        <v>0</v>
      </c>
      <c r="BZ48" s="70">
        <f>IFERROR(1/I48*(Z48/G48),0)</f>
        <v>0</v>
      </c>
      <c r="CA48" s="70">
        <f>IFERROR(AA48*H48/G48,0)</f>
        <v>0</v>
      </c>
      <c r="CB48" s="70">
        <f>IFERROR(AB48*H48/G48,0)</f>
        <v>0</v>
      </c>
      <c r="CC48" s="70">
        <f>IFERROR(1/I48*(AA48/G48),0)</f>
        <v>0</v>
      </c>
      <c r="CD48" s="70">
        <f>IFERROR(1/I48*(AB48/G48),0)</f>
        <v>0</v>
      </c>
    </row>
    <row r="49" spans="1:82" hidden="1" x14ac:dyDescent="0.2">
      <c r="A49" s="326"/>
      <c r="B49" s="326"/>
      <c r="C49" s="326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4" t="s">
        <v>43</v>
      </c>
      <c r="P49" s="325"/>
      <c r="Q49" s="325"/>
      <c r="R49" s="325"/>
      <c r="S49" s="325"/>
      <c r="T49" s="35" t="s">
        <v>42</v>
      </c>
      <c r="U49" s="45">
        <f>IFERROR(U48/G48,0)</f>
        <v>0</v>
      </c>
      <c r="V49" s="45">
        <f>IFERROR(V48/G48,0)</f>
        <v>0</v>
      </c>
      <c r="W49" s="45">
        <f>IFERROR(W48/G48,0)</f>
        <v>0</v>
      </c>
      <c r="X49" s="45">
        <f>IFERROR(X48/G48,0)</f>
        <v>0</v>
      </c>
      <c r="Y49" s="45">
        <f>IFERROR(Y48/G48,0)</f>
        <v>0</v>
      </c>
      <c r="Z49" s="45">
        <f>IFERROR(Z48/G48,0)</f>
        <v>0</v>
      </c>
      <c r="AA49" s="45">
        <f>IFERROR(AA48/G48,0)</f>
        <v>0</v>
      </c>
      <c r="AB49" s="45">
        <f>IFERROR(AB48/G48,0)</f>
        <v>0</v>
      </c>
      <c r="AC49" s="45">
        <f>IFERROR(IF(AC48="",0,AC48),0)</f>
        <v>0</v>
      </c>
      <c r="AD49" s="3"/>
      <c r="AE49" s="65"/>
      <c r="AF49" s="3"/>
      <c r="AG49" s="3"/>
      <c r="AK49" s="3"/>
      <c r="AN49" s="54"/>
      <c r="AO49" s="3"/>
      <c r="AP49" s="3"/>
      <c r="AQ49" s="2"/>
      <c r="AR49" s="2"/>
      <c r="AS49" s="2"/>
      <c r="AT49" s="2"/>
      <c r="AU49" s="16"/>
      <c r="AV49" s="16"/>
      <c r="AW49" s="17"/>
    </row>
    <row r="50" spans="1:82" hidden="1" x14ac:dyDescent="0.2">
      <c r="A50" s="326"/>
      <c r="B50" s="326"/>
      <c r="C50" s="326"/>
      <c r="D50" s="326"/>
      <c r="E50" s="326"/>
      <c r="F50" s="326"/>
      <c r="G50" s="326"/>
      <c r="H50" s="326"/>
      <c r="I50" s="326"/>
      <c r="J50" s="326"/>
      <c r="K50" s="326"/>
      <c r="L50" s="326"/>
      <c r="M50" s="326"/>
      <c r="N50" s="326"/>
      <c r="O50" s="324" t="s">
        <v>43</v>
      </c>
      <c r="P50" s="325"/>
      <c r="Q50" s="325"/>
      <c r="R50" s="325"/>
      <c r="S50" s="325"/>
      <c r="T50" s="35" t="s">
        <v>0</v>
      </c>
      <c r="U50" s="95">
        <f t="shared" ref="U50:AB50" si="5">IFERROR(SUM(U48:U48),0)</f>
        <v>0</v>
      </c>
      <c r="V50" s="95">
        <f t="shared" si="5"/>
        <v>0</v>
      </c>
      <c r="W50" s="95">
        <f t="shared" si="5"/>
        <v>0</v>
      </c>
      <c r="X50" s="95">
        <f t="shared" si="5"/>
        <v>0</v>
      </c>
      <c r="Y50" s="95">
        <f t="shared" si="5"/>
        <v>0</v>
      </c>
      <c r="Z50" s="95">
        <f t="shared" si="5"/>
        <v>0</v>
      </c>
      <c r="AA50" s="95">
        <f t="shared" si="5"/>
        <v>0</v>
      </c>
      <c r="AB50" s="95">
        <f t="shared" si="5"/>
        <v>0</v>
      </c>
      <c r="AC50" s="45" t="s">
        <v>57</v>
      </c>
      <c r="AD50" s="3"/>
      <c r="AE50" s="65"/>
      <c r="AF50" s="3"/>
      <c r="AG50" s="3"/>
      <c r="AK50" s="3"/>
      <c r="AN50" s="54"/>
      <c r="AO50" s="3"/>
      <c r="AP50" s="3"/>
      <c r="AQ50" s="2"/>
      <c r="AR50" s="2"/>
      <c r="AS50" s="2"/>
      <c r="AT50" s="2"/>
      <c r="AU50" s="16"/>
      <c r="AV50" s="16"/>
      <c r="AW50" s="17"/>
    </row>
    <row r="51" spans="1:82" ht="15" hidden="1" x14ac:dyDescent="0.25">
      <c r="A51" s="314" t="s">
        <v>124</v>
      </c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15"/>
      <c r="N51" s="315"/>
      <c r="O51" s="315"/>
      <c r="P51" s="315"/>
      <c r="Q51" s="315"/>
      <c r="R51" s="315"/>
      <c r="S51" s="315"/>
      <c r="T51" s="315"/>
      <c r="U51" s="315"/>
      <c r="V51" s="315"/>
      <c r="W51" s="315"/>
      <c r="X51" s="315"/>
      <c r="Y51" s="315"/>
      <c r="Z51" s="315"/>
      <c r="AA51" s="311"/>
      <c r="AB51" s="311"/>
      <c r="AC51" s="311"/>
      <c r="AD51" s="311"/>
      <c r="AE51" s="312"/>
      <c r="AF51" s="316"/>
      <c r="AG51" s="2"/>
      <c r="AH51" s="2"/>
      <c r="AI51" s="2"/>
      <c r="AJ51" s="2"/>
      <c r="AK51" s="55"/>
      <c r="AL51" s="55"/>
      <c r="AM51" s="55"/>
      <c r="AN51" s="2"/>
      <c r="AO51" s="2"/>
      <c r="AP51" s="2"/>
      <c r="AQ51" s="2"/>
      <c r="AR51" s="2"/>
    </row>
    <row r="52" spans="1:82" ht="15" hidden="1" x14ac:dyDescent="0.25">
      <c r="A52" s="317" t="s">
        <v>94</v>
      </c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5"/>
      <c r="Y52" s="315"/>
      <c r="Z52" s="315"/>
      <c r="AA52" s="311"/>
      <c r="AB52" s="311"/>
      <c r="AC52" s="311"/>
      <c r="AD52" s="311"/>
      <c r="AE52" s="312"/>
      <c r="AF52" s="319"/>
      <c r="AG52" s="2"/>
      <c r="AH52" s="2"/>
      <c r="AI52" s="2"/>
      <c r="AJ52" s="2"/>
      <c r="AK52" s="55"/>
      <c r="AL52" s="55"/>
      <c r="AM52" s="55"/>
      <c r="AN52" s="2"/>
      <c r="AO52" s="2"/>
      <c r="AP52" s="2"/>
      <c r="AQ52" s="2"/>
      <c r="AR52" s="2"/>
    </row>
    <row r="53" spans="1:82" hidden="1" x14ac:dyDescent="0.2">
      <c r="A53" s="72" t="s">
        <v>125</v>
      </c>
      <c r="B53" s="73" t="s">
        <v>126</v>
      </c>
      <c r="C53" s="73">
        <v>4301011462</v>
      </c>
      <c r="D53" s="73">
        <v>4680115881457</v>
      </c>
      <c r="E53" s="74">
        <v>0.75</v>
      </c>
      <c r="F53" s="75">
        <v>6</v>
      </c>
      <c r="G53" s="74">
        <v>4.5</v>
      </c>
      <c r="H53" s="74">
        <v>4.71</v>
      </c>
      <c r="I53" s="76">
        <v>132</v>
      </c>
      <c r="J53" s="76" t="s">
        <v>98</v>
      </c>
      <c r="K53" s="77" t="s">
        <v>85</v>
      </c>
      <c r="L53" s="77"/>
      <c r="M53" s="320">
        <v>50</v>
      </c>
      <c r="N53" s="320"/>
      <c r="O53" s="33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53" s="322"/>
      <c r="Q53" s="322"/>
      <c r="R53" s="322"/>
      <c r="S53" s="322"/>
      <c r="T53" s="78" t="s">
        <v>0</v>
      </c>
      <c r="U53" s="58">
        <v>0</v>
      </c>
      <c r="V53" s="59">
        <f>IFERROR(IF(U53="",0,CEILING((U53/$G53),1)*$G53),"")</f>
        <v>0</v>
      </c>
      <c r="W53" s="58">
        <v>0</v>
      </c>
      <c r="X53" s="59">
        <f>IFERROR(IF(W53="",0,CEILING((W53/$G53),1)*$G53),"")</f>
        <v>0</v>
      </c>
      <c r="Y53" s="58">
        <v>0</v>
      </c>
      <c r="Z53" s="59">
        <f>IFERROR(IF(Y53="",0,CEILING((Y53/$G53),1)*$G53),"")</f>
        <v>0</v>
      </c>
      <c r="AA53" s="58">
        <v>0</v>
      </c>
      <c r="AB53" s="59">
        <f>IFERROR(IF(AA53="",0,CEILING((AA53/$G53),1)*$G53),"")</f>
        <v>0</v>
      </c>
      <c r="AC53" s="60" t="str">
        <f>IF(IFERROR(ROUNDUP(V53/G53,0)*0.00902,0)+IFERROR(ROUNDUP(X53/G53,0)*0.00902,0)+IFERROR(ROUNDUP(Z53/G53,0)*0.00902,0)+IFERROR(ROUNDUP(AB53/G53,0)*0.00902,0)=0,"",IFERROR(ROUNDUP(V53/G53,0)*0.00902,0)+IFERROR(ROUNDUP(X53/G53,0)*0.00902,0)+IFERROR(ROUNDUP(Z53/G53,0)*0.00902,0)+IFERROR(ROUNDUP(AB53/G53,0)*0.00902,0))</f>
        <v/>
      </c>
      <c r="AD53" s="72" t="s">
        <v>57</v>
      </c>
      <c r="AE53" s="72" t="s">
        <v>57</v>
      </c>
      <c r="AF53" s="117" t="s">
        <v>127</v>
      </c>
      <c r="AG53" s="2"/>
      <c r="AH53" s="2"/>
      <c r="AI53" s="2"/>
      <c r="AJ53" s="2"/>
      <c r="AK53" s="2"/>
      <c r="AL53" s="55"/>
      <c r="AM53" s="55"/>
      <c r="AN53" s="55"/>
      <c r="AO53" s="2"/>
      <c r="AP53" s="2"/>
      <c r="AQ53" s="2"/>
      <c r="AR53" s="2"/>
      <c r="AS53" s="2"/>
      <c r="AT53" s="2"/>
      <c r="AU53" s="16"/>
      <c r="AV53" s="16"/>
      <c r="AW53" s="17"/>
      <c r="BB53" s="116" t="s">
        <v>65</v>
      </c>
      <c r="BO53" s="70">
        <f>IFERROR(U53*H53/G53,0)</f>
        <v>0</v>
      </c>
      <c r="BP53" s="70">
        <f>IFERROR(V53*H53/G53,0)</f>
        <v>0</v>
      </c>
      <c r="BQ53" s="70">
        <f>IFERROR(1/I53*(U53/G53),0)</f>
        <v>0</v>
      </c>
      <c r="BR53" s="70">
        <f>IFERROR(1/I53*(V53/G53),0)</f>
        <v>0</v>
      </c>
      <c r="BS53" s="70">
        <f>IFERROR(W53*H53/G53,0)</f>
        <v>0</v>
      </c>
      <c r="BT53" s="70">
        <f>IFERROR(X53*H53/G53,0)</f>
        <v>0</v>
      </c>
      <c r="BU53" s="70">
        <f>IFERROR(1/I53*(W53/G53),0)</f>
        <v>0</v>
      </c>
      <c r="BV53" s="70">
        <f>IFERROR(1/I53*(X53/G53),0)</f>
        <v>0</v>
      </c>
      <c r="BW53" s="70">
        <f>IFERROR(Y53*H53/G53,0)</f>
        <v>0</v>
      </c>
      <c r="BX53" s="70">
        <f>IFERROR(Z53*H53/G53,0)</f>
        <v>0</v>
      </c>
      <c r="BY53" s="70">
        <f>IFERROR(1/I53*(Y53/G53),0)</f>
        <v>0</v>
      </c>
      <c r="BZ53" s="70">
        <f>IFERROR(1/I53*(Z53/G53),0)</f>
        <v>0</v>
      </c>
      <c r="CA53" s="70">
        <f>IFERROR(AA53*H53/G53,0)</f>
        <v>0</v>
      </c>
      <c r="CB53" s="70">
        <f>IFERROR(AB53*H53/G53,0)</f>
        <v>0</v>
      </c>
      <c r="CC53" s="70">
        <f>IFERROR(1/I53*(AA53/G53),0)</f>
        <v>0</v>
      </c>
      <c r="CD53" s="70">
        <f>IFERROR(1/I53*(AB53/G53),0)</f>
        <v>0</v>
      </c>
    </row>
    <row r="54" spans="1:82" hidden="1" x14ac:dyDescent="0.2">
      <c r="A54" s="326"/>
      <c r="B54" s="326"/>
      <c r="C54" s="326"/>
      <c r="D54" s="326"/>
      <c r="E54" s="326"/>
      <c r="F54" s="326"/>
      <c r="G54" s="326"/>
      <c r="H54" s="326"/>
      <c r="I54" s="326"/>
      <c r="J54" s="326"/>
      <c r="K54" s="326"/>
      <c r="L54" s="326"/>
      <c r="M54" s="326"/>
      <c r="N54" s="326"/>
      <c r="O54" s="324" t="s">
        <v>43</v>
      </c>
      <c r="P54" s="325"/>
      <c r="Q54" s="325"/>
      <c r="R54" s="325"/>
      <c r="S54" s="325"/>
      <c r="T54" s="35" t="s">
        <v>42</v>
      </c>
      <c r="U54" s="45">
        <f>IFERROR(U53/G53,0)</f>
        <v>0</v>
      </c>
      <c r="V54" s="45">
        <f>IFERROR(V53/G53,0)</f>
        <v>0</v>
      </c>
      <c r="W54" s="45">
        <f>IFERROR(W53/G53,0)</f>
        <v>0</v>
      </c>
      <c r="X54" s="45">
        <f>IFERROR(X53/G53,0)</f>
        <v>0</v>
      </c>
      <c r="Y54" s="45">
        <f>IFERROR(Y53/G53,0)</f>
        <v>0</v>
      </c>
      <c r="Z54" s="45">
        <f>IFERROR(Z53/G53,0)</f>
        <v>0</v>
      </c>
      <c r="AA54" s="45">
        <f>IFERROR(AA53/G53,0)</f>
        <v>0</v>
      </c>
      <c r="AB54" s="45">
        <f>IFERROR(AB53/G53,0)</f>
        <v>0</v>
      </c>
      <c r="AC54" s="45">
        <f>IFERROR(IF(AC53="",0,AC53),0)</f>
        <v>0</v>
      </c>
      <c r="AD54" s="3"/>
      <c r="AE54" s="65"/>
      <c r="AF54" s="3"/>
      <c r="AG54" s="3"/>
      <c r="AK54" s="3"/>
      <c r="AN54" s="54"/>
      <c r="AO54" s="3"/>
      <c r="AP54" s="3"/>
      <c r="AQ54" s="2"/>
      <c r="AR54" s="2"/>
      <c r="AS54" s="2"/>
      <c r="AT54" s="2"/>
      <c r="AU54" s="16"/>
      <c r="AV54" s="16"/>
      <c r="AW54" s="17"/>
    </row>
    <row r="55" spans="1:82" hidden="1" x14ac:dyDescent="0.2">
      <c r="A55" s="326"/>
      <c r="B55" s="326"/>
      <c r="C55" s="326"/>
      <c r="D55" s="326"/>
      <c r="E55" s="326"/>
      <c r="F55" s="326"/>
      <c r="G55" s="326"/>
      <c r="H55" s="326"/>
      <c r="I55" s="326"/>
      <c r="J55" s="326"/>
      <c r="K55" s="326"/>
      <c r="L55" s="326"/>
      <c r="M55" s="326"/>
      <c r="N55" s="326"/>
      <c r="O55" s="324" t="s">
        <v>43</v>
      </c>
      <c r="P55" s="325"/>
      <c r="Q55" s="325"/>
      <c r="R55" s="325"/>
      <c r="S55" s="325"/>
      <c r="T55" s="35" t="s">
        <v>0</v>
      </c>
      <c r="U55" s="95">
        <f t="shared" ref="U55:AB55" si="6">IFERROR(SUM(U53:U53),0)</f>
        <v>0</v>
      </c>
      <c r="V55" s="95">
        <f t="shared" si="6"/>
        <v>0</v>
      </c>
      <c r="W55" s="95">
        <f t="shared" si="6"/>
        <v>0</v>
      </c>
      <c r="X55" s="95">
        <f t="shared" si="6"/>
        <v>0</v>
      </c>
      <c r="Y55" s="95">
        <f t="shared" si="6"/>
        <v>0</v>
      </c>
      <c r="Z55" s="95">
        <f t="shared" si="6"/>
        <v>0</v>
      </c>
      <c r="AA55" s="95">
        <f t="shared" si="6"/>
        <v>0</v>
      </c>
      <c r="AB55" s="95">
        <f t="shared" si="6"/>
        <v>0</v>
      </c>
      <c r="AC55" s="45" t="s">
        <v>57</v>
      </c>
      <c r="AD55" s="3"/>
      <c r="AE55" s="65"/>
      <c r="AF55" s="3"/>
      <c r="AG55" s="3"/>
      <c r="AK55" s="3"/>
      <c r="AN55" s="54"/>
      <c r="AO55" s="3"/>
      <c r="AP55" s="3"/>
      <c r="AQ55" s="2"/>
      <c r="AR55" s="2"/>
      <c r="AS55" s="2"/>
      <c r="AT55" s="2"/>
      <c r="AU55" s="16"/>
      <c r="AV55" s="16"/>
      <c r="AW55" s="17"/>
    </row>
    <row r="56" spans="1:82" ht="15" hidden="1" x14ac:dyDescent="0.25">
      <c r="A56" s="317" t="s">
        <v>116</v>
      </c>
      <c r="B56" s="318"/>
      <c r="C56" s="318"/>
      <c r="D56" s="318"/>
      <c r="E56" s="318"/>
      <c r="F56" s="318"/>
      <c r="G56" s="318"/>
      <c r="H56" s="318"/>
      <c r="I56" s="318"/>
      <c r="J56" s="318"/>
      <c r="K56" s="318"/>
      <c r="L56" s="318"/>
      <c r="M56" s="318"/>
      <c r="N56" s="318"/>
      <c r="O56" s="318"/>
      <c r="P56" s="318"/>
      <c r="Q56" s="318"/>
      <c r="R56" s="318"/>
      <c r="S56" s="318"/>
      <c r="T56" s="318"/>
      <c r="U56" s="318"/>
      <c r="V56" s="318"/>
      <c r="W56" s="318"/>
      <c r="X56" s="315"/>
      <c r="Y56" s="315"/>
      <c r="Z56" s="315"/>
      <c r="AA56" s="311"/>
      <c r="AB56" s="311"/>
      <c r="AC56" s="311"/>
      <c r="AD56" s="311"/>
      <c r="AE56" s="312"/>
      <c r="AF56" s="319"/>
      <c r="AG56" s="2"/>
      <c r="AH56" s="2"/>
      <c r="AI56" s="2"/>
      <c r="AJ56" s="2"/>
      <c r="AK56" s="55"/>
      <c r="AL56" s="55"/>
      <c r="AM56" s="55"/>
      <c r="AN56" s="2"/>
      <c r="AO56" s="2"/>
      <c r="AP56" s="2"/>
      <c r="AQ56" s="2"/>
      <c r="AR56" s="2"/>
    </row>
    <row r="57" spans="1:82" ht="22.5" hidden="1" x14ac:dyDescent="0.2">
      <c r="A57" s="72" t="s">
        <v>128</v>
      </c>
      <c r="B57" s="73" t="s">
        <v>129</v>
      </c>
      <c r="C57" s="73">
        <v>4301060358</v>
      </c>
      <c r="D57" s="73">
        <v>4680115882652</v>
      </c>
      <c r="E57" s="74">
        <v>0.33</v>
      </c>
      <c r="F57" s="75">
        <v>6</v>
      </c>
      <c r="G57" s="74">
        <v>1.98</v>
      </c>
      <c r="H57" s="74">
        <v>2.82</v>
      </c>
      <c r="I57" s="76">
        <v>182</v>
      </c>
      <c r="J57" s="76" t="s">
        <v>86</v>
      </c>
      <c r="K57" s="77" t="s">
        <v>90</v>
      </c>
      <c r="L57" s="77"/>
      <c r="M57" s="320">
        <v>40</v>
      </c>
      <c r="N57" s="320"/>
      <c r="O57" s="33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57" s="322"/>
      <c r="Q57" s="322"/>
      <c r="R57" s="322"/>
      <c r="S57" s="322"/>
      <c r="T57" s="78" t="s">
        <v>0</v>
      </c>
      <c r="U57" s="58">
        <v>0</v>
      </c>
      <c r="V57" s="59">
        <f>IFERROR(IF(U57="",0,CEILING((U57/$G57),1)*$G57),"")</f>
        <v>0</v>
      </c>
      <c r="W57" s="58">
        <v>0</v>
      </c>
      <c r="X57" s="59">
        <f>IFERROR(IF(W57="",0,CEILING((W57/$G57),1)*$G57),"")</f>
        <v>0</v>
      </c>
      <c r="Y57" s="58">
        <v>0</v>
      </c>
      <c r="Z57" s="59">
        <f>IFERROR(IF(Y57="",0,CEILING((Y57/$G57),1)*$G57),"")</f>
        <v>0</v>
      </c>
      <c r="AA57" s="58">
        <v>0</v>
      </c>
      <c r="AB57" s="59">
        <f>IFERROR(IF(AA57="",0,CEILING((AA57/$G57),1)*$G57),"")</f>
        <v>0</v>
      </c>
      <c r="AC57" s="60" t="str">
        <f>IF(IFERROR(ROUNDUP(V57/G57,0)*0.00651,0)+IFERROR(ROUNDUP(X57/G57,0)*0.00651,0)+IFERROR(ROUNDUP(Z57/G57,0)*0.00651,0)+IFERROR(ROUNDUP(AB57/G57,0)*0.00651,0)=0,"",IFERROR(ROUNDUP(V57/G57,0)*0.00651,0)+IFERROR(ROUNDUP(X57/G57,0)*0.00651,0)+IFERROR(ROUNDUP(Z57/G57,0)*0.00651,0)+IFERROR(ROUNDUP(AB57/G57,0)*0.00651,0))</f>
        <v/>
      </c>
      <c r="AD57" s="72" t="s">
        <v>57</v>
      </c>
      <c r="AE57" s="72" t="s">
        <v>57</v>
      </c>
      <c r="AF57" s="119" t="s">
        <v>130</v>
      </c>
      <c r="AG57" s="2"/>
      <c r="AH57" s="2"/>
      <c r="AI57" s="2"/>
      <c r="AJ57" s="2"/>
      <c r="AK57" s="2"/>
      <c r="AL57" s="55"/>
      <c r="AM57" s="55"/>
      <c r="AN57" s="55"/>
      <c r="AO57" s="2"/>
      <c r="AP57" s="2"/>
      <c r="AQ57" s="2"/>
      <c r="AR57" s="2"/>
      <c r="AS57" s="2"/>
      <c r="AT57" s="2"/>
      <c r="AU57" s="16"/>
      <c r="AV57" s="16"/>
      <c r="AW57" s="17"/>
      <c r="BB57" s="118" t="s">
        <v>65</v>
      </c>
      <c r="BO57" s="70">
        <f>IFERROR(U57*H57/G57,0)</f>
        <v>0</v>
      </c>
      <c r="BP57" s="70">
        <f>IFERROR(V57*H57/G57,0)</f>
        <v>0</v>
      </c>
      <c r="BQ57" s="70">
        <f>IFERROR(1/I57*(U57/G57),0)</f>
        <v>0</v>
      </c>
      <c r="BR57" s="70">
        <f>IFERROR(1/I57*(V57/G57),0)</f>
        <v>0</v>
      </c>
      <c r="BS57" s="70">
        <f>IFERROR(W57*H57/G57,0)</f>
        <v>0</v>
      </c>
      <c r="BT57" s="70">
        <f>IFERROR(X57*H57/G57,0)</f>
        <v>0</v>
      </c>
      <c r="BU57" s="70">
        <f>IFERROR(1/I57*(W57/G57),0)</f>
        <v>0</v>
      </c>
      <c r="BV57" s="70">
        <f>IFERROR(1/I57*(X57/G57),0)</f>
        <v>0</v>
      </c>
      <c r="BW57" s="70">
        <f>IFERROR(Y57*H57/G57,0)</f>
        <v>0</v>
      </c>
      <c r="BX57" s="70">
        <f>IFERROR(Z57*H57/G57,0)</f>
        <v>0</v>
      </c>
      <c r="BY57" s="70">
        <f>IFERROR(1/I57*(Y57/G57),0)</f>
        <v>0</v>
      </c>
      <c r="BZ57" s="70">
        <f>IFERROR(1/I57*(Z57/G57),0)</f>
        <v>0</v>
      </c>
      <c r="CA57" s="70">
        <f>IFERROR(AA57*H57/G57,0)</f>
        <v>0</v>
      </c>
      <c r="CB57" s="70">
        <f>IFERROR(AB57*H57/G57,0)</f>
        <v>0</v>
      </c>
      <c r="CC57" s="70">
        <f>IFERROR(1/I57*(AA57/G57),0)</f>
        <v>0</v>
      </c>
      <c r="CD57" s="70">
        <f>IFERROR(1/I57*(AB57/G57),0)</f>
        <v>0</v>
      </c>
    </row>
    <row r="58" spans="1:82" hidden="1" x14ac:dyDescent="0.2">
      <c r="A58" s="326"/>
      <c r="B58" s="326"/>
      <c r="C58" s="326"/>
      <c r="D58" s="326"/>
      <c r="E58" s="326"/>
      <c r="F58" s="326"/>
      <c r="G58" s="326"/>
      <c r="H58" s="326"/>
      <c r="I58" s="326"/>
      <c r="J58" s="326"/>
      <c r="K58" s="326"/>
      <c r="L58" s="326"/>
      <c r="M58" s="326"/>
      <c r="N58" s="326"/>
      <c r="O58" s="324" t="s">
        <v>43</v>
      </c>
      <c r="P58" s="325"/>
      <c r="Q58" s="325"/>
      <c r="R58" s="325"/>
      <c r="S58" s="325"/>
      <c r="T58" s="35" t="s">
        <v>42</v>
      </c>
      <c r="U58" s="45">
        <f>IFERROR(U57/G57,0)</f>
        <v>0</v>
      </c>
      <c r="V58" s="45">
        <f>IFERROR(V57/G57,0)</f>
        <v>0</v>
      </c>
      <c r="W58" s="45">
        <f>IFERROR(W57/G57,0)</f>
        <v>0</v>
      </c>
      <c r="X58" s="45">
        <f>IFERROR(X57/G57,0)</f>
        <v>0</v>
      </c>
      <c r="Y58" s="45">
        <f>IFERROR(Y57/G57,0)</f>
        <v>0</v>
      </c>
      <c r="Z58" s="45">
        <f>IFERROR(Z57/G57,0)</f>
        <v>0</v>
      </c>
      <c r="AA58" s="45">
        <f>IFERROR(AA57/G57,0)</f>
        <v>0</v>
      </c>
      <c r="AB58" s="45">
        <f>IFERROR(AB57/G57,0)</f>
        <v>0</v>
      </c>
      <c r="AC58" s="45">
        <f>IFERROR(IF(AC57="",0,AC57),0)</f>
        <v>0</v>
      </c>
      <c r="AD58" s="3"/>
      <c r="AE58" s="65"/>
      <c r="AF58" s="3"/>
      <c r="AG58" s="3"/>
      <c r="AK58" s="3"/>
      <c r="AN58" s="54"/>
      <c r="AO58" s="3"/>
      <c r="AP58" s="3"/>
      <c r="AQ58" s="2"/>
      <c r="AR58" s="2"/>
      <c r="AS58" s="2"/>
      <c r="AT58" s="2"/>
      <c r="AU58" s="16"/>
      <c r="AV58" s="16"/>
      <c r="AW58" s="17"/>
    </row>
    <row r="59" spans="1:82" hidden="1" x14ac:dyDescent="0.2">
      <c r="A59" s="326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6"/>
      <c r="M59" s="326"/>
      <c r="N59" s="326"/>
      <c r="O59" s="324" t="s">
        <v>43</v>
      </c>
      <c r="P59" s="325"/>
      <c r="Q59" s="325"/>
      <c r="R59" s="325"/>
      <c r="S59" s="325"/>
      <c r="T59" s="35" t="s">
        <v>0</v>
      </c>
      <c r="U59" s="95">
        <f t="shared" ref="U59:AB59" si="7">IFERROR(SUM(U57:U57),0)</f>
        <v>0</v>
      </c>
      <c r="V59" s="95">
        <f t="shared" si="7"/>
        <v>0</v>
      </c>
      <c r="W59" s="95">
        <f t="shared" si="7"/>
        <v>0</v>
      </c>
      <c r="X59" s="95">
        <f t="shared" si="7"/>
        <v>0</v>
      </c>
      <c r="Y59" s="95">
        <f t="shared" si="7"/>
        <v>0</v>
      </c>
      <c r="Z59" s="95">
        <f t="shared" si="7"/>
        <v>0</v>
      </c>
      <c r="AA59" s="95">
        <f t="shared" si="7"/>
        <v>0</v>
      </c>
      <c r="AB59" s="95">
        <f t="shared" si="7"/>
        <v>0</v>
      </c>
      <c r="AC59" s="45" t="s">
        <v>57</v>
      </c>
      <c r="AD59" s="3"/>
      <c r="AE59" s="65"/>
      <c r="AF59" s="3"/>
      <c r="AG59" s="3"/>
      <c r="AK59" s="3"/>
      <c r="AN59" s="54"/>
      <c r="AO59" s="3"/>
      <c r="AP59" s="3"/>
      <c r="AQ59" s="2"/>
      <c r="AR59" s="2"/>
      <c r="AS59" s="2"/>
      <c r="AT59" s="2"/>
      <c r="AU59" s="16"/>
      <c r="AV59" s="16"/>
      <c r="AW59" s="17"/>
    </row>
    <row r="60" spans="1:82" ht="15" hidden="1" x14ac:dyDescent="0.25">
      <c r="A60" s="314" t="s">
        <v>92</v>
      </c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15"/>
      <c r="Z60" s="315"/>
      <c r="AA60" s="311"/>
      <c r="AB60" s="311"/>
      <c r="AC60" s="311"/>
      <c r="AD60" s="311"/>
      <c r="AE60" s="312"/>
      <c r="AF60" s="316"/>
      <c r="AG60" s="2"/>
      <c r="AH60" s="2"/>
      <c r="AI60" s="2"/>
      <c r="AJ60" s="2"/>
      <c r="AK60" s="55"/>
      <c r="AL60" s="55"/>
      <c r="AM60" s="55"/>
      <c r="AN60" s="2"/>
      <c r="AO60" s="2"/>
      <c r="AP60" s="2"/>
      <c r="AQ60" s="2"/>
      <c r="AR60" s="2"/>
    </row>
    <row r="61" spans="1:82" ht="15" hidden="1" x14ac:dyDescent="0.25">
      <c r="A61" s="317" t="s">
        <v>104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5"/>
      <c r="Y61" s="315"/>
      <c r="Z61" s="315"/>
      <c r="AA61" s="311"/>
      <c r="AB61" s="311"/>
      <c r="AC61" s="311"/>
      <c r="AD61" s="311"/>
      <c r="AE61" s="312"/>
      <c r="AF61" s="319"/>
      <c r="AG61" s="2"/>
      <c r="AH61" s="2"/>
      <c r="AI61" s="2"/>
      <c r="AJ61" s="2"/>
      <c r="AK61" s="55"/>
      <c r="AL61" s="55"/>
      <c r="AM61" s="55"/>
      <c r="AN61" s="2"/>
      <c r="AO61" s="2"/>
      <c r="AP61" s="2"/>
      <c r="AQ61" s="2"/>
      <c r="AR61" s="2"/>
    </row>
    <row r="62" spans="1:82" hidden="1" x14ac:dyDescent="0.2">
      <c r="A62" s="72" t="s">
        <v>131</v>
      </c>
      <c r="B62" s="73" t="s">
        <v>132</v>
      </c>
      <c r="C62" s="73">
        <v>4301030961</v>
      </c>
      <c r="D62" s="73">
        <v>4607091387636</v>
      </c>
      <c r="E62" s="74">
        <v>0.7</v>
      </c>
      <c r="F62" s="75">
        <v>6</v>
      </c>
      <c r="G62" s="74">
        <v>4.2</v>
      </c>
      <c r="H62" s="74">
        <v>4.47</v>
      </c>
      <c r="I62" s="76">
        <v>182</v>
      </c>
      <c r="J62" s="76" t="s">
        <v>86</v>
      </c>
      <c r="K62" s="77" t="s">
        <v>107</v>
      </c>
      <c r="L62" s="77"/>
      <c r="M62" s="320">
        <v>40</v>
      </c>
      <c r="N62" s="320"/>
      <c r="O62" s="3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62" s="322"/>
      <c r="Q62" s="322"/>
      <c r="R62" s="322"/>
      <c r="S62" s="322"/>
      <c r="T62" s="78" t="s">
        <v>0</v>
      </c>
      <c r="U62" s="58">
        <v>0</v>
      </c>
      <c r="V62" s="59">
        <f>IFERROR(IF(U62="",0,CEILING((U62/$G62),1)*$G62),"")</f>
        <v>0</v>
      </c>
      <c r="W62" s="58">
        <v>0</v>
      </c>
      <c r="X62" s="59">
        <f>IFERROR(IF(W62="",0,CEILING((W62/$G62),1)*$G62),"")</f>
        <v>0</v>
      </c>
      <c r="Y62" s="58">
        <v>0</v>
      </c>
      <c r="Z62" s="59">
        <f>IFERROR(IF(Y62="",0,CEILING((Y62/$G62),1)*$G62),"")</f>
        <v>0</v>
      </c>
      <c r="AA62" s="58">
        <v>0</v>
      </c>
      <c r="AB62" s="59">
        <f>IFERROR(IF(AA62="",0,CEILING((AA62/$G62),1)*$G62),"")</f>
        <v>0</v>
      </c>
      <c r="AC62" s="60" t="str">
        <f>IF(IFERROR(ROUNDUP(V62/G62,0)*0.00651,0)+IFERROR(ROUNDUP(X62/G62,0)*0.00651,0)+IFERROR(ROUNDUP(Z62/G62,0)*0.00651,0)+IFERROR(ROUNDUP(AB62/G62,0)*0.00651,0)=0,"",IFERROR(ROUNDUP(V62/G62,0)*0.00651,0)+IFERROR(ROUNDUP(X62/G62,0)*0.00651,0)+IFERROR(ROUNDUP(Z62/G62,0)*0.00651,0)+IFERROR(ROUNDUP(AB62/G62,0)*0.00651,0))</f>
        <v/>
      </c>
      <c r="AD62" s="72" t="s">
        <v>57</v>
      </c>
      <c r="AE62" s="72" t="s">
        <v>57</v>
      </c>
      <c r="AF62" s="121" t="s">
        <v>133</v>
      </c>
      <c r="AG62" s="2"/>
      <c r="AH62" s="2"/>
      <c r="AI62" s="2"/>
      <c r="AJ62" s="2"/>
      <c r="AK62" s="2"/>
      <c r="AL62" s="55"/>
      <c r="AM62" s="55"/>
      <c r="AN62" s="55"/>
      <c r="AO62" s="2"/>
      <c r="AP62" s="2"/>
      <c r="AQ62" s="2"/>
      <c r="AR62" s="2"/>
      <c r="AS62" s="2"/>
      <c r="AT62" s="2"/>
      <c r="AU62" s="16"/>
      <c r="AV62" s="16"/>
      <c r="AW62" s="17"/>
      <c r="BB62" s="120" t="s">
        <v>65</v>
      </c>
      <c r="BO62" s="70">
        <f>IFERROR(U62*H62/G62,0)</f>
        <v>0</v>
      </c>
      <c r="BP62" s="70">
        <f>IFERROR(V62*H62/G62,0)</f>
        <v>0</v>
      </c>
      <c r="BQ62" s="70">
        <f>IFERROR(1/I62*(U62/G62),0)</f>
        <v>0</v>
      </c>
      <c r="BR62" s="70">
        <f>IFERROR(1/I62*(V62/G62),0)</f>
        <v>0</v>
      </c>
      <c r="BS62" s="70">
        <f>IFERROR(W62*H62/G62,0)</f>
        <v>0</v>
      </c>
      <c r="BT62" s="70">
        <f>IFERROR(X62*H62/G62,0)</f>
        <v>0</v>
      </c>
      <c r="BU62" s="70">
        <f>IFERROR(1/I62*(W62/G62),0)</f>
        <v>0</v>
      </c>
      <c r="BV62" s="70">
        <f>IFERROR(1/I62*(X62/G62),0)</f>
        <v>0</v>
      </c>
      <c r="BW62" s="70">
        <f>IFERROR(Y62*H62/G62,0)</f>
        <v>0</v>
      </c>
      <c r="BX62" s="70">
        <f>IFERROR(Z62*H62/G62,0)</f>
        <v>0</v>
      </c>
      <c r="BY62" s="70">
        <f>IFERROR(1/I62*(Y62/G62),0)</f>
        <v>0</v>
      </c>
      <c r="BZ62" s="70">
        <f>IFERROR(1/I62*(Z62/G62),0)</f>
        <v>0</v>
      </c>
      <c r="CA62" s="70">
        <f>IFERROR(AA62*H62/G62,0)</f>
        <v>0</v>
      </c>
      <c r="CB62" s="70">
        <f>IFERROR(AB62*H62/G62,0)</f>
        <v>0</v>
      </c>
      <c r="CC62" s="70">
        <f>IFERROR(1/I62*(AA62/G62),0)</f>
        <v>0</v>
      </c>
      <c r="CD62" s="70">
        <f>IFERROR(1/I62*(AB62/G62),0)</f>
        <v>0</v>
      </c>
    </row>
    <row r="63" spans="1:82" hidden="1" x14ac:dyDescent="0.2">
      <c r="A63" s="72" t="s">
        <v>134</v>
      </c>
      <c r="B63" s="73" t="s">
        <v>135</v>
      </c>
      <c r="C63" s="73">
        <v>4301030963</v>
      </c>
      <c r="D63" s="73">
        <v>4607091382426</v>
      </c>
      <c r="E63" s="74">
        <v>0.9</v>
      </c>
      <c r="F63" s="75">
        <v>10</v>
      </c>
      <c r="G63" s="74">
        <v>9</v>
      </c>
      <c r="H63" s="74">
        <v>9.5850000000000009</v>
      </c>
      <c r="I63" s="76">
        <v>64</v>
      </c>
      <c r="J63" s="76" t="s">
        <v>136</v>
      </c>
      <c r="K63" s="77" t="s">
        <v>107</v>
      </c>
      <c r="L63" s="77"/>
      <c r="M63" s="320">
        <v>40</v>
      </c>
      <c r="N63" s="320"/>
      <c r="O63" s="3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63" s="322"/>
      <c r="Q63" s="322"/>
      <c r="R63" s="322"/>
      <c r="S63" s="322"/>
      <c r="T63" s="78" t="s">
        <v>0</v>
      </c>
      <c r="U63" s="58">
        <v>0</v>
      </c>
      <c r="V63" s="59">
        <f>IFERROR(IF(U63="",0,CEILING((U63/$G63),1)*$G63),"")</f>
        <v>0</v>
      </c>
      <c r="W63" s="58">
        <v>0</v>
      </c>
      <c r="X63" s="59">
        <f>IFERROR(IF(W63="",0,CEILING((W63/$G63),1)*$G63),"")</f>
        <v>0</v>
      </c>
      <c r="Y63" s="58">
        <v>0</v>
      </c>
      <c r="Z63" s="59">
        <f>IFERROR(IF(Y63="",0,CEILING((Y63/$G63),1)*$G63),"")</f>
        <v>0</v>
      </c>
      <c r="AA63" s="58">
        <v>0</v>
      </c>
      <c r="AB63" s="59">
        <f>IFERROR(IF(AA63="",0,CEILING((AA63/$G63),1)*$G63),"")</f>
        <v>0</v>
      </c>
      <c r="AC63" s="60" t="str">
        <f>IF(IFERROR(ROUNDUP(V63/G63,0)*0.01898,0)+IFERROR(ROUNDUP(X63/G63,0)*0.01898,0)+IFERROR(ROUNDUP(Z63/G63,0)*0.01898,0)+IFERROR(ROUNDUP(AB63/G63,0)*0.01898,0)=0,"",IFERROR(ROUNDUP(V63/G63,0)*0.01898,0)+IFERROR(ROUNDUP(X63/G63,0)*0.01898,0)+IFERROR(ROUNDUP(Z63/G63,0)*0.01898,0)+IFERROR(ROUNDUP(AB63/G63,0)*0.01898,0))</f>
        <v/>
      </c>
      <c r="AD63" s="72" t="s">
        <v>57</v>
      </c>
      <c r="AE63" s="72" t="s">
        <v>57</v>
      </c>
      <c r="AF63" s="123" t="s">
        <v>137</v>
      </c>
      <c r="AG63" s="2"/>
      <c r="AH63" s="2"/>
      <c r="AI63" s="2"/>
      <c r="AJ63" s="2"/>
      <c r="AK63" s="2"/>
      <c r="AL63" s="55"/>
      <c r="AM63" s="55"/>
      <c r="AN63" s="55"/>
      <c r="AO63" s="2"/>
      <c r="AP63" s="2"/>
      <c r="AQ63" s="2"/>
      <c r="AR63" s="2"/>
      <c r="AS63" s="2"/>
      <c r="AT63" s="2"/>
      <c r="AU63" s="16"/>
      <c r="AV63" s="16"/>
      <c r="AW63" s="17"/>
      <c r="BB63" s="122" t="s">
        <v>65</v>
      </c>
      <c r="BO63" s="70">
        <f>IFERROR(U63*H63/G63,0)</f>
        <v>0</v>
      </c>
      <c r="BP63" s="70">
        <f>IFERROR(V63*H63/G63,0)</f>
        <v>0</v>
      </c>
      <c r="BQ63" s="70">
        <f>IFERROR(1/I63*(U63/G63),0)</f>
        <v>0</v>
      </c>
      <c r="BR63" s="70">
        <f>IFERROR(1/I63*(V63/G63),0)</f>
        <v>0</v>
      </c>
      <c r="BS63" s="70">
        <f>IFERROR(W63*H63/G63,0)</f>
        <v>0</v>
      </c>
      <c r="BT63" s="70">
        <f>IFERROR(X63*H63/G63,0)</f>
        <v>0</v>
      </c>
      <c r="BU63" s="70">
        <f>IFERROR(1/I63*(W63/G63),0)</f>
        <v>0</v>
      </c>
      <c r="BV63" s="70">
        <f>IFERROR(1/I63*(X63/G63),0)</f>
        <v>0</v>
      </c>
      <c r="BW63" s="70">
        <f>IFERROR(Y63*H63/G63,0)</f>
        <v>0</v>
      </c>
      <c r="BX63" s="70">
        <f>IFERROR(Z63*H63/G63,0)</f>
        <v>0</v>
      </c>
      <c r="BY63" s="70">
        <f>IFERROR(1/I63*(Y63/G63),0)</f>
        <v>0</v>
      </c>
      <c r="BZ63" s="70">
        <f>IFERROR(1/I63*(Z63/G63),0)</f>
        <v>0</v>
      </c>
      <c r="CA63" s="70">
        <f>IFERROR(AA63*H63/G63,0)</f>
        <v>0</v>
      </c>
      <c r="CB63" s="70">
        <f>IFERROR(AB63*H63/G63,0)</f>
        <v>0</v>
      </c>
      <c r="CC63" s="70">
        <f>IFERROR(1/I63*(AA63/G63),0)</f>
        <v>0</v>
      </c>
      <c r="CD63" s="70">
        <f>IFERROR(1/I63*(AB63/G63),0)</f>
        <v>0</v>
      </c>
    </row>
    <row r="64" spans="1:82" hidden="1" x14ac:dyDescent="0.2">
      <c r="A64" s="326"/>
      <c r="B64" s="326"/>
      <c r="C64" s="326"/>
      <c r="D64" s="326"/>
      <c r="E64" s="326"/>
      <c r="F64" s="326"/>
      <c r="G64" s="326"/>
      <c r="H64" s="326"/>
      <c r="I64" s="326"/>
      <c r="J64" s="326"/>
      <c r="K64" s="326"/>
      <c r="L64" s="326"/>
      <c r="M64" s="326"/>
      <c r="N64" s="326"/>
      <c r="O64" s="324" t="s">
        <v>43</v>
      </c>
      <c r="P64" s="325"/>
      <c r="Q64" s="325"/>
      <c r="R64" s="325"/>
      <c r="S64" s="325"/>
      <c r="T64" s="35" t="s">
        <v>42</v>
      </c>
      <c r="U64" s="45">
        <f>IFERROR(U62/G62,0)+IFERROR(U63/G63,0)</f>
        <v>0</v>
      </c>
      <c r="V64" s="45">
        <f>IFERROR(V62/G62,0)+IFERROR(V63/G63,0)</f>
        <v>0</v>
      </c>
      <c r="W64" s="45">
        <f>IFERROR(W62/G62,0)+IFERROR(W63/G63,0)</f>
        <v>0</v>
      </c>
      <c r="X64" s="45">
        <f>IFERROR(X62/G62,0)+IFERROR(X63/G63,0)</f>
        <v>0</v>
      </c>
      <c r="Y64" s="45">
        <f>IFERROR(Y62/G62,0)+IFERROR(Y63/G63,0)</f>
        <v>0</v>
      </c>
      <c r="Z64" s="45">
        <f>IFERROR(Z62/G62,0)+IFERROR(Z63/G63,0)</f>
        <v>0</v>
      </c>
      <c r="AA64" s="45">
        <f>IFERROR(AA62/G62,0)+IFERROR(AA63/G63,0)</f>
        <v>0</v>
      </c>
      <c r="AB64" s="45">
        <f>IFERROR(AB62/G62,0)+IFERROR(AB63/G63,0)</f>
        <v>0</v>
      </c>
      <c r="AC64" s="45">
        <f>IFERROR(IF(AC62="",0,AC62),0)+IFERROR(IF(AC63="",0,AC63),0)</f>
        <v>0</v>
      </c>
      <c r="AD64" s="3"/>
      <c r="AE64" s="65"/>
      <c r="AF64" s="3"/>
      <c r="AG64" s="3"/>
      <c r="AK64" s="3"/>
      <c r="AN64" s="54"/>
      <c r="AO64" s="3"/>
      <c r="AP64" s="3"/>
      <c r="AQ64" s="2"/>
      <c r="AR64" s="2"/>
      <c r="AS64" s="2"/>
      <c r="AT64" s="2"/>
      <c r="AU64" s="16"/>
      <c r="AV64" s="16"/>
      <c r="AW64" s="17"/>
    </row>
    <row r="65" spans="1:82" hidden="1" x14ac:dyDescent="0.2">
      <c r="A65" s="326"/>
      <c r="B65" s="326"/>
      <c r="C65" s="326"/>
      <c r="D65" s="326"/>
      <c r="E65" s="326"/>
      <c r="F65" s="326"/>
      <c r="G65" s="326"/>
      <c r="H65" s="326"/>
      <c r="I65" s="326"/>
      <c r="J65" s="326"/>
      <c r="K65" s="326"/>
      <c r="L65" s="326"/>
      <c r="M65" s="326"/>
      <c r="N65" s="326"/>
      <c r="O65" s="324" t="s">
        <v>43</v>
      </c>
      <c r="P65" s="325"/>
      <c r="Q65" s="325"/>
      <c r="R65" s="325"/>
      <c r="S65" s="325"/>
      <c r="T65" s="35" t="s">
        <v>0</v>
      </c>
      <c r="U65" s="95">
        <f t="shared" ref="U65:AB65" si="8">IFERROR(SUM(U62:U63),0)</f>
        <v>0</v>
      </c>
      <c r="V65" s="95">
        <f t="shared" si="8"/>
        <v>0</v>
      </c>
      <c r="W65" s="95">
        <f t="shared" si="8"/>
        <v>0</v>
      </c>
      <c r="X65" s="95">
        <f t="shared" si="8"/>
        <v>0</v>
      </c>
      <c r="Y65" s="95">
        <f t="shared" si="8"/>
        <v>0</v>
      </c>
      <c r="Z65" s="95">
        <f t="shared" si="8"/>
        <v>0</v>
      </c>
      <c r="AA65" s="95">
        <f t="shared" si="8"/>
        <v>0</v>
      </c>
      <c r="AB65" s="95">
        <f t="shared" si="8"/>
        <v>0</v>
      </c>
      <c r="AC65" s="45" t="s">
        <v>57</v>
      </c>
      <c r="AD65" s="3"/>
      <c r="AE65" s="65"/>
      <c r="AF65" s="3"/>
      <c r="AG65" s="3"/>
      <c r="AK65" s="3"/>
      <c r="AN65" s="54"/>
      <c r="AO65" s="3"/>
      <c r="AP65" s="3"/>
      <c r="AQ65" s="2"/>
      <c r="AR65" s="2"/>
      <c r="AS65" s="2"/>
      <c r="AT65" s="2"/>
      <c r="AU65" s="16"/>
      <c r="AV65" s="16"/>
      <c r="AW65" s="17"/>
    </row>
    <row r="66" spans="1:82" ht="27.75" hidden="1" customHeight="1" x14ac:dyDescent="0.2">
      <c r="A66" s="309" t="s">
        <v>138</v>
      </c>
      <c r="B66" s="310"/>
      <c r="C66" s="310"/>
      <c r="D66" s="310"/>
      <c r="E66" s="310"/>
      <c r="F66" s="310"/>
      <c r="G66" s="310"/>
      <c r="H66" s="310"/>
      <c r="I66" s="310"/>
      <c r="J66" s="310"/>
      <c r="K66" s="310"/>
      <c r="L66" s="310"/>
      <c r="M66" s="310"/>
      <c r="N66" s="310"/>
      <c r="O66" s="310"/>
      <c r="P66" s="310"/>
      <c r="Q66" s="310"/>
      <c r="R66" s="310"/>
      <c r="S66" s="310"/>
      <c r="T66" s="310"/>
      <c r="U66" s="310"/>
      <c r="V66" s="310"/>
      <c r="W66" s="298"/>
      <c r="X66" s="298"/>
      <c r="Y66" s="298"/>
      <c r="Z66" s="298"/>
      <c r="AA66" s="311"/>
      <c r="AB66" s="311"/>
      <c r="AC66" s="311"/>
      <c r="AD66" s="311"/>
      <c r="AE66" s="312"/>
      <c r="AF66" s="313"/>
      <c r="AG66" s="2"/>
      <c r="AH66" s="2"/>
      <c r="AI66" s="2"/>
      <c r="AJ66" s="2"/>
      <c r="AK66" s="55"/>
      <c r="AL66" s="55"/>
      <c r="AM66" s="55"/>
      <c r="AN66" s="2"/>
      <c r="AO66" s="2"/>
      <c r="AP66" s="2"/>
      <c r="AQ66" s="2"/>
      <c r="AR66" s="2"/>
    </row>
    <row r="67" spans="1:82" ht="15" hidden="1" x14ac:dyDescent="0.25">
      <c r="A67" s="314" t="s">
        <v>139</v>
      </c>
      <c r="B67" s="315"/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1"/>
      <c r="AB67" s="311"/>
      <c r="AC67" s="311"/>
      <c r="AD67" s="311"/>
      <c r="AE67" s="312"/>
      <c r="AF67" s="316"/>
      <c r="AG67" s="2"/>
      <c r="AH67" s="2"/>
      <c r="AI67" s="2"/>
      <c r="AJ67" s="2"/>
      <c r="AK67" s="55"/>
      <c r="AL67" s="55"/>
      <c r="AM67" s="55"/>
      <c r="AN67" s="2"/>
      <c r="AO67" s="2"/>
      <c r="AP67" s="2"/>
      <c r="AQ67" s="2"/>
      <c r="AR67" s="2"/>
    </row>
    <row r="68" spans="1:82" ht="15" hidden="1" x14ac:dyDescent="0.25">
      <c r="A68" s="317" t="s">
        <v>140</v>
      </c>
      <c r="B68" s="318"/>
      <c r="C68" s="318"/>
      <c r="D68" s="318"/>
      <c r="E68" s="318"/>
      <c r="F68" s="318"/>
      <c r="G68" s="318"/>
      <c r="H68" s="318"/>
      <c r="I68" s="318"/>
      <c r="J68" s="318"/>
      <c r="K68" s="318"/>
      <c r="L68" s="318"/>
      <c r="M68" s="318"/>
      <c r="N68" s="318"/>
      <c r="O68" s="318"/>
      <c r="P68" s="318"/>
      <c r="Q68" s="318"/>
      <c r="R68" s="318"/>
      <c r="S68" s="318"/>
      <c r="T68" s="318"/>
      <c r="U68" s="318"/>
      <c r="V68" s="318"/>
      <c r="W68" s="318"/>
      <c r="X68" s="315"/>
      <c r="Y68" s="315"/>
      <c r="Z68" s="315"/>
      <c r="AA68" s="311"/>
      <c r="AB68" s="311"/>
      <c r="AC68" s="311"/>
      <c r="AD68" s="311"/>
      <c r="AE68" s="312"/>
      <c r="AF68" s="319"/>
      <c r="AG68" s="2"/>
      <c r="AH68" s="2"/>
      <c r="AI68" s="2"/>
      <c r="AJ68" s="2"/>
      <c r="AK68" s="55"/>
      <c r="AL68" s="55"/>
      <c r="AM68" s="55"/>
      <c r="AN68" s="2"/>
      <c r="AO68" s="2"/>
      <c r="AP68" s="2"/>
      <c r="AQ68" s="2"/>
      <c r="AR68" s="2"/>
    </row>
    <row r="69" spans="1:82" hidden="1" x14ac:dyDescent="0.2">
      <c r="A69" s="72" t="s">
        <v>141</v>
      </c>
      <c r="B69" s="73" t="s">
        <v>142</v>
      </c>
      <c r="C69" s="73">
        <v>4301020323</v>
      </c>
      <c r="D69" s="73">
        <v>4680115886223</v>
      </c>
      <c r="E69" s="74">
        <v>0.33</v>
      </c>
      <c r="F69" s="75">
        <v>6</v>
      </c>
      <c r="G69" s="74">
        <v>1.98</v>
      </c>
      <c r="H69" s="74">
        <v>2.08</v>
      </c>
      <c r="I69" s="76">
        <v>234</v>
      </c>
      <c r="J69" s="76" t="s">
        <v>108</v>
      </c>
      <c r="K69" s="77" t="s">
        <v>107</v>
      </c>
      <c r="L69" s="77"/>
      <c r="M69" s="320">
        <v>40</v>
      </c>
      <c r="N69" s="320"/>
      <c r="O69" s="3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P69" s="322"/>
      <c r="Q69" s="322"/>
      <c r="R69" s="322"/>
      <c r="S69" s="322"/>
      <c r="T69" s="78" t="s">
        <v>0</v>
      </c>
      <c r="U69" s="58">
        <v>0</v>
      </c>
      <c r="V69" s="59">
        <f>IFERROR(IF(U69="",0,CEILING((U69/$G69),1)*$G69),"")</f>
        <v>0</v>
      </c>
      <c r="W69" s="58">
        <v>0</v>
      </c>
      <c r="X69" s="59">
        <f>IFERROR(IF(W69="",0,CEILING((W69/$G69),1)*$G69),"")</f>
        <v>0</v>
      </c>
      <c r="Y69" s="58">
        <v>0</v>
      </c>
      <c r="Z69" s="59">
        <f>IFERROR(IF(Y69="",0,CEILING((Y69/$G69),1)*$G69),"")</f>
        <v>0</v>
      </c>
      <c r="AA69" s="58">
        <v>0</v>
      </c>
      <c r="AB69" s="59">
        <f>IFERROR(IF(AA69="",0,CEILING((AA69/$G69),1)*$G69),"")</f>
        <v>0</v>
      </c>
      <c r="AC69" s="60" t="str">
        <f>IF(IFERROR(ROUNDUP(V69/G69,0)*0.00502,0)+IFERROR(ROUNDUP(X69/G69,0)*0.00502,0)+IFERROR(ROUNDUP(Z69/G69,0)*0.00502,0)+IFERROR(ROUNDUP(AB69/G69,0)*0.00502,0)=0,"",IFERROR(ROUNDUP(V69/G69,0)*0.00502,0)+IFERROR(ROUNDUP(X69/G69,0)*0.00502,0)+IFERROR(ROUNDUP(Z69/G69,0)*0.00502,0)+IFERROR(ROUNDUP(AB69/G69,0)*0.00502,0))</f>
        <v/>
      </c>
      <c r="AD69" s="72" t="s">
        <v>57</v>
      </c>
      <c r="AE69" s="72" t="s">
        <v>57</v>
      </c>
      <c r="AF69" s="125" t="s">
        <v>143</v>
      </c>
      <c r="AG69" s="2"/>
      <c r="AH69" s="2"/>
      <c r="AI69" s="2"/>
      <c r="AJ69" s="2"/>
      <c r="AK69" s="2"/>
      <c r="AL69" s="55"/>
      <c r="AM69" s="55"/>
      <c r="AN69" s="55"/>
      <c r="AO69" s="2"/>
      <c r="AP69" s="2"/>
      <c r="AQ69" s="2"/>
      <c r="AR69" s="2"/>
      <c r="AS69" s="2"/>
      <c r="AT69" s="2"/>
      <c r="AU69" s="16"/>
      <c r="AV69" s="16"/>
      <c r="AW69" s="17"/>
      <c r="BB69" s="124" t="s">
        <v>65</v>
      </c>
      <c r="BO69" s="70">
        <f>IFERROR(U69*H69/G69,0)</f>
        <v>0</v>
      </c>
      <c r="BP69" s="70">
        <f>IFERROR(V69*H69/G69,0)</f>
        <v>0</v>
      </c>
      <c r="BQ69" s="70">
        <f>IFERROR(1/I69*(U69/G69),0)</f>
        <v>0</v>
      </c>
      <c r="BR69" s="70">
        <f>IFERROR(1/I69*(V69/G69),0)</f>
        <v>0</v>
      </c>
      <c r="BS69" s="70">
        <f>IFERROR(W69*H69/G69,0)</f>
        <v>0</v>
      </c>
      <c r="BT69" s="70">
        <f>IFERROR(X69*H69/G69,0)</f>
        <v>0</v>
      </c>
      <c r="BU69" s="70">
        <f>IFERROR(1/I69*(W69/G69),0)</f>
        <v>0</v>
      </c>
      <c r="BV69" s="70">
        <f>IFERROR(1/I69*(X69/G69),0)</f>
        <v>0</v>
      </c>
      <c r="BW69" s="70">
        <f>IFERROR(Y69*H69/G69,0)</f>
        <v>0</v>
      </c>
      <c r="BX69" s="70">
        <f>IFERROR(Z69*H69/G69,0)</f>
        <v>0</v>
      </c>
      <c r="BY69" s="70">
        <f>IFERROR(1/I69*(Y69/G69),0)</f>
        <v>0</v>
      </c>
      <c r="BZ69" s="70">
        <f>IFERROR(1/I69*(Z69/G69),0)</f>
        <v>0</v>
      </c>
      <c r="CA69" s="70">
        <f>IFERROR(AA69*H69/G69,0)</f>
        <v>0</v>
      </c>
      <c r="CB69" s="70">
        <f>IFERROR(AB69*H69/G69,0)</f>
        <v>0</v>
      </c>
      <c r="CC69" s="70">
        <f>IFERROR(1/I69*(AA69/G69),0)</f>
        <v>0</v>
      </c>
      <c r="CD69" s="70">
        <f>IFERROR(1/I69*(AB69/G69),0)</f>
        <v>0</v>
      </c>
    </row>
    <row r="70" spans="1:82" hidden="1" x14ac:dyDescent="0.2">
      <c r="A70" s="326"/>
      <c r="B70" s="326"/>
      <c r="C70" s="326"/>
      <c r="D70" s="326"/>
      <c r="E70" s="326"/>
      <c r="F70" s="326"/>
      <c r="G70" s="326"/>
      <c r="H70" s="326"/>
      <c r="I70" s="326"/>
      <c r="J70" s="326"/>
      <c r="K70" s="326"/>
      <c r="L70" s="326"/>
      <c r="M70" s="326"/>
      <c r="N70" s="326"/>
      <c r="O70" s="324" t="s">
        <v>43</v>
      </c>
      <c r="P70" s="325"/>
      <c r="Q70" s="325"/>
      <c r="R70" s="325"/>
      <c r="S70" s="325"/>
      <c r="T70" s="35" t="s">
        <v>42</v>
      </c>
      <c r="U70" s="45">
        <f>IFERROR(U69/G69,0)</f>
        <v>0</v>
      </c>
      <c r="V70" s="45">
        <f>IFERROR(V69/G69,0)</f>
        <v>0</v>
      </c>
      <c r="W70" s="45">
        <f>IFERROR(W69/G69,0)</f>
        <v>0</v>
      </c>
      <c r="X70" s="45">
        <f>IFERROR(X69/G69,0)</f>
        <v>0</v>
      </c>
      <c r="Y70" s="45">
        <f>IFERROR(Y69/G69,0)</f>
        <v>0</v>
      </c>
      <c r="Z70" s="45">
        <f>IFERROR(Z69/G69,0)</f>
        <v>0</v>
      </c>
      <c r="AA70" s="45">
        <f>IFERROR(AA69/G69,0)</f>
        <v>0</v>
      </c>
      <c r="AB70" s="45">
        <f>IFERROR(AB69/G69,0)</f>
        <v>0</v>
      </c>
      <c r="AC70" s="45">
        <f>IFERROR(IF(AC69="",0,AC69),0)</f>
        <v>0</v>
      </c>
      <c r="AD70" s="3"/>
      <c r="AE70" s="65"/>
      <c r="AF70" s="3"/>
      <c r="AG70" s="3"/>
      <c r="AK70" s="3"/>
      <c r="AN70" s="54"/>
      <c r="AO70" s="3"/>
      <c r="AP70" s="3"/>
      <c r="AQ70" s="2"/>
      <c r="AR70" s="2"/>
      <c r="AS70" s="2"/>
      <c r="AT70" s="2"/>
      <c r="AU70" s="16"/>
      <c r="AV70" s="16"/>
      <c r="AW70" s="17"/>
    </row>
    <row r="71" spans="1:82" hidden="1" x14ac:dyDescent="0.2">
      <c r="A71" s="326"/>
      <c r="B71" s="326"/>
      <c r="C71" s="326"/>
      <c r="D71" s="326"/>
      <c r="E71" s="326"/>
      <c r="F71" s="326"/>
      <c r="G71" s="326"/>
      <c r="H71" s="326"/>
      <c r="I71" s="326"/>
      <c r="J71" s="326"/>
      <c r="K71" s="326"/>
      <c r="L71" s="326"/>
      <c r="M71" s="326"/>
      <c r="N71" s="326"/>
      <c r="O71" s="324" t="s">
        <v>43</v>
      </c>
      <c r="P71" s="325"/>
      <c r="Q71" s="325"/>
      <c r="R71" s="325"/>
      <c r="S71" s="325"/>
      <c r="T71" s="35" t="s">
        <v>0</v>
      </c>
      <c r="U71" s="95">
        <f t="shared" ref="U71:AB71" si="9">IFERROR(SUM(U69:U69),0)</f>
        <v>0</v>
      </c>
      <c r="V71" s="95">
        <f t="shared" si="9"/>
        <v>0</v>
      </c>
      <c r="W71" s="95">
        <f t="shared" si="9"/>
        <v>0</v>
      </c>
      <c r="X71" s="95">
        <f t="shared" si="9"/>
        <v>0</v>
      </c>
      <c r="Y71" s="95">
        <f t="shared" si="9"/>
        <v>0</v>
      </c>
      <c r="Z71" s="95">
        <f t="shared" si="9"/>
        <v>0</v>
      </c>
      <c r="AA71" s="95">
        <f t="shared" si="9"/>
        <v>0</v>
      </c>
      <c r="AB71" s="95">
        <f t="shared" si="9"/>
        <v>0</v>
      </c>
      <c r="AC71" s="45" t="s">
        <v>57</v>
      </c>
      <c r="AD71" s="3"/>
      <c r="AE71" s="65"/>
      <c r="AF71" s="3"/>
      <c r="AG71" s="3"/>
      <c r="AK71" s="3"/>
      <c r="AN71" s="54"/>
      <c r="AO71" s="3"/>
      <c r="AP71" s="3"/>
      <c r="AQ71" s="2"/>
      <c r="AR71" s="2"/>
      <c r="AS71" s="2"/>
      <c r="AT71" s="2"/>
      <c r="AU71" s="16"/>
      <c r="AV71" s="16"/>
      <c r="AW71" s="17"/>
    </row>
    <row r="72" spans="1:82" ht="15" hidden="1" x14ac:dyDescent="0.25">
      <c r="A72" s="317" t="s">
        <v>104</v>
      </c>
      <c r="B72" s="318"/>
      <c r="C72" s="318"/>
      <c r="D72" s="318"/>
      <c r="E72" s="318"/>
      <c r="F72" s="318"/>
      <c r="G72" s="318"/>
      <c r="H72" s="318"/>
      <c r="I72" s="318"/>
      <c r="J72" s="318"/>
      <c r="K72" s="318"/>
      <c r="L72" s="318"/>
      <c r="M72" s="318"/>
      <c r="N72" s="318"/>
      <c r="O72" s="318"/>
      <c r="P72" s="318"/>
      <c r="Q72" s="318"/>
      <c r="R72" s="318"/>
      <c r="S72" s="318"/>
      <c r="T72" s="318"/>
      <c r="U72" s="318"/>
      <c r="V72" s="318"/>
      <c r="W72" s="318"/>
      <c r="X72" s="315"/>
      <c r="Y72" s="315"/>
      <c r="Z72" s="315"/>
      <c r="AA72" s="311"/>
      <c r="AB72" s="311"/>
      <c r="AC72" s="311"/>
      <c r="AD72" s="311"/>
      <c r="AE72" s="312"/>
      <c r="AF72" s="319"/>
      <c r="AG72" s="2"/>
      <c r="AH72" s="2"/>
      <c r="AI72" s="2"/>
      <c r="AJ72" s="2"/>
      <c r="AK72" s="55"/>
      <c r="AL72" s="55"/>
      <c r="AM72" s="55"/>
      <c r="AN72" s="2"/>
      <c r="AO72" s="2"/>
      <c r="AP72" s="2"/>
      <c r="AQ72" s="2"/>
      <c r="AR72" s="2"/>
    </row>
    <row r="73" spans="1:82" hidden="1" x14ac:dyDescent="0.2">
      <c r="A73" s="72" t="s">
        <v>144</v>
      </c>
      <c r="B73" s="73" t="s">
        <v>145</v>
      </c>
      <c r="C73" s="73">
        <v>4301031202</v>
      </c>
      <c r="D73" s="73">
        <v>4680115881679</v>
      </c>
      <c r="E73" s="74">
        <v>0.35</v>
      </c>
      <c r="F73" s="75">
        <v>6</v>
      </c>
      <c r="G73" s="74">
        <v>2.1</v>
      </c>
      <c r="H73" s="74">
        <v>2.2000000000000002</v>
      </c>
      <c r="I73" s="76">
        <v>234</v>
      </c>
      <c r="J73" s="76" t="s">
        <v>108</v>
      </c>
      <c r="K73" s="77" t="s">
        <v>107</v>
      </c>
      <c r="L73" s="77"/>
      <c r="M73" s="320">
        <v>40</v>
      </c>
      <c r="N73" s="320"/>
      <c r="O73" s="3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73" s="322"/>
      <c r="Q73" s="322"/>
      <c r="R73" s="322"/>
      <c r="S73" s="322"/>
      <c r="T73" s="78" t="s">
        <v>0</v>
      </c>
      <c r="U73" s="58">
        <v>0</v>
      </c>
      <c r="V73" s="59">
        <f>IFERROR(IF(U73="",0,CEILING((U73/$G73),1)*$G73),"")</f>
        <v>0</v>
      </c>
      <c r="W73" s="58">
        <v>0</v>
      </c>
      <c r="X73" s="59">
        <f>IFERROR(IF(W73="",0,CEILING((W73/$G73),1)*$G73),"")</f>
        <v>0</v>
      </c>
      <c r="Y73" s="58">
        <v>0</v>
      </c>
      <c r="Z73" s="59">
        <f>IFERROR(IF(Y73="",0,CEILING((Y73/$G73),1)*$G73),"")</f>
        <v>0</v>
      </c>
      <c r="AA73" s="58">
        <v>0</v>
      </c>
      <c r="AB73" s="59">
        <f>IFERROR(IF(AA73="",0,CEILING((AA73/$G73),1)*$G73),"")</f>
        <v>0</v>
      </c>
      <c r="AC73" s="60" t="str">
        <f>IF(IFERROR(ROUNDUP(V73/G73,0)*0.00502,0)+IFERROR(ROUNDUP(X73/G73,0)*0.00502,0)+IFERROR(ROUNDUP(Z73/G73,0)*0.00502,0)+IFERROR(ROUNDUP(AB73/G73,0)*0.00502,0)=0,"",IFERROR(ROUNDUP(V73/G73,0)*0.00502,0)+IFERROR(ROUNDUP(X73/G73,0)*0.00502,0)+IFERROR(ROUNDUP(Z73/G73,0)*0.00502,0)+IFERROR(ROUNDUP(AB73/G73,0)*0.00502,0))</f>
        <v/>
      </c>
      <c r="AD73" s="72" t="s">
        <v>57</v>
      </c>
      <c r="AE73" s="72" t="s">
        <v>57</v>
      </c>
      <c r="AF73" s="127" t="s">
        <v>146</v>
      </c>
      <c r="AG73" s="2"/>
      <c r="AH73" s="2"/>
      <c r="AI73" s="2"/>
      <c r="AJ73" s="2"/>
      <c r="AK73" s="2"/>
      <c r="AL73" s="55"/>
      <c r="AM73" s="55"/>
      <c r="AN73" s="55"/>
      <c r="AO73" s="2"/>
      <c r="AP73" s="2"/>
      <c r="AQ73" s="2"/>
      <c r="AR73" s="2"/>
      <c r="AS73" s="2"/>
      <c r="AT73" s="2"/>
      <c r="AU73" s="16"/>
      <c r="AV73" s="16"/>
      <c r="AW73" s="17"/>
      <c r="BB73" s="126" t="s">
        <v>65</v>
      </c>
      <c r="BO73" s="70">
        <f>IFERROR(U73*H73/G73,0)</f>
        <v>0</v>
      </c>
      <c r="BP73" s="70">
        <f>IFERROR(V73*H73/G73,0)</f>
        <v>0</v>
      </c>
      <c r="BQ73" s="70">
        <f>IFERROR(1/I73*(U73/G73),0)</f>
        <v>0</v>
      </c>
      <c r="BR73" s="70">
        <f>IFERROR(1/I73*(V73/G73),0)</f>
        <v>0</v>
      </c>
      <c r="BS73" s="70">
        <f>IFERROR(W73*H73/G73,0)</f>
        <v>0</v>
      </c>
      <c r="BT73" s="70">
        <f>IFERROR(X73*H73/G73,0)</f>
        <v>0</v>
      </c>
      <c r="BU73" s="70">
        <f>IFERROR(1/I73*(W73/G73),0)</f>
        <v>0</v>
      </c>
      <c r="BV73" s="70">
        <f>IFERROR(1/I73*(X73/G73),0)</f>
        <v>0</v>
      </c>
      <c r="BW73" s="70">
        <f>IFERROR(Y73*H73/G73,0)</f>
        <v>0</v>
      </c>
      <c r="BX73" s="70">
        <f>IFERROR(Z73*H73/G73,0)</f>
        <v>0</v>
      </c>
      <c r="BY73" s="70">
        <f>IFERROR(1/I73*(Y73/G73),0)</f>
        <v>0</v>
      </c>
      <c r="BZ73" s="70">
        <f>IFERROR(1/I73*(Z73/G73),0)</f>
        <v>0</v>
      </c>
      <c r="CA73" s="70">
        <f>IFERROR(AA73*H73/G73,0)</f>
        <v>0</v>
      </c>
      <c r="CB73" s="70">
        <f>IFERROR(AB73*H73/G73,0)</f>
        <v>0</v>
      </c>
      <c r="CC73" s="70">
        <f>IFERROR(1/I73*(AA73/G73),0)</f>
        <v>0</v>
      </c>
      <c r="CD73" s="70">
        <f>IFERROR(1/I73*(AB73/G73),0)</f>
        <v>0</v>
      </c>
    </row>
    <row r="74" spans="1:82" hidden="1" x14ac:dyDescent="0.2">
      <c r="A74" s="72" t="s">
        <v>147</v>
      </c>
      <c r="B74" s="73" t="s">
        <v>148</v>
      </c>
      <c r="C74" s="73">
        <v>4301031245</v>
      </c>
      <c r="D74" s="73">
        <v>4680115883963</v>
      </c>
      <c r="E74" s="74">
        <v>0.28000000000000003</v>
      </c>
      <c r="F74" s="75">
        <v>6</v>
      </c>
      <c r="G74" s="74">
        <v>1.68</v>
      </c>
      <c r="H74" s="74">
        <v>1.78</v>
      </c>
      <c r="I74" s="76">
        <v>234</v>
      </c>
      <c r="J74" s="76" t="s">
        <v>108</v>
      </c>
      <c r="K74" s="77" t="s">
        <v>107</v>
      </c>
      <c r="L74" s="77"/>
      <c r="M74" s="320">
        <v>40</v>
      </c>
      <c r="N74" s="320"/>
      <c r="O74" s="3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74" s="322"/>
      <c r="Q74" s="322"/>
      <c r="R74" s="322"/>
      <c r="S74" s="322"/>
      <c r="T74" s="78" t="s">
        <v>0</v>
      </c>
      <c r="U74" s="58">
        <v>0</v>
      </c>
      <c r="V74" s="59">
        <f>IFERROR(IF(U74="",0,CEILING((U74/$G74),1)*$G74),"")</f>
        <v>0</v>
      </c>
      <c r="W74" s="58">
        <v>0</v>
      </c>
      <c r="X74" s="59">
        <f>IFERROR(IF(W74="",0,CEILING((W74/$G74),1)*$G74),"")</f>
        <v>0</v>
      </c>
      <c r="Y74" s="58">
        <v>0</v>
      </c>
      <c r="Z74" s="59">
        <f>IFERROR(IF(Y74="",0,CEILING((Y74/$G74),1)*$G74),"")</f>
        <v>0</v>
      </c>
      <c r="AA74" s="58">
        <v>0</v>
      </c>
      <c r="AB74" s="59">
        <f>IFERROR(IF(AA74="",0,CEILING((AA74/$G74),1)*$G74),"")</f>
        <v>0</v>
      </c>
      <c r="AC74" s="60" t="str">
        <f>IF(IFERROR(ROUNDUP(V74/G74,0)*0.00502,0)+IFERROR(ROUNDUP(X74/G74,0)*0.00502,0)+IFERROR(ROUNDUP(Z74/G74,0)*0.00502,0)+IFERROR(ROUNDUP(AB74/G74,0)*0.00502,0)=0,"",IFERROR(ROUNDUP(V74/G74,0)*0.00502,0)+IFERROR(ROUNDUP(X74/G74,0)*0.00502,0)+IFERROR(ROUNDUP(Z74/G74,0)*0.00502,0)+IFERROR(ROUNDUP(AB74/G74,0)*0.00502,0))</f>
        <v/>
      </c>
      <c r="AD74" s="72" t="s">
        <v>57</v>
      </c>
      <c r="AE74" s="72" t="s">
        <v>57</v>
      </c>
      <c r="AF74" s="129" t="s">
        <v>149</v>
      </c>
      <c r="AG74" s="2"/>
      <c r="AH74" s="2"/>
      <c r="AI74" s="2"/>
      <c r="AJ74" s="2"/>
      <c r="AK74" s="2"/>
      <c r="AL74" s="55"/>
      <c r="AM74" s="55"/>
      <c r="AN74" s="55"/>
      <c r="AO74" s="2"/>
      <c r="AP74" s="2"/>
      <c r="AQ74" s="2"/>
      <c r="AR74" s="2"/>
      <c r="AS74" s="2"/>
      <c r="AT74" s="2"/>
      <c r="AU74" s="16"/>
      <c r="AV74" s="16"/>
      <c r="AW74" s="17"/>
      <c r="BB74" s="128" t="s">
        <v>65</v>
      </c>
      <c r="BO74" s="70">
        <f>IFERROR(U74*H74/G74,0)</f>
        <v>0</v>
      </c>
      <c r="BP74" s="70">
        <f>IFERROR(V74*H74/G74,0)</f>
        <v>0</v>
      </c>
      <c r="BQ74" s="70">
        <f>IFERROR(1/I74*(U74/G74),0)</f>
        <v>0</v>
      </c>
      <c r="BR74" s="70">
        <f>IFERROR(1/I74*(V74/G74),0)</f>
        <v>0</v>
      </c>
      <c r="BS74" s="70">
        <f>IFERROR(W74*H74/G74,0)</f>
        <v>0</v>
      </c>
      <c r="BT74" s="70">
        <f>IFERROR(X74*H74/G74,0)</f>
        <v>0</v>
      </c>
      <c r="BU74" s="70">
        <f>IFERROR(1/I74*(W74/G74),0)</f>
        <v>0</v>
      </c>
      <c r="BV74" s="70">
        <f>IFERROR(1/I74*(X74/G74),0)</f>
        <v>0</v>
      </c>
      <c r="BW74" s="70">
        <f>IFERROR(Y74*H74/G74,0)</f>
        <v>0</v>
      </c>
      <c r="BX74" s="70">
        <f>IFERROR(Z74*H74/G74,0)</f>
        <v>0</v>
      </c>
      <c r="BY74" s="70">
        <f>IFERROR(1/I74*(Y74/G74),0)</f>
        <v>0</v>
      </c>
      <c r="BZ74" s="70">
        <f>IFERROR(1/I74*(Z74/G74),0)</f>
        <v>0</v>
      </c>
      <c r="CA74" s="70">
        <f>IFERROR(AA74*H74/G74,0)</f>
        <v>0</v>
      </c>
      <c r="CB74" s="70">
        <f>IFERROR(AB74*H74/G74,0)</f>
        <v>0</v>
      </c>
      <c r="CC74" s="70">
        <f>IFERROR(1/I74*(AA74/G74),0)</f>
        <v>0</v>
      </c>
      <c r="CD74" s="70">
        <f>IFERROR(1/I74*(AB74/G74),0)</f>
        <v>0</v>
      </c>
    </row>
    <row r="75" spans="1:82" hidden="1" x14ac:dyDescent="0.2">
      <c r="A75" s="326"/>
      <c r="B75" s="326"/>
      <c r="C75" s="326"/>
      <c r="D75" s="326"/>
      <c r="E75" s="326"/>
      <c r="F75" s="326"/>
      <c r="G75" s="326"/>
      <c r="H75" s="326"/>
      <c r="I75" s="326"/>
      <c r="J75" s="326"/>
      <c r="K75" s="326"/>
      <c r="L75" s="326"/>
      <c r="M75" s="326"/>
      <c r="N75" s="326"/>
      <c r="O75" s="324" t="s">
        <v>43</v>
      </c>
      <c r="P75" s="325"/>
      <c r="Q75" s="325"/>
      <c r="R75" s="325"/>
      <c r="S75" s="325"/>
      <c r="T75" s="35" t="s">
        <v>42</v>
      </c>
      <c r="U75" s="45">
        <f>IFERROR(U73/G73,0)+IFERROR(U74/G74,0)</f>
        <v>0</v>
      </c>
      <c r="V75" s="45">
        <f>IFERROR(V73/G73,0)+IFERROR(V74/G74,0)</f>
        <v>0</v>
      </c>
      <c r="W75" s="45">
        <f>IFERROR(W73/G73,0)+IFERROR(W74/G74,0)</f>
        <v>0</v>
      </c>
      <c r="X75" s="45">
        <f>IFERROR(X73/G73,0)+IFERROR(X74/G74,0)</f>
        <v>0</v>
      </c>
      <c r="Y75" s="45">
        <f>IFERROR(Y73/G73,0)+IFERROR(Y74/G74,0)</f>
        <v>0</v>
      </c>
      <c r="Z75" s="45">
        <f>IFERROR(Z73/G73,0)+IFERROR(Z74/G74,0)</f>
        <v>0</v>
      </c>
      <c r="AA75" s="45">
        <f>IFERROR(AA73/G73,0)+IFERROR(AA74/G74,0)</f>
        <v>0</v>
      </c>
      <c r="AB75" s="45">
        <f>IFERROR(AB73/G73,0)+IFERROR(AB74/G74,0)</f>
        <v>0</v>
      </c>
      <c r="AC75" s="45">
        <f>IFERROR(IF(AC73="",0,AC73),0)+IFERROR(IF(AC74="",0,AC74),0)</f>
        <v>0</v>
      </c>
      <c r="AD75" s="3"/>
      <c r="AE75" s="65"/>
      <c r="AF75" s="3"/>
      <c r="AG75" s="3"/>
      <c r="AK75" s="3"/>
      <c r="AN75" s="54"/>
      <c r="AO75" s="3"/>
      <c r="AP75" s="3"/>
      <c r="AQ75" s="2"/>
      <c r="AR75" s="2"/>
      <c r="AS75" s="2"/>
      <c r="AT75" s="2"/>
      <c r="AU75" s="16"/>
      <c r="AV75" s="16"/>
      <c r="AW75" s="17"/>
    </row>
    <row r="76" spans="1:82" hidden="1" x14ac:dyDescent="0.2">
      <c r="A76" s="326"/>
      <c r="B76" s="326"/>
      <c r="C76" s="326"/>
      <c r="D76" s="326"/>
      <c r="E76" s="326"/>
      <c r="F76" s="326"/>
      <c r="G76" s="326"/>
      <c r="H76" s="326"/>
      <c r="I76" s="326"/>
      <c r="J76" s="326"/>
      <c r="K76" s="326"/>
      <c r="L76" s="326"/>
      <c r="M76" s="326"/>
      <c r="N76" s="326"/>
      <c r="O76" s="324" t="s">
        <v>43</v>
      </c>
      <c r="P76" s="325"/>
      <c r="Q76" s="325"/>
      <c r="R76" s="325"/>
      <c r="S76" s="325"/>
      <c r="T76" s="35" t="s">
        <v>0</v>
      </c>
      <c r="U76" s="95">
        <f t="shared" ref="U76:AB76" si="10">IFERROR(SUM(U73:U74),0)</f>
        <v>0</v>
      </c>
      <c r="V76" s="95">
        <f t="shared" si="10"/>
        <v>0</v>
      </c>
      <c r="W76" s="95">
        <f t="shared" si="10"/>
        <v>0</v>
      </c>
      <c r="X76" s="95">
        <f t="shared" si="10"/>
        <v>0</v>
      </c>
      <c r="Y76" s="95">
        <f t="shared" si="10"/>
        <v>0</v>
      </c>
      <c r="Z76" s="95">
        <f t="shared" si="10"/>
        <v>0</v>
      </c>
      <c r="AA76" s="95">
        <f t="shared" si="10"/>
        <v>0</v>
      </c>
      <c r="AB76" s="95">
        <f t="shared" si="10"/>
        <v>0</v>
      </c>
      <c r="AC76" s="45" t="s">
        <v>57</v>
      </c>
      <c r="AD76" s="3"/>
      <c r="AE76" s="65"/>
      <c r="AF76" s="3"/>
      <c r="AG76" s="3"/>
      <c r="AK76" s="3"/>
      <c r="AN76" s="54"/>
      <c r="AO76" s="3"/>
      <c r="AP76" s="3"/>
      <c r="AQ76" s="2"/>
      <c r="AR76" s="2"/>
      <c r="AS76" s="2"/>
      <c r="AT76" s="2"/>
      <c r="AU76" s="16"/>
      <c r="AV76" s="16"/>
      <c r="AW76" s="17"/>
    </row>
    <row r="77" spans="1:82" ht="15" hidden="1" x14ac:dyDescent="0.25">
      <c r="A77" s="314" t="s">
        <v>150</v>
      </c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15"/>
      <c r="P77" s="315"/>
      <c r="Q77" s="315"/>
      <c r="R77" s="315"/>
      <c r="S77" s="315"/>
      <c r="T77" s="315"/>
      <c r="U77" s="315"/>
      <c r="V77" s="315"/>
      <c r="W77" s="315"/>
      <c r="X77" s="315"/>
      <c r="Y77" s="315"/>
      <c r="Z77" s="315"/>
      <c r="AA77" s="311"/>
      <c r="AB77" s="311"/>
      <c r="AC77" s="311"/>
      <c r="AD77" s="311"/>
      <c r="AE77" s="312"/>
      <c r="AF77" s="316"/>
      <c r="AG77" s="2"/>
      <c r="AH77" s="2"/>
      <c r="AI77" s="2"/>
      <c r="AJ77" s="2"/>
      <c r="AK77" s="55"/>
      <c r="AL77" s="55"/>
      <c r="AM77" s="55"/>
      <c r="AN77" s="2"/>
      <c r="AO77" s="2"/>
      <c r="AP77" s="2"/>
      <c r="AQ77" s="2"/>
      <c r="AR77" s="2"/>
    </row>
    <row r="78" spans="1:82" ht="15" hidden="1" x14ac:dyDescent="0.25">
      <c r="A78" s="317" t="s">
        <v>94</v>
      </c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18"/>
      <c r="N78" s="318"/>
      <c r="O78" s="318"/>
      <c r="P78" s="318"/>
      <c r="Q78" s="318"/>
      <c r="R78" s="318"/>
      <c r="S78" s="318"/>
      <c r="T78" s="318"/>
      <c r="U78" s="318"/>
      <c r="V78" s="318"/>
      <c r="W78" s="318"/>
      <c r="X78" s="315"/>
      <c r="Y78" s="315"/>
      <c r="Z78" s="315"/>
      <c r="AA78" s="311"/>
      <c r="AB78" s="311"/>
      <c r="AC78" s="311"/>
      <c r="AD78" s="311"/>
      <c r="AE78" s="312"/>
      <c r="AF78" s="319"/>
      <c r="AG78" s="2"/>
      <c r="AH78" s="2"/>
      <c r="AI78" s="2"/>
      <c r="AJ78" s="2"/>
      <c r="AK78" s="55"/>
      <c r="AL78" s="55"/>
      <c r="AM78" s="55"/>
      <c r="AN78" s="2"/>
      <c r="AO78" s="2"/>
      <c r="AP78" s="2"/>
      <c r="AQ78" s="2"/>
      <c r="AR78" s="2"/>
    </row>
    <row r="79" spans="1:82" hidden="1" x14ac:dyDescent="0.2">
      <c r="A79" s="72" t="s">
        <v>151</v>
      </c>
      <c r="B79" s="73" t="s">
        <v>152</v>
      </c>
      <c r="C79" s="73">
        <v>4301012027</v>
      </c>
      <c r="D79" s="73">
        <v>4680115881402</v>
      </c>
      <c r="E79" s="74">
        <v>1.35</v>
      </c>
      <c r="F79" s="75">
        <v>4</v>
      </c>
      <c r="G79" s="74">
        <v>5.4</v>
      </c>
      <c r="H79" s="74">
        <v>5.76</v>
      </c>
      <c r="I79" s="76">
        <v>104</v>
      </c>
      <c r="J79" s="76" t="s">
        <v>136</v>
      </c>
      <c r="K79" s="77" t="s">
        <v>97</v>
      </c>
      <c r="L79" s="77"/>
      <c r="M79" s="320">
        <v>55</v>
      </c>
      <c r="N79" s="320"/>
      <c r="O79" s="341" t="str">
        <f>HYPERLINK("https://abi.ru/products/Охлажденные/Стародворье/Сочинка/Вареные колбасы/P004631/","Вареные колбасы «Сочинка» Весовой п/а ТМ «Стародворье»")</f>
        <v>Вареные колбасы «Сочинка» Весовой п/а ТМ «Стародворье»</v>
      </c>
      <c r="P79" s="322"/>
      <c r="Q79" s="322"/>
      <c r="R79" s="322"/>
      <c r="S79" s="322"/>
      <c r="T79" s="78" t="s">
        <v>0</v>
      </c>
      <c r="U79" s="58">
        <v>0</v>
      </c>
      <c r="V79" s="59">
        <f>IFERROR(IF(U79="",0,CEILING((U79/$G79),1)*$G79),"")</f>
        <v>0</v>
      </c>
      <c r="W79" s="58">
        <v>0</v>
      </c>
      <c r="X79" s="59">
        <f>IFERROR(IF(W79="",0,CEILING((W79/$G79),1)*$G79),"")</f>
        <v>0</v>
      </c>
      <c r="Y79" s="58">
        <v>0</v>
      </c>
      <c r="Z79" s="59">
        <f>IFERROR(IF(Y79="",0,CEILING((Y79/$G79),1)*$G79),"")</f>
        <v>0</v>
      </c>
      <c r="AA79" s="58">
        <v>0</v>
      </c>
      <c r="AB79" s="59">
        <f>IFERROR(IF(AA79="",0,CEILING((AA79/$G79),1)*$G79),"")</f>
        <v>0</v>
      </c>
      <c r="AC79" s="60" t="str">
        <f>IF(IFERROR(ROUNDUP(V79/G79,0)*0.01196,0)+IFERROR(ROUNDUP(X79/G79,0)*0.01196,0)+IFERROR(ROUNDUP(Z79/G79,0)*0.01196,0)+IFERROR(ROUNDUP(AB79/G79,0)*0.01196,0)=0,"",IFERROR(ROUNDUP(V79/G79,0)*0.01196,0)+IFERROR(ROUNDUP(X79/G79,0)*0.01196,0)+IFERROR(ROUNDUP(Z79/G79,0)*0.01196,0)+IFERROR(ROUNDUP(AB79/G79,0)*0.01196,0))</f>
        <v/>
      </c>
      <c r="AD79" s="72" t="s">
        <v>57</v>
      </c>
      <c r="AE79" s="72" t="s">
        <v>57</v>
      </c>
      <c r="AF79" s="131" t="s">
        <v>153</v>
      </c>
      <c r="AG79" s="2"/>
      <c r="AH79" s="2"/>
      <c r="AI79" s="2"/>
      <c r="AJ79" s="2"/>
      <c r="AK79" s="2"/>
      <c r="AL79" s="55"/>
      <c r="AM79" s="55"/>
      <c r="AN79" s="55"/>
      <c r="AO79" s="2"/>
      <c r="AP79" s="2"/>
      <c r="AQ79" s="2"/>
      <c r="AR79" s="2"/>
      <c r="AS79" s="2"/>
      <c r="AT79" s="2"/>
      <c r="AU79" s="16"/>
      <c r="AV79" s="16"/>
      <c r="AW79" s="17"/>
      <c r="BB79" s="130" t="s">
        <v>65</v>
      </c>
      <c r="BO79" s="70">
        <f>IFERROR(U79*H79/G79,0)</f>
        <v>0</v>
      </c>
      <c r="BP79" s="70">
        <f>IFERROR(V79*H79/G79,0)</f>
        <v>0</v>
      </c>
      <c r="BQ79" s="70">
        <f>IFERROR(1/I79*(U79/G79),0)</f>
        <v>0</v>
      </c>
      <c r="BR79" s="70">
        <f>IFERROR(1/I79*(V79/G79),0)</f>
        <v>0</v>
      </c>
      <c r="BS79" s="70">
        <f>IFERROR(W79*H79/G79,0)</f>
        <v>0</v>
      </c>
      <c r="BT79" s="70">
        <f>IFERROR(X79*H79/G79,0)</f>
        <v>0</v>
      </c>
      <c r="BU79" s="70">
        <f>IFERROR(1/I79*(W79/G79),0)</f>
        <v>0</v>
      </c>
      <c r="BV79" s="70">
        <f>IFERROR(1/I79*(X79/G79),0)</f>
        <v>0</v>
      </c>
      <c r="BW79" s="70">
        <f>IFERROR(Y79*H79/G79,0)</f>
        <v>0</v>
      </c>
      <c r="BX79" s="70">
        <f>IFERROR(Z79*H79/G79,0)</f>
        <v>0</v>
      </c>
      <c r="BY79" s="70">
        <f>IFERROR(1/I79*(Y79/G79),0)</f>
        <v>0</v>
      </c>
      <c r="BZ79" s="70">
        <f>IFERROR(1/I79*(Z79/G79),0)</f>
        <v>0</v>
      </c>
      <c r="CA79" s="70">
        <f>IFERROR(AA79*H79/G79,0)</f>
        <v>0</v>
      </c>
      <c r="CB79" s="70">
        <f>IFERROR(AB79*H79/G79,0)</f>
        <v>0</v>
      </c>
      <c r="CC79" s="70">
        <f>IFERROR(1/I79*(AA79/G79),0)</f>
        <v>0</v>
      </c>
      <c r="CD79" s="70">
        <f>IFERROR(1/I79*(AB79/G79),0)</f>
        <v>0</v>
      </c>
    </row>
    <row r="80" spans="1:82" hidden="1" x14ac:dyDescent="0.2">
      <c r="A80" s="326"/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6"/>
      <c r="M80" s="326"/>
      <c r="N80" s="326"/>
      <c r="O80" s="324" t="s">
        <v>43</v>
      </c>
      <c r="P80" s="325"/>
      <c r="Q80" s="325"/>
      <c r="R80" s="325"/>
      <c r="S80" s="325"/>
      <c r="T80" s="35" t="s">
        <v>42</v>
      </c>
      <c r="U80" s="45">
        <f>IFERROR(U79/G79,0)</f>
        <v>0</v>
      </c>
      <c r="V80" s="45">
        <f>IFERROR(V79/G79,0)</f>
        <v>0</v>
      </c>
      <c r="W80" s="45">
        <f>IFERROR(W79/G79,0)</f>
        <v>0</v>
      </c>
      <c r="X80" s="45">
        <f>IFERROR(X79/G79,0)</f>
        <v>0</v>
      </c>
      <c r="Y80" s="45">
        <f>IFERROR(Y79/G79,0)</f>
        <v>0</v>
      </c>
      <c r="Z80" s="45">
        <f>IFERROR(Z79/G79,0)</f>
        <v>0</v>
      </c>
      <c r="AA80" s="45">
        <f>IFERROR(AA79/G79,0)</f>
        <v>0</v>
      </c>
      <c r="AB80" s="45">
        <f>IFERROR(AB79/G79,0)</f>
        <v>0</v>
      </c>
      <c r="AC80" s="45">
        <f>IFERROR(IF(AC79="",0,AC79),0)</f>
        <v>0</v>
      </c>
      <c r="AD80" s="3"/>
      <c r="AE80" s="65"/>
      <c r="AF80" s="3"/>
      <c r="AG80" s="3"/>
      <c r="AK80" s="3"/>
      <c r="AN80" s="54"/>
      <c r="AO80" s="3"/>
      <c r="AP80" s="3"/>
      <c r="AQ80" s="2"/>
      <c r="AR80" s="2"/>
      <c r="AS80" s="2"/>
      <c r="AT80" s="2"/>
      <c r="AU80" s="16"/>
      <c r="AV80" s="16"/>
      <c r="AW80" s="17"/>
    </row>
    <row r="81" spans="1:82" hidden="1" x14ac:dyDescent="0.2">
      <c r="A81" s="326"/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6"/>
      <c r="M81" s="326"/>
      <c r="N81" s="326"/>
      <c r="O81" s="324" t="s">
        <v>43</v>
      </c>
      <c r="P81" s="325"/>
      <c r="Q81" s="325"/>
      <c r="R81" s="325"/>
      <c r="S81" s="325"/>
      <c r="T81" s="35" t="s">
        <v>0</v>
      </c>
      <c r="U81" s="95">
        <f t="shared" ref="U81:AB81" si="11">IFERROR(SUM(U79:U79),0)</f>
        <v>0</v>
      </c>
      <c r="V81" s="95">
        <f t="shared" si="11"/>
        <v>0</v>
      </c>
      <c r="W81" s="95">
        <f t="shared" si="11"/>
        <v>0</v>
      </c>
      <c r="X81" s="95">
        <f t="shared" si="11"/>
        <v>0</v>
      </c>
      <c r="Y81" s="95">
        <f t="shared" si="11"/>
        <v>0</v>
      </c>
      <c r="Z81" s="95">
        <f t="shared" si="11"/>
        <v>0</v>
      </c>
      <c r="AA81" s="95">
        <f t="shared" si="11"/>
        <v>0</v>
      </c>
      <c r="AB81" s="95">
        <f t="shared" si="11"/>
        <v>0</v>
      </c>
      <c r="AC81" s="45" t="s">
        <v>57</v>
      </c>
      <c r="AD81" s="3"/>
      <c r="AE81" s="65"/>
      <c r="AF81" s="3"/>
      <c r="AG81" s="3"/>
      <c r="AK81" s="3"/>
      <c r="AN81" s="54"/>
      <c r="AO81" s="3"/>
      <c r="AP81" s="3"/>
      <c r="AQ81" s="2"/>
      <c r="AR81" s="2"/>
      <c r="AS81" s="2"/>
      <c r="AT81" s="2"/>
      <c r="AU81" s="16"/>
      <c r="AV81" s="16"/>
      <c r="AW81" s="17"/>
    </row>
    <row r="82" spans="1:82" ht="15" hidden="1" x14ac:dyDescent="0.25">
      <c r="A82" s="317" t="s">
        <v>104</v>
      </c>
      <c r="B82" s="318"/>
      <c r="C82" s="318"/>
      <c r="D82" s="318"/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  <c r="Q82" s="318"/>
      <c r="R82" s="318"/>
      <c r="S82" s="318"/>
      <c r="T82" s="318"/>
      <c r="U82" s="318"/>
      <c r="V82" s="318"/>
      <c r="W82" s="318"/>
      <c r="X82" s="315"/>
      <c r="Y82" s="315"/>
      <c r="Z82" s="315"/>
      <c r="AA82" s="311"/>
      <c r="AB82" s="311"/>
      <c r="AC82" s="311"/>
      <c r="AD82" s="311"/>
      <c r="AE82" s="312"/>
      <c r="AF82" s="319"/>
      <c r="AG82" s="2"/>
      <c r="AH82" s="2"/>
      <c r="AI82" s="2"/>
      <c r="AJ82" s="2"/>
      <c r="AK82" s="55"/>
      <c r="AL82" s="55"/>
      <c r="AM82" s="55"/>
      <c r="AN82" s="2"/>
      <c r="AO82" s="2"/>
      <c r="AP82" s="2"/>
      <c r="AQ82" s="2"/>
      <c r="AR82" s="2"/>
    </row>
    <row r="83" spans="1:82" hidden="1" x14ac:dyDescent="0.2">
      <c r="A83" s="72" t="s">
        <v>154</v>
      </c>
      <c r="B83" s="73" t="s">
        <v>155</v>
      </c>
      <c r="C83" s="73">
        <v>4301031376</v>
      </c>
      <c r="D83" s="73">
        <v>4680115884038</v>
      </c>
      <c r="E83" s="74">
        <v>0.3</v>
      </c>
      <c r="F83" s="75">
        <v>6</v>
      </c>
      <c r="G83" s="74">
        <v>1.8</v>
      </c>
      <c r="H83" s="74">
        <v>1.9</v>
      </c>
      <c r="I83" s="76">
        <v>234</v>
      </c>
      <c r="J83" s="76" t="s">
        <v>108</v>
      </c>
      <c r="K83" s="77" t="s">
        <v>107</v>
      </c>
      <c r="L83" s="77"/>
      <c r="M83" s="320">
        <v>40</v>
      </c>
      <c r="N83" s="320"/>
      <c r="O83" s="342" t="str">
        <f>HYPERLINK("https://abi.ru/products/Охлажденные/Стародворье/Сочинка/Копченые колбасы/P004666/","П/к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83" s="322"/>
      <c r="Q83" s="322"/>
      <c r="R83" s="322"/>
      <c r="S83" s="322"/>
      <c r="T83" s="78" t="s">
        <v>0</v>
      </c>
      <c r="U83" s="58">
        <v>0</v>
      </c>
      <c r="V83" s="59">
        <f>IFERROR(IF(U83="",0,CEILING((U83/$G83),1)*$G83),"")</f>
        <v>0</v>
      </c>
      <c r="W83" s="58">
        <v>0</v>
      </c>
      <c r="X83" s="59">
        <f>IFERROR(IF(W83="",0,CEILING((W83/$G83),1)*$G83),"")</f>
        <v>0</v>
      </c>
      <c r="Y83" s="58">
        <v>0</v>
      </c>
      <c r="Z83" s="59">
        <f>IFERROR(IF(Y83="",0,CEILING((Y83/$G83),1)*$G83),"")</f>
        <v>0</v>
      </c>
      <c r="AA83" s="58">
        <v>0</v>
      </c>
      <c r="AB83" s="59">
        <f>IFERROR(IF(AA83="",0,CEILING((AA83/$G83),1)*$G83),"")</f>
        <v>0</v>
      </c>
      <c r="AC83" s="60" t="str">
        <f>IF(IFERROR(ROUNDUP(V83/G83,0)*0.00502,0)+IFERROR(ROUNDUP(X83/G83,0)*0.00502,0)+IFERROR(ROUNDUP(Z83/G83,0)*0.00502,0)+IFERROR(ROUNDUP(AB83/G83,0)*0.00502,0)=0,"",IFERROR(ROUNDUP(V83/G83,0)*0.00502,0)+IFERROR(ROUNDUP(X83/G83,0)*0.00502,0)+IFERROR(ROUNDUP(Z83/G83,0)*0.00502,0)+IFERROR(ROUNDUP(AB83/G83,0)*0.00502,0))</f>
        <v/>
      </c>
      <c r="AD83" s="72" t="s">
        <v>57</v>
      </c>
      <c r="AE83" s="72" t="s">
        <v>57</v>
      </c>
      <c r="AF83" s="133" t="s">
        <v>156</v>
      </c>
      <c r="AG83" s="2"/>
      <c r="AH83" s="2"/>
      <c r="AI83" s="2"/>
      <c r="AJ83" s="2"/>
      <c r="AK83" s="2"/>
      <c r="AL83" s="55"/>
      <c r="AM83" s="55"/>
      <c r="AN83" s="55"/>
      <c r="AO83" s="2"/>
      <c r="AP83" s="2"/>
      <c r="AQ83" s="2"/>
      <c r="AR83" s="2"/>
      <c r="AS83" s="2"/>
      <c r="AT83" s="2"/>
      <c r="AU83" s="16"/>
      <c r="AV83" s="16"/>
      <c r="AW83" s="17"/>
      <c r="BB83" s="132" t="s">
        <v>65</v>
      </c>
      <c r="BO83" s="70">
        <f>IFERROR(U83*H83/G83,0)</f>
        <v>0</v>
      </c>
      <c r="BP83" s="70">
        <f>IFERROR(V83*H83/G83,0)</f>
        <v>0</v>
      </c>
      <c r="BQ83" s="70">
        <f>IFERROR(1/I83*(U83/G83),0)</f>
        <v>0</v>
      </c>
      <c r="BR83" s="70">
        <f>IFERROR(1/I83*(V83/G83),0)</f>
        <v>0</v>
      </c>
      <c r="BS83" s="70">
        <f>IFERROR(W83*H83/G83,0)</f>
        <v>0</v>
      </c>
      <c r="BT83" s="70">
        <f>IFERROR(X83*H83/G83,0)</f>
        <v>0</v>
      </c>
      <c r="BU83" s="70">
        <f>IFERROR(1/I83*(W83/G83),0)</f>
        <v>0</v>
      </c>
      <c r="BV83" s="70">
        <f>IFERROR(1/I83*(X83/G83),0)</f>
        <v>0</v>
      </c>
      <c r="BW83" s="70">
        <f>IFERROR(Y83*H83/G83,0)</f>
        <v>0</v>
      </c>
      <c r="BX83" s="70">
        <f>IFERROR(Z83*H83/G83,0)</f>
        <v>0</v>
      </c>
      <c r="BY83" s="70">
        <f>IFERROR(1/I83*(Y83/G83),0)</f>
        <v>0</v>
      </c>
      <c r="BZ83" s="70">
        <f>IFERROR(1/I83*(Z83/G83),0)</f>
        <v>0</v>
      </c>
      <c r="CA83" s="70">
        <f>IFERROR(AA83*H83/G83,0)</f>
        <v>0</v>
      </c>
      <c r="CB83" s="70">
        <f>IFERROR(AB83*H83/G83,0)</f>
        <v>0</v>
      </c>
      <c r="CC83" s="70">
        <f>IFERROR(1/I83*(AA83/G83),0)</f>
        <v>0</v>
      </c>
      <c r="CD83" s="70">
        <f>IFERROR(1/I83*(AB83/G83),0)</f>
        <v>0</v>
      </c>
    </row>
    <row r="84" spans="1:82" hidden="1" x14ac:dyDescent="0.2">
      <c r="A84" s="326"/>
      <c r="B84" s="326"/>
      <c r="C84" s="326"/>
      <c r="D84" s="326"/>
      <c r="E84" s="326"/>
      <c r="F84" s="326"/>
      <c r="G84" s="326"/>
      <c r="H84" s="326"/>
      <c r="I84" s="326"/>
      <c r="J84" s="326"/>
      <c r="K84" s="326"/>
      <c r="L84" s="326"/>
      <c r="M84" s="326"/>
      <c r="N84" s="326"/>
      <c r="O84" s="324" t="s">
        <v>43</v>
      </c>
      <c r="P84" s="325"/>
      <c r="Q84" s="325"/>
      <c r="R84" s="325"/>
      <c r="S84" s="325"/>
      <c r="T84" s="35" t="s">
        <v>42</v>
      </c>
      <c r="U84" s="45">
        <f>IFERROR(U83/G83,0)</f>
        <v>0</v>
      </c>
      <c r="V84" s="45">
        <f>IFERROR(V83/G83,0)</f>
        <v>0</v>
      </c>
      <c r="W84" s="45">
        <f>IFERROR(W83/G83,0)</f>
        <v>0</v>
      </c>
      <c r="X84" s="45">
        <f>IFERROR(X83/G83,0)</f>
        <v>0</v>
      </c>
      <c r="Y84" s="45">
        <f>IFERROR(Y83/G83,0)</f>
        <v>0</v>
      </c>
      <c r="Z84" s="45">
        <f>IFERROR(Z83/G83,0)</f>
        <v>0</v>
      </c>
      <c r="AA84" s="45">
        <f>IFERROR(AA83/G83,0)</f>
        <v>0</v>
      </c>
      <c r="AB84" s="45">
        <f>IFERROR(AB83/G83,0)</f>
        <v>0</v>
      </c>
      <c r="AC84" s="45">
        <f>IFERROR(IF(AC83="",0,AC83),0)</f>
        <v>0</v>
      </c>
      <c r="AD84" s="3"/>
      <c r="AE84" s="65"/>
      <c r="AF84" s="3"/>
      <c r="AG84" s="3"/>
      <c r="AK84" s="3"/>
      <c r="AN84" s="54"/>
      <c r="AO84" s="3"/>
      <c r="AP84" s="3"/>
      <c r="AQ84" s="2"/>
      <c r="AR84" s="2"/>
      <c r="AS84" s="2"/>
      <c r="AT84" s="2"/>
      <c r="AU84" s="16"/>
      <c r="AV84" s="16"/>
      <c r="AW84" s="17"/>
    </row>
    <row r="85" spans="1:82" hidden="1" x14ac:dyDescent="0.2">
      <c r="A85" s="326"/>
      <c r="B85" s="326"/>
      <c r="C85" s="326"/>
      <c r="D85" s="326"/>
      <c r="E85" s="326"/>
      <c r="F85" s="326"/>
      <c r="G85" s="326"/>
      <c r="H85" s="326"/>
      <c r="I85" s="326"/>
      <c r="J85" s="326"/>
      <c r="K85" s="326"/>
      <c r="L85" s="326"/>
      <c r="M85" s="326"/>
      <c r="N85" s="326"/>
      <c r="O85" s="324" t="s">
        <v>43</v>
      </c>
      <c r="P85" s="325"/>
      <c r="Q85" s="325"/>
      <c r="R85" s="325"/>
      <c r="S85" s="325"/>
      <c r="T85" s="35" t="s">
        <v>0</v>
      </c>
      <c r="U85" s="95">
        <f t="shared" ref="U85:AB85" si="12">IFERROR(SUM(U83:U83),0)</f>
        <v>0</v>
      </c>
      <c r="V85" s="95">
        <f t="shared" si="12"/>
        <v>0</v>
      </c>
      <c r="W85" s="95">
        <f t="shared" si="12"/>
        <v>0</v>
      </c>
      <c r="X85" s="95">
        <f t="shared" si="12"/>
        <v>0</v>
      </c>
      <c r="Y85" s="95">
        <f t="shared" si="12"/>
        <v>0</v>
      </c>
      <c r="Z85" s="95">
        <f t="shared" si="12"/>
        <v>0</v>
      </c>
      <c r="AA85" s="95">
        <f t="shared" si="12"/>
        <v>0</v>
      </c>
      <c r="AB85" s="95">
        <f t="shared" si="12"/>
        <v>0</v>
      </c>
      <c r="AC85" s="45" t="s">
        <v>57</v>
      </c>
      <c r="AD85" s="3"/>
      <c r="AE85" s="65"/>
      <c r="AF85" s="3"/>
      <c r="AG85" s="3"/>
      <c r="AK85" s="3"/>
      <c r="AN85" s="54"/>
      <c r="AO85" s="3"/>
      <c r="AP85" s="3"/>
      <c r="AQ85" s="2"/>
      <c r="AR85" s="2"/>
      <c r="AS85" s="2"/>
      <c r="AT85" s="2"/>
      <c r="AU85" s="16"/>
      <c r="AV85" s="16"/>
      <c r="AW85" s="17"/>
    </row>
    <row r="86" spans="1:82" ht="15" hidden="1" x14ac:dyDescent="0.25">
      <c r="A86" s="317" t="s">
        <v>116</v>
      </c>
      <c r="B86" s="318"/>
      <c r="C86" s="318"/>
      <c r="D86" s="318"/>
      <c r="E86" s="318"/>
      <c r="F86" s="318"/>
      <c r="G86" s="318"/>
      <c r="H86" s="318"/>
      <c r="I86" s="318"/>
      <c r="J86" s="318"/>
      <c r="K86" s="318"/>
      <c r="L86" s="318"/>
      <c r="M86" s="318"/>
      <c r="N86" s="318"/>
      <c r="O86" s="318"/>
      <c r="P86" s="318"/>
      <c r="Q86" s="318"/>
      <c r="R86" s="318"/>
      <c r="S86" s="318"/>
      <c r="T86" s="318"/>
      <c r="U86" s="318"/>
      <c r="V86" s="318"/>
      <c r="W86" s="318"/>
      <c r="X86" s="315"/>
      <c r="Y86" s="315"/>
      <c r="Z86" s="315"/>
      <c r="AA86" s="311"/>
      <c r="AB86" s="311"/>
      <c r="AC86" s="311"/>
      <c r="AD86" s="311"/>
      <c r="AE86" s="312"/>
      <c r="AF86" s="319"/>
      <c r="AG86" s="2"/>
      <c r="AH86" s="2"/>
      <c r="AI86" s="2"/>
      <c r="AJ86" s="2"/>
      <c r="AK86" s="55"/>
      <c r="AL86" s="55"/>
      <c r="AM86" s="55"/>
      <c r="AN86" s="2"/>
      <c r="AO86" s="2"/>
      <c r="AP86" s="2"/>
      <c r="AQ86" s="2"/>
      <c r="AR86" s="2"/>
    </row>
    <row r="87" spans="1:82" ht="22.5" hidden="1" x14ac:dyDescent="0.2">
      <c r="A87" s="72" t="s">
        <v>157</v>
      </c>
      <c r="B87" s="73" t="s">
        <v>158</v>
      </c>
      <c r="C87" s="73">
        <v>4301060380</v>
      </c>
      <c r="D87" s="73">
        <v>4680115880801</v>
      </c>
      <c r="E87" s="74">
        <v>0.4</v>
      </c>
      <c r="F87" s="75">
        <v>6</v>
      </c>
      <c r="G87" s="74">
        <v>2.4</v>
      </c>
      <c r="H87" s="74">
        <v>2.6520000000000001</v>
      </c>
      <c r="I87" s="76">
        <v>182</v>
      </c>
      <c r="J87" s="76" t="s">
        <v>86</v>
      </c>
      <c r="K87" s="77" t="s">
        <v>90</v>
      </c>
      <c r="L87" s="77"/>
      <c r="M87" s="320">
        <v>40</v>
      </c>
      <c r="N87" s="320"/>
      <c r="O87" s="3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P87" s="322"/>
      <c r="Q87" s="322"/>
      <c r="R87" s="322"/>
      <c r="S87" s="322"/>
      <c r="T87" s="78" t="s">
        <v>0</v>
      </c>
      <c r="U87" s="58">
        <v>0</v>
      </c>
      <c r="V87" s="59">
        <f>IFERROR(IF(U87="",0,CEILING((U87/$G87),1)*$G87),"")</f>
        <v>0</v>
      </c>
      <c r="W87" s="58">
        <v>0</v>
      </c>
      <c r="X87" s="59">
        <f>IFERROR(IF(W87="",0,CEILING((W87/$G87),1)*$G87),"")</f>
        <v>0</v>
      </c>
      <c r="Y87" s="58">
        <v>0</v>
      </c>
      <c r="Z87" s="59">
        <f>IFERROR(IF(Y87="",0,CEILING((Y87/$G87),1)*$G87),"")</f>
        <v>0</v>
      </c>
      <c r="AA87" s="58">
        <v>0</v>
      </c>
      <c r="AB87" s="59">
        <f>IFERROR(IF(AA87="",0,CEILING((AA87/$G87),1)*$G87),"")</f>
        <v>0</v>
      </c>
      <c r="AC87" s="60" t="str">
        <f>IF(IFERROR(ROUNDUP(V87/G87,0)*0.00651,0)+IFERROR(ROUNDUP(X87/G87,0)*0.00651,0)+IFERROR(ROUNDUP(Z87/G87,0)*0.00651,0)+IFERROR(ROUNDUP(AB87/G87,0)*0.00651,0)=0,"",IFERROR(ROUNDUP(V87/G87,0)*0.00651,0)+IFERROR(ROUNDUP(X87/G87,0)*0.00651,0)+IFERROR(ROUNDUP(Z87/G87,0)*0.00651,0)+IFERROR(ROUNDUP(AB87/G87,0)*0.00651,0))</f>
        <v/>
      </c>
      <c r="AD87" s="72" t="s">
        <v>57</v>
      </c>
      <c r="AE87" s="72" t="s">
        <v>57</v>
      </c>
      <c r="AF87" s="135" t="s">
        <v>159</v>
      </c>
      <c r="AG87" s="2"/>
      <c r="AH87" s="2"/>
      <c r="AI87" s="2"/>
      <c r="AJ87" s="2"/>
      <c r="AK87" s="2"/>
      <c r="AL87" s="55"/>
      <c r="AM87" s="55"/>
      <c r="AN87" s="55"/>
      <c r="AO87" s="2"/>
      <c r="AP87" s="2"/>
      <c r="AQ87" s="2"/>
      <c r="AR87" s="2"/>
      <c r="AS87" s="2"/>
      <c r="AT87" s="2"/>
      <c r="AU87" s="16"/>
      <c r="AV87" s="16"/>
      <c r="AW87" s="17"/>
      <c r="BB87" s="134" t="s">
        <v>65</v>
      </c>
      <c r="BO87" s="70">
        <f>IFERROR(U87*H87/G87,0)</f>
        <v>0</v>
      </c>
      <c r="BP87" s="70">
        <f>IFERROR(V87*H87/G87,0)</f>
        <v>0</v>
      </c>
      <c r="BQ87" s="70">
        <f>IFERROR(1/I87*(U87/G87),0)</f>
        <v>0</v>
      </c>
      <c r="BR87" s="70">
        <f>IFERROR(1/I87*(V87/G87),0)</f>
        <v>0</v>
      </c>
      <c r="BS87" s="70">
        <f>IFERROR(W87*H87/G87,0)</f>
        <v>0</v>
      </c>
      <c r="BT87" s="70">
        <f>IFERROR(X87*H87/G87,0)</f>
        <v>0</v>
      </c>
      <c r="BU87" s="70">
        <f>IFERROR(1/I87*(W87/G87),0)</f>
        <v>0</v>
      </c>
      <c r="BV87" s="70">
        <f>IFERROR(1/I87*(X87/G87),0)</f>
        <v>0</v>
      </c>
      <c r="BW87" s="70">
        <f>IFERROR(Y87*H87/G87,0)</f>
        <v>0</v>
      </c>
      <c r="BX87" s="70">
        <f>IFERROR(Z87*H87/G87,0)</f>
        <v>0</v>
      </c>
      <c r="BY87" s="70">
        <f>IFERROR(1/I87*(Y87/G87),0)</f>
        <v>0</v>
      </c>
      <c r="BZ87" s="70">
        <f>IFERROR(1/I87*(Z87/G87),0)</f>
        <v>0</v>
      </c>
      <c r="CA87" s="70">
        <f>IFERROR(AA87*H87/G87,0)</f>
        <v>0</v>
      </c>
      <c r="CB87" s="70">
        <f>IFERROR(AB87*H87/G87,0)</f>
        <v>0</v>
      </c>
      <c r="CC87" s="70">
        <f>IFERROR(1/I87*(AA87/G87),0)</f>
        <v>0</v>
      </c>
      <c r="CD87" s="70">
        <f>IFERROR(1/I87*(AB87/G87),0)</f>
        <v>0</v>
      </c>
    </row>
    <row r="88" spans="1:82" hidden="1" x14ac:dyDescent="0.2">
      <c r="A88" s="326"/>
      <c r="B88" s="326"/>
      <c r="C88" s="326"/>
      <c r="D88" s="326"/>
      <c r="E88" s="326"/>
      <c r="F88" s="326"/>
      <c r="G88" s="326"/>
      <c r="H88" s="326"/>
      <c r="I88" s="326"/>
      <c r="J88" s="326"/>
      <c r="K88" s="326"/>
      <c r="L88" s="326"/>
      <c r="M88" s="326"/>
      <c r="N88" s="326"/>
      <c r="O88" s="324" t="s">
        <v>43</v>
      </c>
      <c r="P88" s="325"/>
      <c r="Q88" s="325"/>
      <c r="R88" s="325"/>
      <c r="S88" s="325"/>
      <c r="T88" s="35" t="s">
        <v>42</v>
      </c>
      <c r="U88" s="45">
        <f>IFERROR(U87/G87,0)</f>
        <v>0</v>
      </c>
      <c r="V88" s="45">
        <f>IFERROR(V87/G87,0)</f>
        <v>0</v>
      </c>
      <c r="W88" s="45">
        <f>IFERROR(W87/G87,0)</f>
        <v>0</v>
      </c>
      <c r="X88" s="45">
        <f>IFERROR(X87/G87,0)</f>
        <v>0</v>
      </c>
      <c r="Y88" s="45">
        <f>IFERROR(Y87/G87,0)</f>
        <v>0</v>
      </c>
      <c r="Z88" s="45">
        <f>IFERROR(Z87/G87,0)</f>
        <v>0</v>
      </c>
      <c r="AA88" s="45">
        <f>IFERROR(AA87/G87,0)</f>
        <v>0</v>
      </c>
      <c r="AB88" s="45">
        <f>IFERROR(AB87/G87,0)</f>
        <v>0</v>
      </c>
      <c r="AC88" s="45">
        <f>IFERROR(IF(AC87="",0,AC87),0)</f>
        <v>0</v>
      </c>
      <c r="AD88" s="3"/>
      <c r="AE88" s="65"/>
      <c r="AF88" s="3"/>
      <c r="AG88" s="3"/>
      <c r="AK88" s="3"/>
      <c r="AN88" s="54"/>
      <c r="AO88" s="3"/>
      <c r="AP88" s="3"/>
      <c r="AQ88" s="2"/>
      <c r="AR88" s="2"/>
      <c r="AS88" s="2"/>
      <c r="AT88" s="2"/>
      <c r="AU88" s="16"/>
      <c r="AV88" s="16"/>
      <c r="AW88" s="17"/>
    </row>
    <row r="89" spans="1:82" hidden="1" x14ac:dyDescent="0.2">
      <c r="A89" s="326"/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6"/>
      <c r="M89" s="326"/>
      <c r="N89" s="326"/>
      <c r="O89" s="324" t="s">
        <v>43</v>
      </c>
      <c r="P89" s="325"/>
      <c r="Q89" s="325"/>
      <c r="R89" s="325"/>
      <c r="S89" s="325"/>
      <c r="T89" s="35" t="s">
        <v>0</v>
      </c>
      <c r="U89" s="95">
        <f t="shared" ref="U89:AB89" si="13">IFERROR(SUM(U87:U87),0)</f>
        <v>0</v>
      </c>
      <c r="V89" s="95">
        <f t="shared" si="13"/>
        <v>0</v>
      </c>
      <c r="W89" s="95">
        <f t="shared" si="13"/>
        <v>0</v>
      </c>
      <c r="X89" s="95">
        <f t="shared" si="13"/>
        <v>0</v>
      </c>
      <c r="Y89" s="95">
        <f t="shared" si="13"/>
        <v>0</v>
      </c>
      <c r="Z89" s="95">
        <f t="shared" si="13"/>
        <v>0</v>
      </c>
      <c r="AA89" s="95">
        <f t="shared" si="13"/>
        <v>0</v>
      </c>
      <c r="AB89" s="95">
        <f t="shared" si="13"/>
        <v>0</v>
      </c>
      <c r="AC89" s="45" t="s">
        <v>57</v>
      </c>
      <c r="AD89" s="3"/>
      <c r="AE89" s="65"/>
      <c r="AF89" s="3"/>
      <c r="AG89" s="3"/>
      <c r="AK89" s="3"/>
      <c r="AN89" s="54"/>
      <c r="AO89" s="3"/>
      <c r="AP89" s="3"/>
      <c r="AQ89" s="2"/>
      <c r="AR89" s="2"/>
      <c r="AS89" s="2"/>
      <c r="AT89" s="2"/>
      <c r="AU89" s="16"/>
      <c r="AV89" s="16"/>
      <c r="AW89" s="17"/>
    </row>
    <row r="90" spans="1:82" ht="15" hidden="1" x14ac:dyDescent="0.25">
      <c r="A90" s="314" t="s">
        <v>160</v>
      </c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15"/>
      <c r="N90" s="315"/>
      <c r="O90" s="315"/>
      <c r="P90" s="315"/>
      <c r="Q90" s="315"/>
      <c r="R90" s="315"/>
      <c r="S90" s="315"/>
      <c r="T90" s="315"/>
      <c r="U90" s="315"/>
      <c r="V90" s="315"/>
      <c r="W90" s="315"/>
      <c r="X90" s="315"/>
      <c r="Y90" s="315"/>
      <c r="Z90" s="315"/>
      <c r="AA90" s="311"/>
      <c r="AB90" s="311"/>
      <c r="AC90" s="311"/>
      <c r="AD90" s="311"/>
      <c r="AE90" s="312"/>
      <c r="AF90" s="316"/>
      <c r="AG90" s="2"/>
      <c r="AH90" s="2"/>
      <c r="AI90" s="2"/>
      <c r="AJ90" s="2"/>
      <c r="AK90" s="55"/>
      <c r="AL90" s="55"/>
      <c r="AM90" s="55"/>
      <c r="AN90" s="2"/>
      <c r="AO90" s="2"/>
      <c r="AP90" s="2"/>
      <c r="AQ90" s="2"/>
      <c r="AR90" s="2"/>
    </row>
    <row r="91" spans="1:82" ht="15" hidden="1" x14ac:dyDescent="0.25">
      <c r="A91" s="317" t="s">
        <v>94</v>
      </c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8"/>
      <c r="N91" s="318"/>
      <c r="O91" s="318"/>
      <c r="P91" s="318"/>
      <c r="Q91" s="318"/>
      <c r="R91" s="318"/>
      <c r="S91" s="318"/>
      <c r="T91" s="318"/>
      <c r="U91" s="318"/>
      <c r="V91" s="318"/>
      <c r="W91" s="318"/>
      <c r="X91" s="315"/>
      <c r="Y91" s="315"/>
      <c r="Z91" s="315"/>
      <c r="AA91" s="311"/>
      <c r="AB91" s="311"/>
      <c r="AC91" s="311"/>
      <c r="AD91" s="311"/>
      <c r="AE91" s="312"/>
      <c r="AF91" s="319"/>
      <c r="AG91" s="2"/>
      <c r="AH91" s="2"/>
      <c r="AI91" s="2"/>
      <c r="AJ91" s="2"/>
      <c r="AK91" s="55"/>
      <c r="AL91" s="55"/>
      <c r="AM91" s="55"/>
      <c r="AN91" s="2"/>
      <c r="AO91" s="2"/>
      <c r="AP91" s="2"/>
      <c r="AQ91" s="2"/>
      <c r="AR91" s="2"/>
    </row>
    <row r="92" spans="1:82" hidden="1" x14ac:dyDescent="0.2">
      <c r="A92" s="72" t="s">
        <v>161</v>
      </c>
      <c r="B92" s="73" t="s">
        <v>162</v>
      </c>
      <c r="C92" s="73">
        <v>4301011824</v>
      </c>
      <c r="D92" s="73">
        <v>4680115884144</v>
      </c>
      <c r="E92" s="74">
        <v>0.4</v>
      </c>
      <c r="F92" s="75">
        <v>10</v>
      </c>
      <c r="G92" s="74">
        <v>4</v>
      </c>
      <c r="H92" s="74">
        <v>4.21</v>
      </c>
      <c r="I92" s="76">
        <v>132</v>
      </c>
      <c r="J92" s="76" t="s">
        <v>98</v>
      </c>
      <c r="K92" s="77" t="s">
        <v>97</v>
      </c>
      <c r="L92" s="77"/>
      <c r="M92" s="320">
        <v>55</v>
      </c>
      <c r="N92" s="320"/>
      <c r="O92" s="3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92" s="322"/>
      <c r="Q92" s="322"/>
      <c r="R92" s="322"/>
      <c r="S92" s="322"/>
      <c r="T92" s="78" t="s">
        <v>0</v>
      </c>
      <c r="U92" s="58">
        <v>0</v>
      </c>
      <c r="V92" s="59">
        <f>IFERROR(IF(U92="",0,CEILING((U92/$G92),1)*$G92),"")</f>
        <v>0</v>
      </c>
      <c r="W92" s="58">
        <v>0</v>
      </c>
      <c r="X92" s="59">
        <f>IFERROR(IF(W92="",0,CEILING((W92/$G92),1)*$G92),"")</f>
        <v>0</v>
      </c>
      <c r="Y92" s="58">
        <v>0</v>
      </c>
      <c r="Z92" s="59">
        <f>IFERROR(IF(Y92="",0,CEILING((Y92/$G92),1)*$G92),"")</f>
        <v>0</v>
      </c>
      <c r="AA92" s="58">
        <v>0</v>
      </c>
      <c r="AB92" s="59">
        <f>IFERROR(IF(AA92="",0,CEILING((AA92/$G92),1)*$G92),"")</f>
        <v>0</v>
      </c>
      <c r="AC92" s="60" t="str">
        <f>IF(IFERROR(ROUNDUP(V92/G92,0)*0.00902,0)+IFERROR(ROUNDUP(X92/G92,0)*0.00902,0)+IFERROR(ROUNDUP(Z92/G92,0)*0.00902,0)+IFERROR(ROUNDUP(AB92/G92,0)*0.00902,0)=0,"",IFERROR(ROUNDUP(V92/G92,0)*0.00902,0)+IFERROR(ROUNDUP(X92/G92,0)*0.00902,0)+IFERROR(ROUNDUP(Z92/G92,0)*0.00902,0)+IFERROR(ROUNDUP(AB92/G92,0)*0.00902,0))</f>
        <v/>
      </c>
      <c r="AD92" s="72" t="s">
        <v>57</v>
      </c>
      <c r="AE92" s="72" t="s">
        <v>57</v>
      </c>
      <c r="AF92" s="137" t="s">
        <v>163</v>
      </c>
      <c r="AG92" s="2"/>
      <c r="AH92" s="2"/>
      <c r="AI92" s="2"/>
      <c r="AJ92" s="2"/>
      <c r="AK92" s="2"/>
      <c r="AL92" s="55"/>
      <c r="AM92" s="55"/>
      <c r="AN92" s="55"/>
      <c r="AO92" s="2"/>
      <c r="AP92" s="2"/>
      <c r="AQ92" s="2"/>
      <c r="AR92" s="2"/>
      <c r="AS92" s="2"/>
      <c r="AT92" s="2"/>
      <c r="AU92" s="16"/>
      <c r="AV92" s="16"/>
      <c r="AW92" s="17"/>
      <c r="BB92" s="136" t="s">
        <v>65</v>
      </c>
      <c r="BO92" s="70">
        <f>IFERROR(U92*H92/G92,0)</f>
        <v>0</v>
      </c>
      <c r="BP92" s="70">
        <f>IFERROR(V92*H92/G92,0)</f>
        <v>0</v>
      </c>
      <c r="BQ92" s="70">
        <f>IFERROR(1/I92*(U92/G92),0)</f>
        <v>0</v>
      </c>
      <c r="BR92" s="70">
        <f>IFERROR(1/I92*(V92/G92),0)</f>
        <v>0</v>
      </c>
      <c r="BS92" s="70">
        <f>IFERROR(W92*H92/G92,0)</f>
        <v>0</v>
      </c>
      <c r="BT92" s="70">
        <f>IFERROR(X92*H92/G92,0)</f>
        <v>0</v>
      </c>
      <c r="BU92" s="70">
        <f>IFERROR(1/I92*(W92/G92),0)</f>
        <v>0</v>
      </c>
      <c r="BV92" s="70">
        <f>IFERROR(1/I92*(X92/G92),0)</f>
        <v>0</v>
      </c>
      <c r="BW92" s="70">
        <f>IFERROR(Y92*H92/G92,0)</f>
        <v>0</v>
      </c>
      <c r="BX92" s="70">
        <f>IFERROR(Z92*H92/G92,0)</f>
        <v>0</v>
      </c>
      <c r="BY92" s="70">
        <f>IFERROR(1/I92*(Y92/G92),0)</f>
        <v>0</v>
      </c>
      <c r="BZ92" s="70">
        <f>IFERROR(1/I92*(Z92/G92),0)</f>
        <v>0</v>
      </c>
      <c r="CA92" s="70">
        <f>IFERROR(AA92*H92/G92,0)</f>
        <v>0</v>
      </c>
      <c r="CB92" s="70">
        <f>IFERROR(AB92*H92/G92,0)</f>
        <v>0</v>
      </c>
      <c r="CC92" s="70">
        <f>IFERROR(1/I92*(AA92/G92),0)</f>
        <v>0</v>
      </c>
      <c r="CD92" s="70">
        <f>IFERROR(1/I92*(AB92/G92),0)</f>
        <v>0</v>
      </c>
    </row>
    <row r="93" spans="1:82" hidden="1" x14ac:dyDescent="0.2">
      <c r="A93" s="72" t="s">
        <v>164</v>
      </c>
      <c r="B93" s="73" t="s">
        <v>165</v>
      </c>
      <c r="C93" s="73">
        <v>4301012149</v>
      </c>
      <c r="D93" s="73">
        <v>4680115886551</v>
      </c>
      <c r="E93" s="74">
        <v>0.4</v>
      </c>
      <c r="F93" s="75">
        <v>10</v>
      </c>
      <c r="G93" s="74">
        <v>4</v>
      </c>
      <c r="H93" s="74">
        <v>4.21</v>
      </c>
      <c r="I93" s="76">
        <v>132</v>
      </c>
      <c r="J93" s="76" t="s">
        <v>98</v>
      </c>
      <c r="K93" s="77" t="s">
        <v>97</v>
      </c>
      <c r="L93" s="77"/>
      <c r="M93" s="320">
        <v>55</v>
      </c>
      <c r="N93" s="320"/>
      <c r="O93" s="34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P93" s="322"/>
      <c r="Q93" s="322"/>
      <c r="R93" s="322"/>
      <c r="S93" s="322"/>
      <c r="T93" s="78" t="s">
        <v>0</v>
      </c>
      <c r="U93" s="58">
        <v>0</v>
      </c>
      <c r="V93" s="59">
        <f>IFERROR(IF(U93="",0,CEILING((U93/$G93),1)*$G93),"")</f>
        <v>0</v>
      </c>
      <c r="W93" s="58">
        <v>0</v>
      </c>
      <c r="X93" s="59">
        <f>IFERROR(IF(W93="",0,CEILING((W93/$G93),1)*$G93),"")</f>
        <v>0</v>
      </c>
      <c r="Y93" s="58">
        <v>0</v>
      </c>
      <c r="Z93" s="59">
        <f>IFERROR(IF(Y93="",0,CEILING((Y93/$G93),1)*$G93),"")</f>
        <v>0</v>
      </c>
      <c r="AA93" s="58">
        <v>0</v>
      </c>
      <c r="AB93" s="59">
        <f>IFERROR(IF(AA93="",0,CEILING((AA93/$G93),1)*$G93),"")</f>
        <v>0</v>
      </c>
      <c r="AC93" s="60" t="str">
        <f>IF(IFERROR(ROUNDUP(V93/G93,0)*0.00902,0)+IFERROR(ROUNDUP(X93/G93,0)*0.00902,0)+IFERROR(ROUNDUP(Z93/G93,0)*0.00902,0)+IFERROR(ROUNDUP(AB93/G93,0)*0.00902,0)=0,"",IFERROR(ROUNDUP(V93/G93,0)*0.00902,0)+IFERROR(ROUNDUP(X93/G93,0)*0.00902,0)+IFERROR(ROUNDUP(Z93/G93,0)*0.00902,0)+IFERROR(ROUNDUP(AB93/G93,0)*0.00902,0))</f>
        <v/>
      </c>
      <c r="AD93" s="72" t="s">
        <v>57</v>
      </c>
      <c r="AE93" s="72" t="s">
        <v>57</v>
      </c>
      <c r="AF93" s="139" t="s">
        <v>166</v>
      </c>
      <c r="AG93" s="2"/>
      <c r="AH93" s="2"/>
      <c r="AI93" s="2"/>
      <c r="AJ93" s="2"/>
      <c r="AK93" s="2"/>
      <c r="AL93" s="55"/>
      <c r="AM93" s="55"/>
      <c r="AN93" s="55"/>
      <c r="AO93" s="2"/>
      <c r="AP93" s="2"/>
      <c r="AQ93" s="2"/>
      <c r="AR93" s="2"/>
      <c r="AS93" s="2"/>
      <c r="AT93" s="2"/>
      <c r="AU93" s="16"/>
      <c r="AV93" s="16"/>
      <c r="AW93" s="17"/>
      <c r="BB93" s="138" t="s">
        <v>65</v>
      </c>
      <c r="BO93" s="70">
        <f>IFERROR(U93*H93/G93,0)</f>
        <v>0</v>
      </c>
      <c r="BP93" s="70">
        <f>IFERROR(V93*H93/G93,0)</f>
        <v>0</v>
      </c>
      <c r="BQ93" s="70">
        <f>IFERROR(1/I93*(U93/G93),0)</f>
        <v>0</v>
      </c>
      <c r="BR93" s="70">
        <f>IFERROR(1/I93*(V93/G93),0)</f>
        <v>0</v>
      </c>
      <c r="BS93" s="70">
        <f>IFERROR(W93*H93/G93,0)</f>
        <v>0</v>
      </c>
      <c r="BT93" s="70">
        <f>IFERROR(X93*H93/G93,0)</f>
        <v>0</v>
      </c>
      <c r="BU93" s="70">
        <f>IFERROR(1/I93*(W93/G93),0)</f>
        <v>0</v>
      </c>
      <c r="BV93" s="70">
        <f>IFERROR(1/I93*(X93/G93),0)</f>
        <v>0</v>
      </c>
      <c r="BW93" s="70">
        <f>IFERROR(Y93*H93/G93,0)</f>
        <v>0</v>
      </c>
      <c r="BX93" s="70">
        <f>IFERROR(Z93*H93/G93,0)</f>
        <v>0</v>
      </c>
      <c r="BY93" s="70">
        <f>IFERROR(1/I93*(Y93/G93),0)</f>
        <v>0</v>
      </c>
      <c r="BZ93" s="70">
        <f>IFERROR(1/I93*(Z93/G93),0)</f>
        <v>0</v>
      </c>
      <c r="CA93" s="70">
        <f>IFERROR(AA93*H93/G93,0)</f>
        <v>0</v>
      </c>
      <c r="CB93" s="70">
        <f>IFERROR(AB93*H93/G93,0)</f>
        <v>0</v>
      </c>
      <c r="CC93" s="70">
        <f>IFERROR(1/I93*(AA93/G93),0)</f>
        <v>0</v>
      </c>
      <c r="CD93" s="70">
        <f>IFERROR(1/I93*(AB93/G93),0)</f>
        <v>0</v>
      </c>
    </row>
    <row r="94" spans="1:82" hidden="1" x14ac:dyDescent="0.2">
      <c r="A94" s="72" t="s">
        <v>167</v>
      </c>
      <c r="B94" s="73" t="s">
        <v>168</v>
      </c>
      <c r="C94" s="73">
        <v>4301011726</v>
      </c>
      <c r="D94" s="73">
        <v>4680115884182</v>
      </c>
      <c r="E94" s="74">
        <v>0.37</v>
      </c>
      <c r="F94" s="75">
        <v>10</v>
      </c>
      <c r="G94" s="74">
        <v>3.7</v>
      </c>
      <c r="H94" s="74">
        <v>3.91</v>
      </c>
      <c r="I94" s="76">
        <v>132</v>
      </c>
      <c r="J94" s="76" t="s">
        <v>98</v>
      </c>
      <c r="K94" s="77" t="s">
        <v>97</v>
      </c>
      <c r="L94" s="77"/>
      <c r="M94" s="320">
        <v>55</v>
      </c>
      <c r="N94" s="320"/>
      <c r="O94" s="3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94" s="322"/>
      <c r="Q94" s="322"/>
      <c r="R94" s="322"/>
      <c r="S94" s="322"/>
      <c r="T94" s="78" t="s">
        <v>0</v>
      </c>
      <c r="U94" s="58">
        <v>0</v>
      </c>
      <c r="V94" s="59">
        <f>IFERROR(IF(U94="",0,CEILING((U94/$G94),1)*$G94),"")</f>
        <v>0</v>
      </c>
      <c r="W94" s="58">
        <v>0</v>
      </c>
      <c r="X94" s="59">
        <f>IFERROR(IF(W94="",0,CEILING((W94/$G94),1)*$G94),"")</f>
        <v>0</v>
      </c>
      <c r="Y94" s="58">
        <v>0</v>
      </c>
      <c r="Z94" s="59">
        <f>IFERROR(IF(Y94="",0,CEILING((Y94/$G94),1)*$G94),"")</f>
        <v>0</v>
      </c>
      <c r="AA94" s="58">
        <v>0</v>
      </c>
      <c r="AB94" s="59">
        <f>IFERROR(IF(AA94="",0,CEILING((AA94/$G94),1)*$G94),"")</f>
        <v>0</v>
      </c>
      <c r="AC94" s="60" t="str">
        <f>IF(IFERROR(ROUNDUP(V94/G94,0)*0.00902,0)+IFERROR(ROUNDUP(X94/G94,0)*0.00902,0)+IFERROR(ROUNDUP(Z94/G94,0)*0.00902,0)+IFERROR(ROUNDUP(AB94/G94,0)*0.00902,0)=0,"",IFERROR(ROUNDUP(V94/G94,0)*0.00902,0)+IFERROR(ROUNDUP(X94/G94,0)*0.00902,0)+IFERROR(ROUNDUP(Z94/G94,0)*0.00902,0)+IFERROR(ROUNDUP(AB94/G94,0)*0.00902,0))</f>
        <v/>
      </c>
      <c r="AD94" s="72" t="s">
        <v>57</v>
      </c>
      <c r="AE94" s="72" t="s">
        <v>57</v>
      </c>
      <c r="AF94" s="141" t="s">
        <v>169</v>
      </c>
      <c r="AG94" s="2"/>
      <c r="AH94" s="2"/>
      <c r="AI94" s="2"/>
      <c r="AJ94" s="2"/>
      <c r="AK94" s="2"/>
      <c r="AL94" s="55"/>
      <c r="AM94" s="55"/>
      <c r="AN94" s="55"/>
      <c r="AO94" s="2"/>
      <c r="AP94" s="2"/>
      <c r="AQ94" s="2"/>
      <c r="AR94" s="2"/>
      <c r="AS94" s="2"/>
      <c r="AT94" s="2"/>
      <c r="AU94" s="16"/>
      <c r="AV94" s="16"/>
      <c r="AW94" s="17"/>
      <c r="BB94" s="140" t="s">
        <v>65</v>
      </c>
      <c r="BO94" s="70">
        <f>IFERROR(U94*H94/G94,0)</f>
        <v>0</v>
      </c>
      <c r="BP94" s="70">
        <f>IFERROR(V94*H94/G94,0)</f>
        <v>0</v>
      </c>
      <c r="BQ94" s="70">
        <f>IFERROR(1/I94*(U94/G94),0)</f>
        <v>0</v>
      </c>
      <c r="BR94" s="70">
        <f>IFERROR(1/I94*(V94/G94),0)</f>
        <v>0</v>
      </c>
      <c r="BS94" s="70">
        <f>IFERROR(W94*H94/G94,0)</f>
        <v>0</v>
      </c>
      <c r="BT94" s="70">
        <f>IFERROR(X94*H94/G94,0)</f>
        <v>0</v>
      </c>
      <c r="BU94" s="70">
        <f>IFERROR(1/I94*(W94/G94),0)</f>
        <v>0</v>
      </c>
      <c r="BV94" s="70">
        <f>IFERROR(1/I94*(X94/G94),0)</f>
        <v>0</v>
      </c>
      <c r="BW94" s="70">
        <f>IFERROR(Y94*H94/G94,0)</f>
        <v>0</v>
      </c>
      <c r="BX94" s="70">
        <f>IFERROR(Z94*H94/G94,0)</f>
        <v>0</v>
      </c>
      <c r="BY94" s="70">
        <f>IFERROR(1/I94*(Y94/G94),0)</f>
        <v>0</v>
      </c>
      <c r="BZ94" s="70">
        <f>IFERROR(1/I94*(Z94/G94),0)</f>
        <v>0</v>
      </c>
      <c r="CA94" s="70">
        <f>IFERROR(AA94*H94/G94,0)</f>
        <v>0</v>
      </c>
      <c r="CB94" s="70">
        <f>IFERROR(AB94*H94/G94,0)</f>
        <v>0</v>
      </c>
      <c r="CC94" s="70">
        <f>IFERROR(1/I94*(AA94/G94),0)</f>
        <v>0</v>
      </c>
      <c r="CD94" s="70">
        <f>IFERROR(1/I94*(AB94/G94),0)</f>
        <v>0</v>
      </c>
    </row>
    <row r="95" spans="1:82" hidden="1" x14ac:dyDescent="0.2">
      <c r="A95" s="326"/>
      <c r="B95" s="326"/>
      <c r="C95" s="326"/>
      <c r="D95" s="326"/>
      <c r="E95" s="326"/>
      <c r="F95" s="326"/>
      <c r="G95" s="326"/>
      <c r="H95" s="326"/>
      <c r="I95" s="326"/>
      <c r="J95" s="326"/>
      <c r="K95" s="326"/>
      <c r="L95" s="326"/>
      <c r="M95" s="326"/>
      <c r="N95" s="326"/>
      <c r="O95" s="324" t="s">
        <v>43</v>
      </c>
      <c r="P95" s="325"/>
      <c r="Q95" s="325"/>
      <c r="R95" s="325"/>
      <c r="S95" s="325"/>
      <c r="T95" s="35" t="s">
        <v>42</v>
      </c>
      <c r="U95" s="45">
        <f>IFERROR(U92/G92,0)+IFERROR(U93/G93,0)+IFERROR(U94/G94,0)</f>
        <v>0</v>
      </c>
      <c r="V95" s="45">
        <f>IFERROR(V92/G92,0)+IFERROR(V93/G93,0)+IFERROR(V94/G94,0)</f>
        <v>0</v>
      </c>
      <c r="W95" s="45">
        <f>IFERROR(W92/G92,0)+IFERROR(W93/G93,0)+IFERROR(W94/G94,0)</f>
        <v>0</v>
      </c>
      <c r="X95" s="45">
        <f>IFERROR(X92/G92,0)+IFERROR(X93/G93,0)+IFERROR(X94/G94,0)</f>
        <v>0</v>
      </c>
      <c r="Y95" s="45">
        <f>IFERROR(Y92/G92,0)+IFERROR(Y93/G93,0)+IFERROR(Y94/G94,0)</f>
        <v>0</v>
      </c>
      <c r="Z95" s="45">
        <f>IFERROR(Z92/G92,0)+IFERROR(Z93/G93,0)+IFERROR(Z94/G94,0)</f>
        <v>0</v>
      </c>
      <c r="AA95" s="45">
        <f>IFERROR(AA92/G92,0)+IFERROR(AA93/G93,0)+IFERROR(AA94/G94,0)</f>
        <v>0</v>
      </c>
      <c r="AB95" s="45">
        <f>IFERROR(AB92/G92,0)+IFERROR(AB93/G93,0)+IFERROR(AB94/G94,0)</f>
        <v>0</v>
      </c>
      <c r="AC95" s="45">
        <f>IFERROR(IF(AC92="",0,AC92),0)+IFERROR(IF(AC93="",0,AC93),0)+IFERROR(IF(AC94="",0,AC94),0)</f>
        <v>0</v>
      </c>
      <c r="AD95" s="3"/>
      <c r="AE95" s="65"/>
      <c r="AF95" s="3"/>
      <c r="AG95" s="3"/>
      <c r="AK95" s="3"/>
      <c r="AN95" s="54"/>
      <c r="AO95" s="3"/>
      <c r="AP95" s="3"/>
      <c r="AQ95" s="2"/>
      <c r="AR95" s="2"/>
      <c r="AS95" s="2"/>
      <c r="AT95" s="2"/>
      <c r="AU95" s="16"/>
      <c r="AV95" s="16"/>
      <c r="AW95" s="17"/>
    </row>
    <row r="96" spans="1:82" hidden="1" x14ac:dyDescent="0.2">
      <c r="A96" s="326"/>
      <c r="B96" s="326"/>
      <c r="C96" s="326"/>
      <c r="D96" s="326"/>
      <c r="E96" s="326"/>
      <c r="F96" s="326"/>
      <c r="G96" s="326"/>
      <c r="H96" s="326"/>
      <c r="I96" s="326"/>
      <c r="J96" s="326"/>
      <c r="K96" s="326"/>
      <c r="L96" s="326"/>
      <c r="M96" s="326"/>
      <c r="N96" s="326"/>
      <c r="O96" s="324" t="s">
        <v>43</v>
      </c>
      <c r="P96" s="325"/>
      <c r="Q96" s="325"/>
      <c r="R96" s="325"/>
      <c r="S96" s="325"/>
      <c r="T96" s="35" t="s">
        <v>0</v>
      </c>
      <c r="U96" s="95">
        <f t="shared" ref="U96:AB96" si="14">IFERROR(SUM(U92:U94),0)</f>
        <v>0</v>
      </c>
      <c r="V96" s="95">
        <f t="shared" si="14"/>
        <v>0</v>
      </c>
      <c r="W96" s="95">
        <f t="shared" si="14"/>
        <v>0</v>
      </c>
      <c r="X96" s="95">
        <f t="shared" si="14"/>
        <v>0</v>
      </c>
      <c r="Y96" s="95">
        <f t="shared" si="14"/>
        <v>0</v>
      </c>
      <c r="Z96" s="95">
        <f t="shared" si="14"/>
        <v>0</v>
      </c>
      <c r="AA96" s="95">
        <f t="shared" si="14"/>
        <v>0</v>
      </c>
      <c r="AB96" s="95">
        <f t="shared" si="14"/>
        <v>0</v>
      </c>
      <c r="AC96" s="45" t="s">
        <v>57</v>
      </c>
      <c r="AD96" s="3"/>
      <c r="AE96" s="65"/>
      <c r="AF96" s="3"/>
      <c r="AG96" s="3"/>
      <c r="AK96" s="3"/>
      <c r="AN96" s="54"/>
      <c r="AO96" s="3"/>
      <c r="AP96" s="3"/>
      <c r="AQ96" s="2"/>
      <c r="AR96" s="2"/>
      <c r="AS96" s="2"/>
      <c r="AT96" s="2"/>
      <c r="AU96" s="16"/>
      <c r="AV96" s="16"/>
      <c r="AW96" s="17"/>
    </row>
    <row r="97" spans="1:82" ht="15" hidden="1" x14ac:dyDescent="0.25">
      <c r="A97" s="317" t="s">
        <v>140</v>
      </c>
      <c r="B97" s="318"/>
      <c r="C97" s="318"/>
      <c r="D97" s="318"/>
      <c r="E97" s="318"/>
      <c r="F97" s="318"/>
      <c r="G97" s="318"/>
      <c r="H97" s="318"/>
      <c r="I97" s="318"/>
      <c r="J97" s="318"/>
      <c r="K97" s="318"/>
      <c r="L97" s="318"/>
      <c r="M97" s="318"/>
      <c r="N97" s="318"/>
      <c r="O97" s="318"/>
      <c r="P97" s="318"/>
      <c r="Q97" s="318"/>
      <c r="R97" s="318"/>
      <c r="S97" s="318"/>
      <c r="T97" s="318"/>
      <c r="U97" s="318"/>
      <c r="V97" s="318"/>
      <c r="W97" s="318"/>
      <c r="X97" s="315"/>
      <c r="Y97" s="315"/>
      <c r="Z97" s="315"/>
      <c r="AA97" s="311"/>
      <c r="AB97" s="311"/>
      <c r="AC97" s="311"/>
      <c r="AD97" s="311"/>
      <c r="AE97" s="312"/>
      <c r="AF97" s="319"/>
      <c r="AG97" s="2"/>
      <c r="AH97" s="2"/>
      <c r="AI97" s="2"/>
      <c r="AJ97" s="2"/>
      <c r="AK97" s="55"/>
      <c r="AL97" s="55"/>
      <c r="AM97" s="55"/>
      <c r="AN97" s="2"/>
      <c r="AO97" s="2"/>
      <c r="AP97" s="2"/>
      <c r="AQ97" s="2"/>
      <c r="AR97" s="2"/>
    </row>
    <row r="98" spans="1:82" hidden="1" x14ac:dyDescent="0.2">
      <c r="A98" s="72" t="s">
        <v>170</v>
      </c>
      <c r="B98" s="73" t="s">
        <v>171</v>
      </c>
      <c r="C98" s="73">
        <v>4301020377</v>
      </c>
      <c r="D98" s="73">
        <v>4680115885981</v>
      </c>
      <c r="E98" s="74">
        <v>0.33</v>
      </c>
      <c r="F98" s="75">
        <v>6</v>
      </c>
      <c r="G98" s="74">
        <v>1.98</v>
      </c>
      <c r="H98" s="74">
        <v>2.08</v>
      </c>
      <c r="I98" s="76">
        <v>234</v>
      </c>
      <c r="J98" s="76" t="s">
        <v>108</v>
      </c>
      <c r="K98" s="77" t="s">
        <v>85</v>
      </c>
      <c r="L98" s="77"/>
      <c r="M98" s="320">
        <v>50</v>
      </c>
      <c r="N98" s="320"/>
      <c r="O98" s="3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P98" s="322"/>
      <c r="Q98" s="322"/>
      <c r="R98" s="322"/>
      <c r="S98" s="322"/>
      <c r="T98" s="78" t="s">
        <v>0</v>
      </c>
      <c r="U98" s="58">
        <v>0</v>
      </c>
      <c r="V98" s="59">
        <f>IFERROR(IF(U98="",0,CEILING((U98/$G98),1)*$G98),"")</f>
        <v>0</v>
      </c>
      <c r="W98" s="58">
        <v>0</v>
      </c>
      <c r="X98" s="59">
        <f>IFERROR(IF(W98="",0,CEILING((W98/$G98),1)*$G98),"")</f>
        <v>0</v>
      </c>
      <c r="Y98" s="58">
        <v>0</v>
      </c>
      <c r="Z98" s="59">
        <f>IFERROR(IF(Y98="",0,CEILING((Y98/$G98),1)*$G98),"")</f>
        <v>0</v>
      </c>
      <c r="AA98" s="58">
        <v>0</v>
      </c>
      <c r="AB98" s="59">
        <f>IFERROR(IF(AA98="",0,CEILING((AA98/$G98),1)*$G98),"")</f>
        <v>0</v>
      </c>
      <c r="AC98" s="60" t="str">
        <f>IF(IFERROR(ROUNDUP(V98/G98,0)*0.00502,0)+IFERROR(ROUNDUP(X98/G98,0)*0.00502,0)+IFERROR(ROUNDUP(Z98/G98,0)*0.00502,0)+IFERROR(ROUNDUP(AB98/G98,0)*0.00502,0)=0,"",IFERROR(ROUNDUP(V98/G98,0)*0.00502,0)+IFERROR(ROUNDUP(X98/G98,0)*0.00502,0)+IFERROR(ROUNDUP(Z98/G98,0)*0.00502,0)+IFERROR(ROUNDUP(AB98/G98,0)*0.00502,0))</f>
        <v/>
      </c>
      <c r="AD98" s="72" t="s">
        <v>57</v>
      </c>
      <c r="AE98" s="72" t="s">
        <v>57</v>
      </c>
      <c r="AF98" s="143" t="s">
        <v>172</v>
      </c>
      <c r="AG98" s="2"/>
      <c r="AH98" s="2"/>
      <c r="AI98" s="2"/>
      <c r="AJ98" s="2"/>
      <c r="AK98" s="2"/>
      <c r="AL98" s="55"/>
      <c r="AM98" s="55"/>
      <c r="AN98" s="55"/>
      <c r="AO98" s="2"/>
      <c r="AP98" s="2"/>
      <c r="AQ98" s="2"/>
      <c r="AR98" s="2"/>
      <c r="AS98" s="2"/>
      <c r="AT98" s="2"/>
      <c r="AU98" s="16"/>
      <c r="AV98" s="16"/>
      <c r="AW98" s="17"/>
      <c r="BB98" s="142" t="s">
        <v>65</v>
      </c>
      <c r="BO98" s="70">
        <f>IFERROR(U98*H98/G98,0)</f>
        <v>0</v>
      </c>
      <c r="BP98" s="70">
        <f>IFERROR(V98*H98/G98,0)</f>
        <v>0</v>
      </c>
      <c r="BQ98" s="70">
        <f>IFERROR(1/I98*(U98/G98),0)</f>
        <v>0</v>
      </c>
      <c r="BR98" s="70">
        <f>IFERROR(1/I98*(V98/G98),0)</f>
        <v>0</v>
      </c>
      <c r="BS98" s="70">
        <f>IFERROR(W98*H98/G98,0)</f>
        <v>0</v>
      </c>
      <c r="BT98" s="70">
        <f>IFERROR(X98*H98/G98,0)</f>
        <v>0</v>
      </c>
      <c r="BU98" s="70">
        <f>IFERROR(1/I98*(W98/G98),0)</f>
        <v>0</v>
      </c>
      <c r="BV98" s="70">
        <f>IFERROR(1/I98*(X98/G98),0)</f>
        <v>0</v>
      </c>
      <c r="BW98" s="70">
        <f>IFERROR(Y98*H98/G98,0)</f>
        <v>0</v>
      </c>
      <c r="BX98" s="70">
        <f>IFERROR(Z98*H98/G98,0)</f>
        <v>0</v>
      </c>
      <c r="BY98" s="70">
        <f>IFERROR(1/I98*(Y98/G98),0)</f>
        <v>0</v>
      </c>
      <c r="BZ98" s="70">
        <f>IFERROR(1/I98*(Z98/G98),0)</f>
        <v>0</v>
      </c>
      <c r="CA98" s="70">
        <f>IFERROR(AA98*H98/G98,0)</f>
        <v>0</v>
      </c>
      <c r="CB98" s="70">
        <f>IFERROR(AB98*H98/G98,0)</f>
        <v>0</v>
      </c>
      <c r="CC98" s="70">
        <f>IFERROR(1/I98*(AA98/G98),0)</f>
        <v>0</v>
      </c>
      <c r="CD98" s="70">
        <f>IFERROR(1/I98*(AB98/G98),0)</f>
        <v>0</v>
      </c>
    </row>
    <row r="99" spans="1:82" hidden="1" x14ac:dyDescent="0.2">
      <c r="A99" s="326"/>
      <c r="B99" s="326"/>
      <c r="C99" s="326"/>
      <c r="D99" s="326"/>
      <c r="E99" s="326"/>
      <c r="F99" s="326"/>
      <c r="G99" s="326"/>
      <c r="H99" s="326"/>
      <c r="I99" s="326"/>
      <c r="J99" s="326"/>
      <c r="K99" s="326"/>
      <c r="L99" s="326"/>
      <c r="M99" s="326"/>
      <c r="N99" s="326"/>
      <c r="O99" s="324" t="s">
        <v>43</v>
      </c>
      <c r="P99" s="325"/>
      <c r="Q99" s="325"/>
      <c r="R99" s="325"/>
      <c r="S99" s="325"/>
      <c r="T99" s="35" t="s">
        <v>42</v>
      </c>
      <c r="U99" s="45">
        <f>IFERROR(U98/G98,0)</f>
        <v>0</v>
      </c>
      <c r="V99" s="45">
        <f>IFERROR(V98/G98,0)</f>
        <v>0</v>
      </c>
      <c r="W99" s="45">
        <f>IFERROR(W98/G98,0)</f>
        <v>0</v>
      </c>
      <c r="X99" s="45">
        <f>IFERROR(X98/G98,0)</f>
        <v>0</v>
      </c>
      <c r="Y99" s="45">
        <f>IFERROR(Y98/G98,0)</f>
        <v>0</v>
      </c>
      <c r="Z99" s="45">
        <f>IFERROR(Z98/G98,0)</f>
        <v>0</v>
      </c>
      <c r="AA99" s="45">
        <f>IFERROR(AA98/G98,0)</f>
        <v>0</v>
      </c>
      <c r="AB99" s="45">
        <f>IFERROR(AB98/G98,0)</f>
        <v>0</v>
      </c>
      <c r="AC99" s="45">
        <f>IFERROR(IF(AC98="",0,AC98),0)</f>
        <v>0</v>
      </c>
      <c r="AD99" s="3"/>
      <c r="AE99" s="65"/>
      <c r="AF99" s="3"/>
      <c r="AG99" s="3"/>
      <c r="AK99" s="3"/>
      <c r="AN99" s="54"/>
      <c r="AO99" s="3"/>
      <c r="AP99" s="3"/>
      <c r="AQ99" s="2"/>
      <c r="AR99" s="2"/>
      <c r="AS99" s="2"/>
      <c r="AT99" s="2"/>
      <c r="AU99" s="16"/>
      <c r="AV99" s="16"/>
      <c r="AW99" s="17"/>
    </row>
    <row r="100" spans="1:82" hidden="1" x14ac:dyDescent="0.2">
      <c r="A100" s="326"/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6"/>
      <c r="N100" s="326"/>
      <c r="O100" s="324" t="s">
        <v>43</v>
      </c>
      <c r="P100" s="325"/>
      <c r="Q100" s="325"/>
      <c r="R100" s="325"/>
      <c r="S100" s="325"/>
      <c r="T100" s="35" t="s">
        <v>0</v>
      </c>
      <c r="U100" s="95">
        <f t="shared" ref="U100:AB100" si="15">IFERROR(SUM(U98:U98),0)</f>
        <v>0</v>
      </c>
      <c r="V100" s="95">
        <f t="shared" si="15"/>
        <v>0</v>
      </c>
      <c r="W100" s="95">
        <f t="shared" si="15"/>
        <v>0</v>
      </c>
      <c r="X100" s="95">
        <f t="shared" si="15"/>
        <v>0</v>
      </c>
      <c r="Y100" s="95">
        <f t="shared" si="15"/>
        <v>0</v>
      </c>
      <c r="Z100" s="95">
        <f t="shared" si="15"/>
        <v>0</v>
      </c>
      <c r="AA100" s="95">
        <f t="shared" si="15"/>
        <v>0</v>
      </c>
      <c r="AB100" s="95">
        <f t="shared" si="15"/>
        <v>0</v>
      </c>
      <c r="AC100" s="45" t="s">
        <v>57</v>
      </c>
      <c r="AD100" s="3"/>
      <c r="AE100" s="65"/>
      <c r="AF100" s="3"/>
      <c r="AG100" s="3"/>
      <c r="AK100" s="3"/>
      <c r="AN100" s="54"/>
      <c r="AO100" s="3"/>
      <c r="AP100" s="3"/>
      <c r="AQ100" s="2"/>
      <c r="AR100" s="2"/>
      <c r="AS100" s="2"/>
      <c r="AT100" s="2"/>
      <c r="AU100" s="16"/>
      <c r="AV100" s="16"/>
      <c r="AW100" s="17"/>
    </row>
    <row r="101" spans="1:82" ht="15" hidden="1" x14ac:dyDescent="0.25">
      <c r="A101" s="314" t="s">
        <v>173</v>
      </c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15"/>
      <c r="M101" s="315"/>
      <c r="N101" s="315"/>
      <c r="O101" s="315"/>
      <c r="P101" s="315"/>
      <c r="Q101" s="315"/>
      <c r="R101" s="315"/>
      <c r="S101" s="315"/>
      <c r="T101" s="315"/>
      <c r="U101" s="315"/>
      <c r="V101" s="315"/>
      <c r="W101" s="315"/>
      <c r="X101" s="315"/>
      <c r="Y101" s="315"/>
      <c r="Z101" s="315"/>
      <c r="AA101" s="311"/>
      <c r="AB101" s="311"/>
      <c r="AC101" s="311"/>
      <c r="AD101" s="311"/>
      <c r="AE101" s="312"/>
      <c r="AF101" s="316"/>
      <c r="AG101" s="2"/>
      <c r="AH101" s="2"/>
      <c r="AI101" s="2"/>
      <c r="AJ101" s="2"/>
      <c r="AK101" s="55"/>
      <c r="AL101" s="55"/>
      <c r="AM101" s="55"/>
      <c r="AN101" s="2"/>
      <c r="AO101" s="2"/>
      <c r="AP101" s="2"/>
      <c r="AQ101" s="2"/>
      <c r="AR101" s="2"/>
    </row>
    <row r="102" spans="1:82" ht="15" hidden="1" x14ac:dyDescent="0.25">
      <c r="A102" s="317" t="s">
        <v>94</v>
      </c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18"/>
      <c r="M102" s="318"/>
      <c r="N102" s="318"/>
      <c r="O102" s="318"/>
      <c r="P102" s="318"/>
      <c r="Q102" s="318"/>
      <c r="R102" s="318"/>
      <c r="S102" s="318"/>
      <c r="T102" s="318"/>
      <c r="U102" s="318"/>
      <c r="V102" s="318"/>
      <c r="W102" s="318"/>
      <c r="X102" s="315"/>
      <c r="Y102" s="315"/>
      <c r="Z102" s="315"/>
      <c r="AA102" s="311"/>
      <c r="AB102" s="311"/>
      <c r="AC102" s="311"/>
      <c r="AD102" s="311"/>
      <c r="AE102" s="312"/>
      <c r="AF102" s="319"/>
      <c r="AG102" s="2"/>
      <c r="AH102" s="2"/>
      <c r="AI102" s="2"/>
      <c r="AJ102" s="2"/>
      <c r="AK102" s="55"/>
      <c r="AL102" s="55"/>
      <c r="AM102" s="55"/>
      <c r="AN102" s="2"/>
      <c r="AO102" s="2"/>
      <c r="AP102" s="2"/>
      <c r="AQ102" s="2"/>
      <c r="AR102" s="2"/>
    </row>
    <row r="103" spans="1:82" hidden="1" x14ac:dyDescent="0.2">
      <c r="A103" s="72" t="s">
        <v>174</v>
      </c>
      <c r="B103" s="73" t="s">
        <v>175</v>
      </c>
      <c r="C103" s="73">
        <v>4301012176</v>
      </c>
      <c r="D103" s="73">
        <v>4680115886773</v>
      </c>
      <c r="E103" s="74">
        <v>0.9</v>
      </c>
      <c r="F103" s="75">
        <v>10</v>
      </c>
      <c r="G103" s="74">
        <v>9</v>
      </c>
      <c r="H103" s="74">
        <v>9.4350000000000005</v>
      </c>
      <c r="I103" s="76">
        <v>64</v>
      </c>
      <c r="J103" s="76" t="s">
        <v>136</v>
      </c>
      <c r="K103" s="77" t="s">
        <v>97</v>
      </c>
      <c r="L103" s="77"/>
      <c r="M103" s="320">
        <v>31</v>
      </c>
      <c r="N103" s="320"/>
      <c r="O103" s="348" t="s">
        <v>176</v>
      </c>
      <c r="P103" s="322"/>
      <c r="Q103" s="322"/>
      <c r="R103" s="322"/>
      <c r="S103" s="322"/>
      <c r="T103" s="78" t="s">
        <v>0</v>
      </c>
      <c r="U103" s="58">
        <v>0</v>
      </c>
      <c r="V103" s="59">
        <f>IFERROR(IF(U103="",0,CEILING((U103/$G103),1)*$G103),"")</f>
        <v>0</v>
      </c>
      <c r="W103" s="58">
        <v>0</v>
      </c>
      <c r="X103" s="59">
        <f>IFERROR(IF(W103="",0,CEILING((W103/$G103),1)*$G103),"")</f>
        <v>0</v>
      </c>
      <c r="Y103" s="58">
        <v>0</v>
      </c>
      <c r="Z103" s="59">
        <f>IFERROR(IF(Y103="",0,CEILING((Y103/$G103),1)*$G103),"")</f>
        <v>0</v>
      </c>
      <c r="AA103" s="58">
        <v>0</v>
      </c>
      <c r="AB103" s="59">
        <f>IFERROR(IF(AA103="",0,CEILING((AA103/$G103),1)*$G103),"")</f>
        <v>0</v>
      </c>
      <c r="AC103" s="60" t="str">
        <f>IF(IFERROR(ROUNDUP(V103/G103,0)*0.01898,0)+IFERROR(ROUNDUP(X103/G103,0)*0.01898,0)+IFERROR(ROUNDUP(Z103/G103,0)*0.01898,0)+IFERROR(ROUNDUP(AB103/G103,0)*0.01898,0)=0,"",IFERROR(ROUNDUP(V103/G103,0)*0.01898,0)+IFERROR(ROUNDUP(X103/G103,0)*0.01898,0)+IFERROR(ROUNDUP(Z103/G103,0)*0.01898,0)+IFERROR(ROUNDUP(AB103/G103,0)*0.01898,0))</f>
        <v/>
      </c>
      <c r="AD103" s="72" t="s">
        <v>57</v>
      </c>
      <c r="AE103" s="72" t="s">
        <v>57</v>
      </c>
      <c r="AF103" s="145" t="s">
        <v>177</v>
      </c>
      <c r="AG103" s="2"/>
      <c r="AH103" s="2"/>
      <c r="AI103" s="2"/>
      <c r="AJ103" s="2"/>
      <c r="AK103" s="2"/>
      <c r="AL103" s="55"/>
      <c r="AM103" s="55"/>
      <c r="AN103" s="55"/>
      <c r="AO103" s="2"/>
      <c r="AP103" s="2"/>
      <c r="AQ103" s="2"/>
      <c r="AR103" s="2"/>
      <c r="AS103" s="2"/>
      <c r="AT103" s="2"/>
      <c r="AU103" s="16"/>
      <c r="AV103" s="16"/>
      <c r="AW103" s="17"/>
      <c r="BB103" s="144" t="s">
        <v>65</v>
      </c>
      <c r="BO103" s="70">
        <f>IFERROR(U103*H103/G103,0)</f>
        <v>0</v>
      </c>
      <c r="BP103" s="70">
        <f>IFERROR(V103*H103/G103,0)</f>
        <v>0</v>
      </c>
      <c r="BQ103" s="70">
        <f>IFERROR(1/I103*(U103/G103),0)</f>
        <v>0</v>
      </c>
      <c r="BR103" s="70">
        <f>IFERROR(1/I103*(V103/G103),0)</f>
        <v>0</v>
      </c>
      <c r="BS103" s="70">
        <f>IFERROR(W103*H103/G103,0)</f>
        <v>0</v>
      </c>
      <c r="BT103" s="70">
        <f>IFERROR(X103*H103/G103,0)</f>
        <v>0</v>
      </c>
      <c r="BU103" s="70">
        <f>IFERROR(1/I103*(W103/G103),0)</f>
        <v>0</v>
      </c>
      <c r="BV103" s="70">
        <f>IFERROR(1/I103*(X103/G103),0)</f>
        <v>0</v>
      </c>
      <c r="BW103" s="70">
        <f>IFERROR(Y103*H103/G103,0)</f>
        <v>0</v>
      </c>
      <c r="BX103" s="70">
        <f>IFERROR(Z103*H103/G103,0)</f>
        <v>0</v>
      </c>
      <c r="BY103" s="70">
        <f>IFERROR(1/I103*(Y103/G103),0)</f>
        <v>0</v>
      </c>
      <c r="BZ103" s="70">
        <f>IFERROR(1/I103*(Z103/G103),0)</f>
        <v>0</v>
      </c>
      <c r="CA103" s="70">
        <f>IFERROR(AA103*H103/G103,0)</f>
        <v>0</v>
      </c>
      <c r="CB103" s="70">
        <f>IFERROR(AB103*H103/G103,0)</f>
        <v>0</v>
      </c>
      <c r="CC103" s="70">
        <f>IFERROR(1/I103*(AA103/G103),0)</f>
        <v>0</v>
      </c>
      <c r="CD103" s="70">
        <f>IFERROR(1/I103*(AB103/G103),0)</f>
        <v>0</v>
      </c>
    </row>
    <row r="104" spans="1:82" hidden="1" x14ac:dyDescent="0.2">
      <c r="A104" s="326"/>
      <c r="B104" s="326"/>
      <c r="C104" s="326"/>
      <c r="D104" s="326"/>
      <c r="E104" s="326"/>
      <c r="F104" s="326"/>
      <c r="G104" s="326"/>
      <c r="H104" s="326"/>
      <c r="I104" s="326"/>
      <c r="J104" s="326"/>
      <c r="K104" s="326"/>
      <c r="L104" s="326"/>
      <c r="M104" s="326"/>
      <c r="N104" s="326"/>
      <c r="O104" s="324" t="s">
        <v>43</v>
      </c>
      <c r="P104" s="325"/>
      <c r="Q104" s="325"/>
      <c r="R104" s="325"/>
      <c r="S104" s="325"/>
      <c r="T104" s="35" t="s">
        <v>42</v>
      </c>
      <c r="U104" s="45">
        <f>IFERROR(U103/G103,0)</f>
        <v>0</v>
      </c>
      <c r="V104" s="45">
        <f>IFERROR(V103/G103,0)</f>
        <v>0</v>
      </c>
      <c r="W104" s="45">
        <f>IFERROR(W103/G103,0)</f>
        <v>0</v>
      </c>
      <c r="X104" s="45">
        <f>IFERROR(X103/G103,0)</f>
        <v>0</v>
      </c>
      <c r="Y104" s="45">
        <f>IFERROR(Y103/G103,0)</f>
        <v>0</v>
      </c>
      <c r="Z104" s="45">
        <f>IFERROR(Z103/G103,0)</f>
        <v>0</v>
      </c>
      <c r="AA104" s="45">
        <f>IFERROR(AA103/G103,0)</f>
        <v>0</v>
      </c>
      <c r="AB104" s="45">
        <f>IFERROR(AB103/G103,0)</f>
        <v>0</v>
      </c>
      <c r="AC104" s="45">
        <f>IFERROR(IF(AC103="",0,AC103),0)</f>
        <v>0</v>
      </c>
      <c r="AD104" s="3"/>
      <c r="AE104" s="65"/>
      <c r="AF104" s="3"/>
      <c r="AG104" s="3"/>
      <c r="AK104" s="3"/>
      <c r="AN104" s="54"/>
      <c r="AO104" s="3"/>
      <c r="AP104" s="3"/>
      <c r="AQ104" s="2"/>
      <c r="AR104" s="2"/>
      <c r="AS104" s="2"/>
      <c r="AT104" s="2"/>
      <c r="AU104" s="16"/>
      <c r="AV104" s="16"/>
      <c r="AW104" s="17"/>
    </row>
    <row r="105" spans="1:82" hidden="1" x14ac:dyDescent="0.2">
      <c r="A105" s="326"/>
      <c r="B105" s="326"/>
      <c r="C105" s="326"/>
      <c r="D105" s="326"/>
      <c r="E105" s="326"/>
      <c r="F105" s="326"/>
      <c r="G105" s="326"/>
      <c r="H105" s="326"/>
      <c r="I105" s="326"/>
      <c r="J105" s="326"/>
      <c r="K105" s="326"/>
      <c r="L105" s="326"/>
      <c r="M105" s="326"/>
      <c r="N105" s="326"/>
      <c r="O105" s="324" t="s">
        <v>43</v>
      </c>
      <c r="P105" s="325"/>
      <c r="Q105" s="325"/>
      <c r="R105" s="325"/>
      <c r="S105" s="325"/>
      <c r="T105" s="35" t="s">
        <v>0</v>
      </c>
      <c r="U105" s="95">
        <f t="shared" ref="U105:AB105" si="16">IFERROR(SUM(U103:U103),0)</f>
        <v>0</v>
      </c>
      <c r="V105" s="95">
        <f t="shared" si="16"/>
        <v>0</v>
      </c>
      <c r="W105" s="95">
        <f t="shared" si="16"/>
        <v>0</v>
      </c>
      <c r="X105" s="95">
        <f t="shared" si="16"/>
        <v>0</v>
      </c>
      <c r="Y105" s="95">
        <f t="shared" si="16"/>
        <v>0</v>
      </c>
      <c r="Z105" s="95">
        <f t="shared" si="16"/>
        <v>0</v>
      </c>
      <c r="AA105" s="95">
        <f t="shared" si="16"/>
        <v>0</v>
      </c>
      <c r="AB105" s="95">
        <f t="shared" si="16"/>
        <v>0</v>
      </c>
      <c r="AC105" s="45" t="s">
        <v>57</v>
      </c>
      <c r="AD105" s="3"/>
      <c r="AE105" s="65"/>
      <c r="AF105" s="3"/>
      <c r="AG105" s="3"/>
      <c r="AK105" s="3"/>
      <c r="AN105" s="54"/>
      <c r="AO105" s="3"/>
      <c r="AP105" s="3"/>
      <c r="AQ105" s="2"/>
      <c r="AR105" s="2"/>
      <c r="AS105" s="2"/>
      <c r="AT105" s="2"/>
      <c r="AU105" s="16"/>
      <c r="AV105" s="16"/>
      <c r="AW105" s="17"/>
    </row>
    <row r="106" spans="1:82" ht="15" hidden="1" x14ac:dyDescent="0.25">
      <c r="A106" s="314" t="s">
        <v>178</v>
      </c>
      <c r="B106" s="315"/>
      <c r="C106" s="315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  <c r="O106" s="315"/>
      <c r="P106" s="315"/>
      <c r="Q106" s="315"/>
      <c r="R106" s="315"/>
      <c r="S106" s="315"/>
      <c r="T106" s="315"/>
      <c r="U106" s="315"/>
      <c r="V106" s="315"/>
      <c r="W106" s="315"/>
      <c r="X106" s="315"/>
      <c r="Y106" s="315"/>
      <c r="Z106" s="315"/>
      <c r="AA106" s="311"/>
      <c r="AB106" s="311"/>
      <c r="AC106" s="311"/>
      <c r="AD106" s="311"/>
      <c r="AE106" s="312"/>
      <c r="AF106" s="316"/>
      <c r="AG106" s="2"/>
      <c r="AH106" s="2"/>
      <c r="AI106" s="2"/>
      <c r="AJ106" s="2"/>
      <c r="AK106" s="55"/>
      <c r="AL106" s="55"/>
      <c r="AM106" s="55"/>
      <c r="AN106" s="2"/>
      <c r="AO106" s="2"/>
      <c r="AP106" s="2"/>
      <c r="AQ106" s="2"/>
      <c r="AR106" s="2"/>
    </row>
    <row r="107" spans="1:82" ht="15" hidden="1" x14ac:dyDescent="0.25">
      <c r="A107" s="317" t="s">
        <v>82</v>
      </c>
      <c r="B107" s="318"/>
      <c r="C107" s="318"/>
      <c r="D107" s="318"/>
      <c r="E107" s="318"/>
      <c r="F107" s="318"/>
      <c r="G107" s="318"/>
      <c r="H107" s="318"/>
      <c r="I107" s="318"/>
      <c r="J107" s="318"/>
      <c r="K107" s="318"/>
      <c r="L107" s="318"/>
      <c r="M107" s="318"/>
      <c r="N107" s="318"/>
      <c r="O107" s="318"/>
      <c r="P107" s="318"/>
      <c r="Q107" s="318"/>
      <c r="R107" s="318"/>
      <c r="S107" s="318"/>
      <c r="T107" s="318"/>
      <c r="U107" s="318"/>
      <c r="V107" s="318"/>
      <c r="W107" s="318"/>
      <c r="X107" s="315"/>
      <c r="Y107" s="315"/>
      <c r="Z107" s="315"/>
      <c r="AA107" s="311"/>
      <c r="AB107" s="311"/>
      <c r="AC107" s="311"/>
      <c r="AD107" s="311"/>
      <c r="AE107" s="312"/>
      <c r="AF107" s="319"/>
      <c r="AG107" s="2"/>
      <c r="AH107" s="2"/>
      <c r="AI107" s="2"/>
      <c r="AJ107" s="2"/>
      <c r="AK107" s="55"/>
      <c r="AL107" s="55"/>
      <c r="AM107" s="55"/>
      <c r="AN107" s="2"/>
      <c r="AO107" s="2"/>
      <c r="AP107" s="2"/>
      <c r="AQ107" s="2"/>
      <c r="AR107" s="2"/>
    </row>
    <row r="108" spans="1:82" ht="33.75" hidden="1" x14ac:dyDescent="0.2">
      <c r="A108" s="72" t="s">
        <v>179</v>
      </c>
      <c r="B108" s="73" t="s">
        <v>180</v>
      </c>
      <c r="C108" s="73">
        <v>4301051388</v>
      </c>
      <c r="D108" s="73">
        <v>4680115881211</v>
      </c>
      <c r="E108" s="74">
        <v>0.4</v>
      </c>
      <c r="F108" s="75">
        <v>6</v>
      </c>
      <c r="G108" s="74">
        <v>2.4</v>
      </c>
      <c r="H108" s="74">
        <v>2.58</v>
      </c>
      <c r="I108" s="76">
        <v>182</v>
      </c>
      <c r="J108" s="76" t="s">
        <v>86</v>
      </c>
      <c r="K108" s="77" t="s">
        <v>85</v>
      </c>
      <c r="L108" s="77"/>
      <c r="M108" s="320">
        <v>45</v>
      </c>
      <c r="N108" s="320"/>
      <c r="O108" s="34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08" s="322"/>
      <c r="Q108" s="322"/>
      <c r="R108" s="322"/>
      <c r="S108" s="322"/>
      <c r="T108" s="78" t="s">
        <v>0</v>
      </c>
      <c r="U108" s="58">
        <v>0</v>
      </c>
      <c r="V108" s="59">
        <f>IFERROR(IF(U108="",0,CEILING((U108/$G108),1)*$G108),"")</f>
        <v>0</v>
      </c>
      <c r="W108" s="58">
        <v>0</v>
      </c>
      <c r="X108" s="59">
        <f>IFERROR(IF(W108="",0,CEILING((W108/$G108),1)*$G108),"")</f>
        <v>0</v>
      </c>
      <c r="Y108" s="58">
        <v>0</v>
      </c>
      <c r="Z108" s="59">
        <f>IFERROR(IF(Y108="",0,CEILING((Y108/$G108),1)*$G108),"")</f>
        <v>0</v>
      </c>
      <c r="AA108" s="58">
        <v>0</v>
      </c>
      <c r="AB108" s="59">
        <f>IFERROR(IF(AA108="",0,CEILING((AA108/$G108),1)*$G108),"")</f>
        <v>0</v>
      </c>
      <c r="AC108" s="60" t="str">
        <f>IF(IFERROR(ROUNDUP(V108/G108,0)*0.00651,0)+IFERROR(ROUNDUP(X108/G108,0)*0.00651,0)+IFERROR(ROUNDUP(Z108/G108,0)*0.00651,0)+IFERROR(ROUNDUP(AB108/G108,0)*0.00651,0)=0,"",IFERROR(ROUNDUP(V108/G108,0)*0.00651,0)+IFERROR(ROUNDUP(X108/G108,0)*0.00651,0)+IFERROR(ROUNDUP(Z108/G108,0)*0.00651,0)+IFERROR(ROUNDUP(AB108/G108,0)*0.00651,0))</f>
        <v/>
      </c>
      <c r="AD108" s="72" t="s">
        <v>57</v>
      </c>
      <c r="AE108" s="72" t="s">
        <v>57</v>
      </c>
      <c r="AF108" s="147" t="s">
        <v>181</v>
      </c>
      <c r="AG108" s="2"/>
      <c r="AH108" s="2"/>
      <c r="AI108" s="2"/>
      <c r="AJ108" s="2"/>
      <c r="AK108" s="2"/>
      <c r="AL108" s="55"/>
      <c r="AM108" s="55"/>
      <c r="AN108" s="55"/>
      <c r="AO108" s="2"/>
      <c r="AP108" s="2"/>
      <c r="AQ108" s="2"/>
      <c r="AR108" s="2"/>
      <c r="AS108" s="2"/>
      <c r="AT108" s="2"/>
      <c r="AU108" s="16"/>
      <c r="AV108" s="16"/>
      <c r="AW108" s="17"/>
      <c r="BB108" s="146" t="s">
        <v>65</v>
      </c>
      <c r="BO108" s="70">
        <f>IFERROR(U108*H108/G108,0)</f>
        <v>0</v>
      </c>
      <c r="BP108" s="70">
        <f>IFERROR(V108*H108/G108,0)</f>
        <v>0</v>
      </c>
      <c r="BQ108" s="70">
        <f>IFERROR(1/I108*(U108/G108),0)</f>
        <v>0</v>
      </c>
      <c r="BR108" s="70">
        <f>IFERROR(1/I108*(V108/G108),0)</f>
        <v>0</v>
      </c>
      <c r="BS108" s="70">
        <f>IFERROR(W108*H108/G108,0)</f>
        <v>0</v>
      </c>
      <c r="BT108" s="70">
        <f>IFERROR(X108*H108/G108,0)</f>
        <v>0</v>
      </c>
      <c r="BU108" s="70">
        <f>IFERROR(1/I108*(W108/G108),0)</f>
        <v>0</v>
      </c>
      <c r="BV108" s="70">
        <f>IFERROR(1/I108*(X108/G108),0)</f>
        <v>0</v>
      </c>
      <c r="BW108" s="70">
        <f>IFERROR(Y108*H108/G108,0)</f>
        <v>0</v>
      </c>
      <c r="BX108" s="70">
        <f>IFERROR(Z108*H108/G108,0)</f>
        <v>0</v>
      </c>
      <c r="BY108" s="70">
        <f>IFERROR(1/I108*(Y108/G108),0)</f>
        <v>0</v>
      </c>
      <c r="BZ108" s="70">
        <f>IFERROR(1/I108*(Z108/G108),0)</f>
        <v>0</v>
      </c>
      <c r="CA108" s="70">
        <f>IFERROR(AA108*H108/G108,0)</f>
        <v>0</v>
      </c>
      <c r="CB108" s="70">
        <f>IFERROR(AB108*H108/G108,0)</f>
        <v>0</v>
      </c>
      <c r="CC108" s="70">
        <f>IFERROR(1/I108*(AA108/G108),0)</f>
        <v>0</v>
      </c>
      <c r="CD108" s="70">
        <f>IFERROR(1/I108*(AB108/G108),0)</f>
        <v>0</v>
      </c>
    </row>
    <row r="109" spans="1:82" ht="33.75" hidden="1" x14ac:dyDescent="0.2">
      <c r="A109" s="72" t="s">
        <v>179</v>
      </c>
      <c r="B109" s="73" t="s">
        <v>180</v>
      </c>
      <c r="C109" s="73">
        <v>4301051576</v>
      </c>
      <c r="D109" s="73">
        <v>4680115881211</v>
      </c>
      <c r="E109" s="74">
        <v>0.4</v>
      </c>
      <c r="F109" s="75">
        <v>6</v>
      </c>
      <c r="G109" s="74">
        <v>2.4</v>
      </c>
      <c r="H109" s="74">
        <v>2.58</v>
      </c>
      <c r="I109" s="76">
        <v>182</v>
      </c>
      <c r="J109" s="76" t="s">
        <v>86</v>
      </c>
      <c r="K109" s="77" t="s">
        <v>90</v>
      </c>
      <c r="L109" s="77"/>
      <c r="M109" s="320">
        <v>45</v>
      </c>
      <c r="N109" s="320"/>
      <c r="O109" s="3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09" s="322"/>
      <c r="Q109" s="322"/>
      <c r="R109" s="322"/>
      <c r="S109" s="322"/>
      <c r="T109" s="78" t="s">
        <v>0</v>
      </c>
      <c r="U109" s="58">
        <v>0</v>
      </c>
      <c r="V109" s="59">
        <f>IFERROR(IF(U109="",0,CEILING((U109/$G109),1)*$G109),"")</f>
        <v>0</v>
      </c>
      <c r="W109" s="58">
        <v>0</v>
      </c>
      <c r="X109" s="59">
        <f>IFERROR(IF(W109="",0,CEILING((W109/$G109),1)*$G109),"")</f>
        <v>0</v>
      </c>
      <c r="Y109" s="58">
        <v>0</v>
      </c>
      <c r="Z109" s="59">
        <f>IFERROR(IF(Y109="",0,CEILING((Y109/$G109),1)*$G109),"")</f>
        <v>0</v>
      </c>
      <c r="AA109" s="58">
        <v>0</v>
      </c>
      <c r="AB109" s="59">
        <f>IFERROR(IF(AA109="",0,CEILING((AA109/$G109),1)*$G109),"")</f>
        <v>0</v>
      </c>
      <c r="AC109" s="60" t="str">
        <f>IF(IFERROR(ROUNDUP(V109/G109,0)*0.00651,0)+IFERROR(ROUNDUP(X109/G109,0)*0.00651,0)+IFERROR(ROUNDUP(Z109/G109,0)*0.00651,0)+IFERROR(ROUNDUP(AB109/G109,0)*0.00651,0)=0,"",IFERROR(ROUNDUP(V109/G109,0)*0.00651,0)+IFERROR(ROUNDUP(X109/G109,0)*0.00651,0)+IFERROR(ROUNDUP(Z109/G109,0)*0.00651,0)+IFERROR(ROUNDUP(AB109/G109,0)*0.00651,0))</f>
        <v/>
      </c>
      <c r="AD109" s="72" t="s">
        <v>57</v>
      </c>
      <c r="AE109" s="72" t="s">
        <v>57</v>
      </c>
      <c r="AF109" s="149" t="s">
        <v>181</v>
      </c>
      <c r="AG109" s="2"/>
      <c r="AH109" s="2"/>
      <c r="AI109" s="2"/>
      <c r="AJ109" s="2"/>
      <c r="AK109" s="2"/>
      <c r="AL109" s="55"/>
      <c r="AM109" s="55"/>
      <c r="AN109" s="55"/>
      <c r="AO109" s="2"/>
      <c r="AP109" s="2"/>
      <c r="AQ109" s="2"/>
      <c r="AR109" s="2"/>
      <c r="AS109" s="2"/>
      <c r="AT109" s="2"/>
      <c r="AU109" s="16"/>
      <c r="AV109" s="16"/>
      <c r="AW109" s="17"/>
      <c r="BB109" s="148" t="s">
        <v>65</v>
      </c>
      <c r="BO109" s="70">
        <f>IFERROR(U109*H109/G109,0)</f>
        <v>0</v>
      </c>
      <c r="BP109" s="70">
        <f>IFERROR(V109*H109/G109,0)</f>
        <v>0</v>
      </c>
      <c r="BQ109" s="70">
        <f>IFERROR(1/I109*(U109/G109),0)</f>
        <v>0</v>
      </c>
      <c r="BR109" s="70">
        <f>IFERROR(1/I109*(V109/G109),0)</f>
        <v>0</v>
      </c>
      <c r="BS109" s="70">
        <f>IFERROR(W109*H109/G109,0)</f>
        <v>0</v>
      </c>
      <c r="BT109" s="70">
        <f>IFERROR(X109*H109/G109,0)</f>
        <v>0</v>
      </c>
      <c r="BU109" s="70">
        <f>IFERROR(1/I109*(W109/G109),0)</f>
        <v>0</v>
      </c>
      <c r="BV109" s="70">
        <f>IFERROR(1/I109*(X109/G109),0)</f>
        <v>0</v>
      </c>
      <c r="BW109" s="70">
        <f>IFERROR(Y109*H109/G109,0)</f>
        <v>0</v>
      </c>
      <c r="BX109" s="70">
        <f>IFERROR(Z109*H109/G109,0)</f>
        <v>0</v>
      </c>
      <c r="BY109" s="70">
        <f>IFERROR(1/I109*(Y109/G109),0)</f>
        <v>0</v>
      </c>
      <c r="BZ109" s="70">
        <f>IFERROR(1/I109*(Z109/G109),0)</f>
        <v>0</v>
      </c>
      <c r="CA109" s="70">
        <f>IFERROR(AA109*H109/G109,0)</f>
        <v>0</v>
      </c>
      <c r="CB109" s="70">
        <f>IFERROR(AB109*H109/G109,0)</f>
        <v>0</v>
      </c>
      <c r="CC109" s="70">
        <f>IFERROR(1/I109*(AA109/G109),0)</f>
        <v>0</v>
      </c>
      <c r="CD109" s="70">
        <f>IFERROR(1/I109*(AB109/G109),0)</f>
        <v>0</v>
      </c>
    </row>
    <row r="110" spans="1:82" ht="22.5" hidden="1" x14ac:dyDescent="0.2">
      <c r="A110" s="72" t="s">
        <v>182</v>
      </c>
      <c r="B110" s="73" t="s">
        <v>183</v>
      </c>
      <c r="C110" s="73">
        <v>4301051939</v>
      </c>
      <c r="D110" s="73">
        <v>4680115881020</v>
      </c>
      <c r="E110" s="74">
        <v>0.84</v>
      </c>
      <c r="F110" s="75">
        <v>4</v>
      </c>
      <c r="G110" s="74">
        <v>3.36</v>
      </c>
      <c r="H110" s="74">
        <v>3.57</v>
      </c>
      <c r="I110" s="76">
        <v>132</v>
      </c>
      <c r="J110" s="76" t="s">
        <v>98</v>
      </c>
      <c r="K110" s="77" t="s">
        <v>90</v>
      </c>
      <c r="L110" s="77"/>
      <c r="M110" s="320">
        <v>45</v>
      </c>
      <c r="N110" s="320"/>
      <c r="O110" s="35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10" s="322"/>
      <c r="Q110" s="322"/>
      <c r="R110" s="322"/>
      <c r="S110" s="322"/>
      <c r="T110" s="78" t="s">
        <v>0</v>
      </c>
      <c r="U110" s="58">
        <v>0</v>
      </c>
      <c r="V110" s="59">
        <f>IFERROR(IF(U110="",0,CEILING((U110/$G110),1)*$G110),"")</f>
        <v>0</v>
      </c>
      <c r="W110" s="58">
        <v>0</v>
      </c>
      <c r="X110" s="59">
        <f>IFERROR(IF(W110="",0,CEILING((W110/$G110),1)*$G110),"")</f>
        <v>0</v>
      </c>
      <c r="Y110" s="58">
        <v>0</v>
      </c>
      <c r="Z110" s="59">
        <f>IFERROR(IF(Y110="",0,CEILING((Y110/$G110),1)*$G110),"")</f>
        <v>0</v>
      </c>
      <c r="AA110" s="58">
        <v>0</v>
      </c>
      <c r="AB110" s="59">
        <f>IFERROR(IF(AA110="",0,CEILING((AA110/$G110),1)*$G110),"")</f>
        <v>0</v>
      </c>
      <c r="AC110" s="60" t="str">
        <f>IF(IFERROR(ROUNDUP(V110/G110,0)*0.00902,0)+IFERROR(ROUNDUP(X110/G110,0)*0.00902,0)+IFERROR(ROUNDUP(Z110/G110,0)*0.00902,0)+IFERROR(ROUNDUP(AB110/G110,0)*0.00902,0)=0,"",IFERROR(ROUNDUP(V110/G110,0)*0.00902,0)+IFERROR(ROUNDUP(X110/G110,0)*0.00902,0)+IFERROR(ROUNDUP(Z110/G110,0)*0.00902,0)+IFERROR(ROUNDUP(AB110/G110,0)*0.00902,0))</f>
        <v/>
      </c>
      <c r="AD110" s="72" t="s">
        <v>57</v>
      </c>
      <c r="AE110" s="72" t="s">
        <v>57</v>
      </c>
      <c r="AF110" s="151" t="s">
        <v>184</v>
      </c>
      <c r="AG110" s="2"/>
      <c r="AH110" s="2"/>
      <c r="AI110" s="2"/>
      <c r="AJ110" s="2"/>
      <c r="AK110" s="2"/>
      <c r="AL110" s="55"/>
      <c r="AM110" s="55"/>
      <c r="AN110" s="55"/>
      <c r="AO110" s="2"/>
      <c r="AP110" s="2"/>
      <c r="AQ110" s="2"/>
      <c r="AR110" s="2"/>
      <c r="AS110" s="2"/>
      <c r="AT110" s="2"/>
      <c r="AU110" s="16"/>
      <c r="AV110" s="16"/>
      <c r="AW110" s="17"/>
      <c r="BB110" s="150" t="s">
        <v>65</v>
      </c>
      <c r="BO110" s="70">
        <f>IFERROR(U110*H110/G110,0)</f>
        <v>0</v>
      </c>
      <c r="BP110" s="70">
        <f>IFERROR(V110*H110/G110,0)</f>
        <v>0</v>
      </c>
      <c r="BQ110" s="70">
        <f>IFERROR(1/I110*(U110/G110),0)</f>
        <v>0</v>
      </c>
      <c r="BR110" s="70">
        <f>IFERROR(1/I110*(V110/G110),0)</f>
        <v>0</v>
      </c>
      <c r="BS110" s="70">
        <f>IFERROR(W110*H110/G110,0)</f>
        <v>0</v>
      </c>
      <c r="BT110" s="70">
        <f>IFERROR(X110*H110/G110,0)</f>
        <v>0</v>
      </c>
      <c r="BU110" s="70">
        <f>IFERROR(1/I110*(W110/G110),0)</f>
        <v>0</v>
      </c>
      <c r="BV110" s="70">
        <f>IFERROR(1/I110*(X110/G110),0)</f>
        <v>0</v>
      </c>
      <c r="BW110" s="70">
        <f>IFERROR(Y110*H110/G110,0)</f>
        <v>0</v>
      </c>
      <c r="BX110" s="70">
        <f>IFERROR(Z110*H110/G110,0)</f>
        <v>0</v>
      </c>
      <c r="BY110" s="70">
        <f>IFERROR(1/I110*(Y110/G110),0)</f>
        <v>0</v>
      </c>
      <c r="BZ110" s="70">
        <f>IFERROR(1/I110*(Z110/G110),0)</f>
        <v>0</v>
      </c>
      <c r="CA110" s="70">
        <f>IFERROR(AA110*H110/G110,0)</f>
        <v>0</v>
      </c>
      <c r="CB110" s="70">
        <f>IFERROR(AB110*H110/G110,0)</f>
        <v>0</v>
      </c>
      <c r="CC110" s="70">
        <f>IFERROR(1/I110*(AA110/G110),0)</f>
        <v>0</v>
      </c>
      <c r="CD110" s="70">
        <f>IFERROR(1/I110*(AB110/G110),0)</f>
        <v>0</v>
      </c>
    </row>
    <row r="111" spans="1:82" hidden="1" x14ac:dyDescent="0.2">
      <c r="A111" s="326"/>
      <c r="B111" s="326"/>
      <c r="C111" s="326"/>
      <c r="D111" s="326"/>
      <c r="E111" s="326"/>
      <c r="F111" s="326"/>
      <c r="G111" s="326"/>
      <c r="H111" s="326"/>
      <c r="I111" s="326"/>
      <c r="J111" s="326"/>
      <c r="K111" s="326"/>
      <c r="L111" s="326"/>
      <c r="M111" s="326"/>
      <c r="N111" s="326"/>
      <c r="O111" s="324" t="s">
        <v>43</v>
      </c>
      <c r="P111" s="325"/>
      <c r="Q111" s="325"/>
      <c r="R111" s="325"/>
      <c r="S111" s="325"/>
      <c r="T111" s="35" t="s">
        <v>42</v>
      </c>
      <c r="U111" s="45">
        <f>IFERROR(U108/G108,0)+IFERROR(U109/G109,0)+IFERROR(U110/G110,0)</f>
        <v>0</v>
      </c>
      <c r="V111" s="45">
        <f>IFERROR(V108/G108,0)+IFERROR(V109/G109,0)+IFERROR(V110/G110,0)</f>
        <v>0</v>
      </c>
      <c r="W111" s="45">
        <f>IFERROR(W108/G108,0)+IFERROR(W109/G109,0)+IFERROR(W110/G110,0)</f>
        <v>0</v>
      </c>
      <c r="X111" s="45">
        <f>IFERROR(X108/G108,0)+IFERROR(X109/G109,0)+IFERROR(X110/G110,0)</f>
        <v>0</v>
      </c>
      <c r="Y111" s="45">
        <f>IFERROR(Y108/G108,0)+IFERROR(Y109/G109,0)+IFERROR(Y110/G110,0)</f>
        <v>0</v>
      </c>
      <c r="Z111" s="45">
        <f>IFERROR(Z108/G108,0)+IFERROR(Z109/G109,0)+IFERROR(Z110/G110,0)</f>
        <v>0</v>
      </c>
      <c r="AA111" s="45">
        <f>IFERROR(AA108/G108,0)+IFERROR(AA109/G109,0)+IFERROR(AA110/G110,0)</f>
        <v>0</v>
      </c>
      <c r="AB111" s="45">
        <f>IFERROR(AB108/G108,0)+IFERROR(AB109/G109,0)+IFERROR(AB110/G110,0)</f>
        <v>0</v>
      </c>
      <c r="AC111" s="45">
        <f>IFERROR(IF(AC108="",0,AC108),0)+IFERROR(IF(AC109="",0,AC109),0)+IFERROR(IF(AC110="",0,AC110),0)</f>
        <v>0</v>
      </c>
      <c r="AD111" s="3"/>
      <c r="AE111" s="65"/>
      <c r="AF111" s="3"/>
      <c r="AG111" s="3"/>
      <c r="AK111" s="3"/>
      <c r="AN111" s="54"/>
      <c r="AO111" s="3"/>
      <c r="AP111" s="3"/>
      <c r="AQ111" s="2"/>
      <c r="AR111" s="2"/>
      <c r="AS111" s="2"/>
      <c r="AT111" s="2"/>
      <c r="AU111" s="16"/>
      <c r="AV111" s="16"/>
      <c r="AW111" s="17"/>
    </row>
    <row r="112" spans="1:82" hidden="1" x14ac:dyDescent="0.2">
      <c r="A112" s="326"/>
      <c r="B112" s="326"/>
      <c r="C112" s="326"/>
      <c r="D112" s="326"/>
      <c r="E112" s="326"/>
      <c r="F112" s="326"/>
      <c r="G112" s="326"/>
      <c r="H112" s="326"/>
      <c r="I112" s="326"/>
      <c r="J112" s="326"/>
      <c r="K112" s="326"/>
      <c r="L112" s="326"/>
      <c r="M112" s="326"/>
      <c r="N112" s="326"/>
      <c r="O112" s="324" t="s">
        <v>43</v>
      </c>
      <c r="P112" s="325"/>
      <c r="Q112" s="325"/>
      <c r="R112" s="325"/>
      <c r="S112" s="325"/>
      <c r="T112" s="35" t="s">
        <v>0</v>
      </c>
      <c r="U112" s="95">
        <f t="shared" ref="U112:AB112" si="17">IFERROR(SUM(U108:U110),0)</f>
        <v>0</v>
      </c>
      <c r="V112" s="95">
        <f t="shared" si="17"/>
        <v>0</v>
      </c>
      <c r="W112" s="95">
        <f t="shared" si="17"/>
        <v>0</v>
      </c>
      <c r="X112" s="95">
        <f t="shared" si="17"/>
        <v>0</v>
      </c>
      <c r="Y112" s="95">
        <f t="shared" si="17"/>
        <v>0</v>
      </c>
      <c r="Z112" s="95">
        <f t="shared" si="17"/>
        <v>0</v>
      </c>
      <c r="AA112" s="95">
        <f t="shared" si="17"/>
        <v>0</v>
      </c>
      <c r="AB112" s="95">
        <f t="shared" si="17"/>
        <v>0</v>
      </c>
      <c r="AC112" s="45" t="s">
        <v>57</v>
      </c>
      <c r="AD112" s="3"/>
      <c r="AE112" s="65"/>
      <c r="AF112" s="3"/>
      <c r="AG112" s="3"/>
      <c r="AK112" s="3"/>
      <c r="AN112" s="54"/>
      <c r="AO112" s="3"/>
      <c r="AP112" s="3"/>
      <c r="AQ112" s="2"/>
      <c r="AR112" s="2"/>
      <c r="AS112" s="2"/>
      <c r="AT112" s="2"/>
      <c r="AU112" s="16"/>
      <c r="AV112" s="16"/>
      <c r="AW112" s="17"/>
    </row>
    <row r="113" spans="1:82" ht="15" hidden="1" x14ac:dyDescent="0.25">
      <c r="A113" s="314" t="s">
        <v>185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15"/>
      <c r="Y113" s="315"/>
      <c r="Z113" s="315"/>
      <c r="AA113" s="311"/>
      <c r="AB113" s="311"/>
      <c r="AC113" s="311"/>
      <c r="AD113" s="311"/>
      <c r="AE113" s="312"/>
      <c r="AF113" s="316"/>
      <c r="AG113" s="2"/>
      <c r="AH113" s="2"/>
      <c r="AI113" s="2"/>
      <c r="AJ113" s="2"/>
      <c r="AK113" s="55"/>
      <c r="AL113" s="55"/>
      <c r="AM113" s="55"/>
      <c r="AN113" s="2"/>
      <c r="AO113" s="2"/>
      <c r="AP113" s="2"/>
      <c r="AQ113" s="2"/>
      <c r="AR113" s="2"/>
    </row>
    <row r="114" spans="1:82" ht="15" hidden="1" x14ac:dyDescent="0.25">
      <c r="A114" s="317" t="s">
        <v>94</v>
      </c>
      <c r="B114" s="318"/>
      <c r="C114" s="318"/>
      <c r="D114" s="318"/>
      <c r="E114" s="318"/>
      <c r="F114" s="318"/>
      <c r="G114" s="318"/>
      <c r="H114" s="318"/>
      <c r="I114" s="318"/>
      <c r="J114" s="318"/>
      <c r="K114" s="318"/>
      <c r="L114" s="318"/>
      <c r="M114" s="318"/>
      <c r="N114" s="318"/>
      <c r="O114" s="318"/>
      <c r="P114" s="318"/>
      <c r="Q114" s="318"/>
      <c r="R114" s="318"/>
      <c r="S114" s="318"/>
      <c r="T114" s="318"/>
      <c r="U114" s="318"/>
      <c r="V114" s="318"/>
      <c r="W114" s="318"/>
      <c r="X114" s="315"/>
      <c r="Y114" s="315"/>
      <c r="Z114" s="315"/>
      <c r="AA114" s="311"/>
      <c r="AB114" s="311"/>
      <c r="AC114" s="311"/>
      <c r="AD114" s="311"/>
      <c r="AE114" s="312"/>
      <c r="AF114" s="319"/>
      <c r="AG114" s="2"/>
      <c r="AH114" s="2"/>
      <c r="AI114" s="2"/>
      <c r="AJ114" s="2"/>
      <c r="AK114" s="55"/>
      <c r="AL114" s="55"/>
      <c r="AM114" s="55"/>
      <c r="AN114" s="2"/>
      <c r="AO114" s="2"/>
      <c r="AP114" s="2"/>
      <c r="AQ114" s="2"/>
      <c r="AR114" s="2"/>
    </row>
    <row r="115" spans="1:82" hidden="1" x14ac:dyDescent="0.2">
      <c r="A115" s="72" t="s">
        <v>186</v>
      </c>
      <c r="B115" s="73" t="s">
        <v>187</v>
      </c>
      <c r="C115" s="73">
        <v>4301011304</v>
      </c>
      <c r="D115" s="73">
        <v>4607091389296</v>
      </c>
      <c r="E115" s="74">
        <v>0.4</v>
      </c>
      <c r="F115" s="75">
        <v>10</v>
      </c>
      <c r="G115" s="74">
        <v>4</v>
      </c>
      <c r="H115" s="74">
        <v>4.21</v>
      </c>
      <c r="I115" s="76">
        <v>132</v>
      </c>
      <c r="J115" s="76" t="s">
        <v>98</v>
      </c>
      <c r="K115" s="77" t="s">
        <v>97</v>
      </c>
      <c r="L115" s="77"/>
      <c r="M115" s="320">
        <v>45</v>
      </c>
      <c r="N115" s="320"/>
      <c r="O115" s="35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P115" s="322"/>
      <c r="Q115" s="322"/>
      <c r="R115" s="322"/>
      <c r="S115" s="322"/>
      <c r="T115" s="78" t="s">
        <v>0</v>
      </c>
      <c r="U115" s="58">
        <v>0</v>
      </c>
      <c r="V115" s="59">
        <f>IFERROR(IF(U115="",0,CEILING((U115/$G115),1)*$G115),"")</f>
        <v>0</v>
      </c>
      <c r="W115" s="58">
        <v>0</v>
      </c>
      <c r="X115" s="59">
        <f>IFERROR(IF(W115="",0,CEILING((W115/$G115),1)*$G115),"")</f>
        <v>0</v>
      </c>
      <c r="Y115" s="58">
        <v>0</v>
      </c>
      <c r="Z115" s="59">
        <f>IFERROR(IF(Y115="",0,CEILING((Y115/$G115),1)*$G115),"")</f>
        <v>0</v>
      </c>
      <c r="AA115" s="58">
        <v>0</v>
      </c>
      <c r="AB115" s="59">
        <f>IFERROR(IF(AA115="",0,CEILING((AA115/$G115),1)*$G115),"")</f>
        <v>0</v>
      </c>
      <c r="AC115" s="60" t="str">
        <f>IF(IFERROR(ROUNDUP(V115/G115,0)*0.00902,0)+IFERROR(ROUNDUP(X115/G115,0)*0.00902,0)+IFERROR(ROUNDUP(Z115/G115,0)*0.00902,0)+IFERROR(ROUNDUP(AB115/G115,0)*0.00902,0)=0,"",IFERROR(ROUNDUP(V115/G115,0)*0.00902,0)+IFERROR(ROUNDUP(X115/G115,0)*0.00902,0)+IFERROR(ROUNDUP(Z115/G115,0)*0.00902,0)+IFERROR(ROUNDUP(AB115/G115,0)*0.00902,0))</f>
        <v/>
      </c>
      <c r="AD115" s="72" t="s">
        <v>57</v>
      </c>
      <c r="AE115" s="72" t="s">
        <v>57</v>
      </c>
      <c r="AF115" s="153" t="s">
        <v>188</v>
      </c>
      <c r="AG115" s="2"/>
      <c r="AH115" s="2"/>
      <c r="AI115" s="2"/>
      <c r="AJ115" s="2"/>
      <c r="AK115" s="2"/>
      <c r="AL115" s="55"/>
      <c r="AM115" s="55"/>
      <c r="AN115" s="55"/>
      <c r="AO115" s="2"/>
      <c r="AP115" s="2"/>
      <c r="AQ115" s="2"/>
      <c r="AR115" s="2"/>
      <c r="AS115" s="2"/>
      <c r="AT115" s="2"/>
      <c r="AU115" s="16"/>
      <c r="AV115" s="16"/>
      <c r="AW115" s="17"/>
      <c r="BB115" s="152" t="s">
        <v>65</v>
      </c>
      <c r="BO115" s="70">
        <f>IFERROR(U115*H115/G115,0)</f>
        <v>0</v>
      </c>
      <c r="BP115" s="70">
        <f>IFERROR(V115*H115/G115,0)</f>
        <v>0</v>
      </c>
      <c r="BQ115" s="70">
        <f>IFERROR(1/I115*(U115/G115),0)</f>
        <v>0</v>
      </c>
      <c r="BR115" s="70">
        <f>IFERROR(1/I115*(V115/G115),0)</f>
        <v>0</v>
      </c>
      <c r="BS115" s="70">
        <f>IFERROR(W115*H115/G115,0)</f>
        <v>0</v>
      </c>
      <c r="BT115" s="70">
        <f>IFERROR(X115*H115/G115,0)</f>
        <v>0</v>
      </c>
      <c r="BU115" s="70">
        <f>IFERROR(1/I115*(W115/G115),0)</f>
        <v>0</v>
      </c>
      <c r="BV115" s="70">
        <f>IFERROR(1/I115*(X115/G115),0)</f>
        <v>0</v>
      </c>
      <c r="BW115" s="70">
        <f>IFERROR(Y115*H115/G115,0)</f>
        <v>0</v>
      </c>
      <c r="BX115" s="70">
        <f>IFERROR(Z115*H115/G115,0)</f>
        <v>0</v>
      </c>
      <c r="BY115" s="70">
        <f>IFERROR(1/I115*(Y115/G115),0)</f>
        <v>0</v>
      </c>
      <c r="BZ115" s="70">
        <f>IFERROR(1/I115*(Z115/G115),0)</f>
        <v>0</v>
      </c>
      <c r="CA115" s="70">
        <f>IFERROR(AA115*H115/G115,0)</f>
        <v>0</v>
      </c>
      <c r="CB115" s="70">
        <f>IFERROR(AB115*H115/G115,0)</f>
        <v>0</v>
      </c>
      <c r="CC115" s="70">
        <f>IFERROR(1/I115*(AA115/G115),0)</f>
        <v>0</v>
      </c>
      <c r="CD115" s="70">
        <f>IFERROR(1/I115*(AB115/G115),0)</f>
        <v>0</v>
      </c>
    </row>
    <row r="116" spans="1:82" hidden="1" x14ac:dyDescent="0.2">
      <c r="A116" s="326"/>
      <c r="B116" s="326"/>
      <c r="C116" s="326"/>
      <c r="D116" s="326"/>
      <c r="E116" s="326"/>
      <c r="F116" s="326"/>
      <c r="G116" s="326"/>
      <c r="H116" s="326"/>
      <c r="I116" s="326"/>
      <c r="J116" s="326"/>
      <c r="K116" s="326"/>
      <c r="L116" s="326"/>
      <c r="M116" s="326"/>
      <c r="N116" s="326"/>
      <c r="O116" s="324" t="s">
        <v>43</v>
      </c>
      <c r="P116" s="325"/>
      <c r="Q116" s="325"/>
      <c r="R116" s="325"/>
      <c r="S116" s="325"/>
      <c r="T116" s="35" t="s">
        <v>42</v>
      </c>
      <c r="U116" s="45">
        <f>IFERROR(U115/G115,0)</f>
        <v>0</v>
      </c>
      <c r="V116" s="45">
        <f>IFERROR(V115/G115,0)</f>
        <v>0</v>
      </c>
      <c r="W116" s="45">
        <f>IFERROR(W115/G115,0)</f>
        <v>0</v>
      </c>
      <c r="X116" s="45">
        <f>IFERROR(X115/G115,0)</f>
        <v>0</v>
      </c>
      <c r="Y116" s="45">
        <f>IFERROR(Y115/G115,0)</f>
        <v>0</v>
      </c>
      <c r="Z116" s="45">
        <f>IFERROR(Z115/G115,0)</f>
        <v>0</v>
      </c>
      <c r="AA116" s="45">
        <f>IFERROR(AA115/G115,0)</f>
        <v>0</v>
      </c>
      <c r="AB116" s="45">
        <f>IFERROR(AB115/G115,0)</f>
        <v>0</v>
      </c>
      <c r="AC116" s="45">
        <f>IFERROR(IF(AC115="",0,AC115),0)</f>
        <v>0</v>
      </c>
      <c r="AD116" s="3"/>
      <c r="AE116" s="65"/>
      <c r="AF116" s="3"/>
      <c r="AG116" s="3"/>
      <c r="AK116" s="3"/>
      <c r="AN116" s="54"/>
      <c r="AO116" s="3"/>
      <c r="AP116" s="3"/>
      <c r="AQ116" s="2"/>
      <c r="AR116" s="2"/>
      <c r="AS116" s="2"/>
      <c r="AT116" s="2"/>
      <c r="AU116" s="16"/>
      <c r="AV116" s="16"/>
      <c r="AW116" s="17"/>
    </row>
    <row r="117" spans="1:82" hidden="1" x14ac:dyDescent="0.2">
      <c r="A117" s="326"/>
      <c r="B117" s="326"/>
      <c r="C117" s="326"/>
      <c r="D117" s="326"/>
      <c r="E117" s="326"/>
      <c r="F117" s="326"/>
      <c r="G117" s="326"/>
      <c r="H117" s="326"/>
      <c r="I117" s="326"/>
      <c r="J117" s="326"/>
      <c r="K117" s="326"/>
      <c r="L117" s="326"/>
      <c r="M117" s="326"/>
      <c r="N117" s="326"/>
      <c r="O117" s="324" t="s">
        <v>43</v>
      </c>
      <c r="P117" s="325"/>
      <c r="Q117" s="325"/>
      <c r="R117" s="325"/>
      <c r="S117" s="325"/>
      <c r="T117" s="35" t="s">
        <v>0</v>
      </c>
      <c r="U117" s="95">
        <f t="shared" ref="U117:AB117" si="18">IFERROR(SUM(U115:U115),0)</f>
        <v>0</v>
      </c>
      <c r="V117" s="95">
        <f t="shared" si="18"/>
        <v>0</v>
      </c>
      <c r="W117" s="95">
        <f t="shared" si="18"/>
        <v>0</v>
      </c>
      <c r="X117" s="95">
        <f t="shared" si="18"/>
        <v>0</v>
      </c>
      <c r="Y117" s="95">
        <f t="shared" si="18"/>
        <v>0</v>
      </c>
      <c r="Z117" s="95">
        <f t="shared" si="18"/>
        <v>0</v>
      </c>
      <c r="AA117" s="95">
        <f t="shared" si="18"/>
        <v>0</v>
      </c>
      <c r="AB117" s="95">
        <f t="shared" si="18"/>
        <v>0</v>
      </c>
      <c r="AC117" s="45" t="s">
        <v>57</v>
      </c>
      <c r="AD117" s="3"/>
      <c r="AE117" s="65"/>
      <c r="AF117" s="3"/>
      <c r="AG117" s="3"/>
      <c r="AK117" s="3"/>
      <c r="AN117" s="54"/>
      <c r="AO117" s="3"/>
      <c r="AP117" s="3"/>
      <c r="AQ117" s="2"/>
      <c r="AR117" s="2"/>
      <c r="AS117" s="2"/>
      <c r="AT117" s="2"/>
      <c r="AU117" s="16"/>
      <c r="AV117" s="16"/>
      <c r="AW117" s="17"/>
    </row>
    <row r="118" spans="1:82" ht="15" hidden="1" x14ac:dyDescent="0.25">
      <c r="A118" s="314" t="s">
        <v>189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15"/>
      <c r="Z118" s="315"/>
      <c r="AA118" s="311"/>
      <c r="AB118" s="311"/>
      <c r="AC118" s="311"/>
      <c r="AD118" s="311"/>
      <c r="AE118" s="312"/>
      <c r="AF118" s="316"/>
      <c r="AG118" s="2"/>
      <c r="AH118" s="2"/>
      <c r="AI118" s="2"/>
      <c r="AJ118" s="2"/>
      <c r="AK118" s="55"/>
      <c r="AL118" s="55"/>
      <c r="AM118" s="55"/>
      <c r="AN118" s="2"/>
      <c r="AO118" s="2"/>
      <c r="AP118" s="2"/>
      <c r="AQ118" s="2"/>
      <c r="AR118" s="2"/>
    </row>
    <row r="119" spans="1:82" ht="15" hidden="1" x14ac:dyDescent="0.25">
      <c r="A119" s="317" t="s">
        <v>94</v>
      </c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18"/>
      <c r="N119" s="318"/>
      <c r="O119" s="318"/>
      <c r="P119" s="318"/>
      <c r="Q119" s="318"/>
      <c r="R119" s="318"/>
      <c r="S119" s="318"/>
      <c r="T119" s="318"/>
      <c r="U119" s="318"/>
      <c r="V119" s="318"/>
      <c r="W119" s="318"/>
      <c r="X119" s="315"/>
      <c r="Y119" s="315"/>
      <c r="Z119" s="315"/>
      <c r="AA119" s="311"/>
      <c r="AB119" s="311"/>
      <c r="AC119" s="311"/>
      <c r="AD119" s="311"/>
      <c r="AE119" s="312"/>
      <c r="AF119" s="319"/>
      <c r="AG119" s="2"/>
      <c r="AH119" s="2"/>
      <c r="AI119" s="2"/>
      <c r="AJ119" s="2"/>
      <c r="AK119" s="55"/>
      <c r="AL119" s="55"/>
      <c r="AM119" s="55"/>
      <c r="AN119" s="2"/>
      <c r="AO119" s="2"/>
      <c r="AP119" s="2"/>
      <c r="AQ119" s="2"/>
      <c r="AR119" s="2"/>
    </row>
    <row r="120" spans="1:82" hidden="1" x14ac:dyDescent="0.2">
      <c r="A120" s="72" t="s">
        <v>190</v>
      </c>
      <c r="B120" s="73" t="s">
        <v>191</v>
      </c>
      <c r="C120" s="73">
        <v>4301011594</v>
      </c>
      <c r="D120" s="73">
        <v>4680115883413</v>
      </c>
      <c r="E120" s="74">
        <v>0.37</v>
      </c>
      <c r="F120" s="75">
        <v>10</v>
      </c>
      <c r="G120" s="74">
        <v>3.7</v>
      </c>
      <c r="H120" s="74">
        <v>3.91</v>
      </c>
      <c r="I120" s="76">
        <v>132</v>
      </c>
      <c r="J120" s="76" t="s">
        <v>98</v>
      </c>
      <c r="K120" s="77" t="s">
        <v>97</v>
      </c>
      <c r="L120" s="77"/>
      <c r="M120" s="320">
        <v>55</v>
      </c>
      <c r="N120" s="320"/>
      <c r="O120" s="35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P120" s="322"/>
      <c r="Q120" s="322"/>
      <c r="R120" s="322"/>
      <c r="S120" s="322"/>
      <c r="T120" s="78" t="s">
        <v>0</v>
      </c>
      <c r="U120" s="58">
        <v>0</v>
      </c>
      <c r="V120" s="59">
        <f>IFERROR(IF(U120="",0,CEILING((U120/$G120),1)*$G120),"")</f>
        <v>0</v>
      </c>
      <c r="W120" s="58">
        <v>0</v>
      </c>
      <c r="X120" s="59">
        <f>IFERROR(IF(W120="",0,CEILING((W120/$G120),1)*$G120),"")</f>
        <v>0</v>
      </c>
      <c r="Y120" s="58">
        <v>0</v>
      </c>
      <c r="Z120" s="59">
        <f>IFERROR(IF(Y120="",0,CEILING((Y120/$G120),1)*$G120),"")</f>
        <v>0</v>
      </c>
      <c r="AA120" s="58">
        <v>0</v>
      </c>
      <c r="AB120" s="59">
        <f>IFERROR(IF(AA120="",0,CEILING((AA120/$G120),1)*$G120),"")</f>
        <v>0</v>
      </c>
      <c r="AC120" s="60" t="str">
        <f>IF(IFERROR(ROUNDUP(V120/G120,0)*0.00902,0)+IFERROR(ROUNDUP(X120/G120,0)*0.00902,0)+IFERROR(ROUNDUP(Z120/G120,0)*0.00902,0)+IFERROR(ROUNDUP(AB120/G120,0)*0.00902,0)=0,"",IFERROR(ROUNDUP(V120/G120,0)*0.00902,0)+IFERROR(ROUNDUP(X120/G120,0)*0.00902,0)+IFERROR(ROUNDUP(Z120/G120,0)*0.00902,0)+IFERROR(ROUNDUP(AB120/G120,0)*0.00902,0))</f>
        <v/>
      </c>
      <c r="AD120" s="72" t="s">
        <v>57</v>
      </c>
      <c r="AE120" s="72" t="s">
        <v>57</v>
      </c>
      <c r="AF120" s="155" t="s">
        <v>192</v>
      </c>
      <c r="AG120" s="2"/>
      <c r="AH120" s="2"/>
      <c r="AI120" s="2"/>
      <c r="AJ120" s="2"/>
      <c r="AK120" s="2"/>
      <c r="AL120" s="55"/>
      <c r="AM120" s="55"/>
      <c r="AN120" s="55"/>
      <c r="AO120" s="2"/>
      <c r="AP120" s="2"/>
      <c r="AQ120" s="2"/>
      <c r="AR120" s="2"/>
      <c r="AS120" s="2"/>
      <c r="AT120" s="2"/>
      <c r="AU120" s="16"/>
      <c r="AV120" s="16"/>
      <c r="AW120" s="17"/>
      <c r="BB120" s="154" t="s">
        <v>65</v>
      </c>
      <c r="BO120" s="70">
        <f>IFERROR(U120*H120/G120,0)</f>
        <v>0</v>
      </c>
      <c r="BP120" s="70">
        <f>IFERROR(V120*H120/G120,0)</f>
        <v>0</v>
      </c>
      <c r="BQ120" s="70">
        <f>IFERROR(1/I120*(U120/G120),0)</f>
        <v>0</v>
      </c>
      <c r="BR120" s="70">
        <f>IFERROR(1/I120*(V120/G120),0)</f>
        <v>0</v>
      </c>
      <c r="BS120" s="70">
        <f>IFERROR(W120*H120/G120,0)</f>
        <v>0</v>
      </c>
      <c r="BT120" s="70">
        <f>IFERROR(X120*H120/G120,0)</f>
        <v>0</v>
      </c>
      <c r="BU120" s="70">
        <f>IFERROR(1/I120*(W120/G120),0)</f>
        <v>0</v>
      </c>
      <c r="BV120" s="70">
        <f>IFERROR(1/I120*(X120/G120),0)</f>
        <v>0</v>
      </c>
      <c r="BW120" s="70">
        <f>IFERROR(Y120*H120/G120,0)</f>
        <v>0</v>
      </c>
      <c r="BX120" s="70">
        <f>IFERROR(Z120*H120/G120,0)</f>
        <v>0</v>
      </c>
      <c r="BY120" s="70">
        <f>IFERROR(1/I120*(Y120/G120),0)</f>
        <v>0</v>
      </c>
      <c r="BZ120" s="70">
        <f>IFERROR(1/I120*(Z120/G120),0)</f>
        <v>0</v>
      </c>
      <c r="CA120" s="70">
        <f>IFERROR(AA120*H120/G120,0)</f>
        <v>0</v>
      </c>
      <c r="CB120" s="70">
        <f>IFERROR(AB120*H120/G120,0)</f>
        <v>0</v>
      </c>
      <c r="CC120" s="70">
        <f>IFERROR(1/I120*(AA120/G120),0)</f>
        <v>0</v>
      </c>
      <c r="CD120" s="70">
        <f>IFERROR(1/I120*(AB120/G120),0)</f>
        <v>0</v>
      </c>
    </row>
    <row r="121" spans="1:82" hidden="1" x14ac:dyDescent="0.2">
      <c r="A121" s="326"/>
      <c r="B121" s="326"/>
      <c r="C121" s="326"/>
      <c r="D121" s="326"/>
      <c r="E121" s="326"/>
      <c r="F121" s="326"/>
      <c r="G121" s="326"/>
      <c r="H121" s="326"/>
      <c r="I121" s="326"/>
      <c r="J121" s="326"/>
      <c r="K121" s="326"/>
      <c r="L121" s="326"/>
      <c r="M121" s="326"/>
      <c r="N121" s="326"/>
      <c r="O121" s="324" t="s">
        <v>43</v>
      </c>
      <c r="P121" s="325"/>
      <c r="Q121" s="325"/>
      <c r="R121" s="325"/>
      <c r="S121" s="325"/>
      <c r="T121" s="35" t="s">
        <v>42</v>
      </c>
      <c r="U121" s="45">
        <f>IFERROR(U120/G120,0)</f>
        <v>0</v>
      </c>
      <c r="V121" s="45">
        <f>IFERROR(V120/G120,0)</f>
        <v>0</v>
      </c>
      <c r="W121" s="45">
        <f>IFERROR(W120/G120,0)</f>
        <v>0</v>
      </c>
      <c r="X121" s="45">
        <f>IFERROR(X120/G120,0)</f>
        <v>0</v>
      </c>
      <c r="Y121" s="45">
        <f>IFERROR(Y120/G120,0)</f>
        <v>0</v>
      </c>
      <c r="Z121" s="45">
        <f>IFERROR(Z120/G120,0)</f>
        <v>0</v>
      </c>
      <c r="AA121" s="45">
        <f>IFERROR(AA120/G120,0)</f>
        <v>0</v>
      </c>
      <c r="AB121" s="45">
        <f>IFERROR(AB120/G120,0)</f>
        <v>0</v>
      </c>
      <c r="AC121" s="45">
        <f>IFERROR(IF(AC120="",0,AC120),0)</f>
        <v>0</v>
      </c>
      <c r="AD121" s="3"/>
      <c r="AE121" s="65"/>
      <c r="AF121" s="3"/>
      <c r="AG121" s="3"/>
      <c r="AK121" s="3"/>
      <c r="AN121" s="54"/>
      <c r="AO121" s="3"/>
      <c r="AP121" s="3"/>
      <c r="AQ121" s="2"/>
      <c r="AR121" s="2"/>
      <c r="AS121" s="2"/>
      <c r="AT121" s="2"/>
      <c r="AU121" s="16"/>
      <c r="AV121" s="16"/>
      <c r="AW121" s="17"/>
    </row>
    <row r="122" spans="1:82" hidden="1" x14ac:dyDescent="0.2">
      <c r="A122" s="326"/>
      <c r="B122" s="326"/>
      <c r="C122" s="326"/>
      <c r="D122" s="326"/>
      <c r="E122" s="326"/>
      <c r="F122" s="326"/>
      <c r="G122" s="326"/>
      <c r="H122" s="326"/>
      <c r="I122" s="326"/>
      <c r="J122" s="326"/>
      <c r="K122" s="326"/>
      <c r="L122" s="326"/>
      <c r="M122" s="326"/>
      <c r="N122" s="326"/>
      <c r="O122" s="324" t="s">
        <v>43</v>
      </c>
      <c r="P122" s="325"/>
      <c r="Q122" s="325"/>
      <c r="R122" s="325"/>
      <c r="S122" s="325"/>
      <c r="T122" s="35" t="s">
        <v>0</v>
      </c>
      <c r="U122" s="95">
        <f t="shared" ref="U122:AB122" si="19">IFERROR(SUM(U120:U120),0)</f>
        <v>0</v>
      </c>
      <c r="V122" s="95">
        <f t="shared" si="19"/>
        <v>0</v>
      </c>
      <c r="W122" s="95">
        <f t="shared" si="19"/>
        <v>0</v>
      </c>
      <c r="X122" s="95">
        <f t="shared" si="19"/>
        <v>0</v>
      </c>
      <c r="Y122" s="95">
        <f t="shared" si="19"/>
        <v>0</v>
      </c>
      <c r="Z122" s="95">
        <f t="shared" si="19"/>
        <v>0</v>
      </c>
      <c r="AA122" s="95">
        <f t="shared" si="19"/>
        <v>0</v>
      </c>
      <c r="AB122" s="95">
        <f t="shared" si="19"/>
        <v>0</v>
      </c>
      <c r="AC122" s="45" t="s">
        <v>57</v>
      </c>
      <c r="AD122" s="3"/>
      <c r="AE122" s="65"/>
      <c r="AF122" s="3"/>
      <c r="AG122" s="3"/>
      <c r="AK122" s="3"/>
      <c r="AN122" s="54"/>
      <c r="AO122" s="3"/>
      <c r="AP122" s="3"/>
      <c r="AQ122" s="2"/>
      <c r="AR122" s="2"/>
      <c r="AS122" s="2"/>
      <c r="AT122" s="2"/>
      <c r="AU122" s="16"/>
      <c r="AV122" s="16"/>
      <c r="AW122" s="17"/>
    </row>
    <row r="123" spans="1:82" ht="15" hidden="1" x14ac:dyDescent="0.25">
      <c r="A123" s="317" t="s">
        <v>104</v>
      </c>
      <c r="B123" s="318"/>
      <c r="C123" s="318"/>
      <c r="D123" s="318"/>
      <c r="E123" s="318"/>
      <c r="F123" s="318"/>
      <c r="G123" s="318"/>
      <c r="H123" s="318"/>
      <c r="I123" s="318"/>
      <c r="J123" s="318"/>
      <c r="K123" s="318"/>
      <c r="L123" s="318"/>
      <c r="M123" s="318"/>
      <c r="N123" s="318"/>
      <c r="O123" s="318"/>
      <c r="P123" s="318"/>
      <c r="Q123" s="318"/>
      <c r="R123" s="318"/>
      <c r="S123" s="318"/>
      <c r="T123" s="318"/>
      <c r="U123" s="318"/>
      <c r="V123" s="318"/>
      <c r="W123" s="318"/>
      <c r="X123" s="315"/>
      <c r="Y123" s="315"/>
      <c r="Z123" s="315"/>
      <c r="AA123" s="311"/>
      <c r="AB123" s="311"/>
      <c r="AC123" s="311"/>
      <c r="AD123" s="311"/>
      <c r="AE123" s="312"/>
      <c r="AF123" s="319"/>
      <c r="AG123" s="2"/>
      <c r="AH123" s="2"/>
      <c r="AI123" s="2"/>
      <c r="AJ123" s="2"/>
      <c r="AK123" s="55"/>
      <c r="AL123" s="55"/>
      <c r="AM123" s="55"/>
      <c r="AN123" s="2"/>
      <c r="AO123" s="2"/>
      <c r="AP123" s="2"/>
      <c r="AQ123" s="2"/>
      <c r="AR123" s="2"/>
    </row>
    <row r="124" spans="1:82" hidden="1" x14ac:dyDescent="0.2">
      <c r="A124" s="72" t="s">
        <v>193</v>
      </c>
      <c r="B124" s="73" t="s">
        <v>194</v>
      </c>
      <c r="C124" s="73">
        <v>4301031377</v>
      </c>
      <c r="D124" s="73">
        <v>4680115882881</v>
      </c>
      <c r="E124" s="74">
        <v>0.28000000000000003</v>
      </c>
      <c r="F124" s="75">
        <v>6</v>
      </c>
      <c r="G124" s="74">
        <v>1.68</v>
      </c>
      <c r="H124" s="74">
        <v>1.81</v>
      </c>
      <c r="I124" s="76">
        <v>234</v>
      </c>
      <c r="J124" s="76" t="s">
        <v>108</v>
      </c>
      <c r="K124" s="77" t="s">
        <v>107</v>
      </c>
      <c r="L124" s="77"/>
      <c r="M124" s="320">
        <v>40</v>
      </c>
      <c r="N124" s="320"/>
      <c r="O124" s="354" t="str">
        <f>HYPERLINK("https://abi.ru/products/Охлажденные/Стародворье/Филедворская EDLP/EDPP/Копченые колбасы/P004667/","В/к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124" s="322"/>
      <c r="Q124" s="322"/>
      <c r="R124" s="322"/>
      <c r="S124" s="322"/>
      <c r="T124" s="78" t="s">
        <v>0</v>
      </c>
      <c r="U124" s="58">
        <v>0</v>
      </c>
      <c r="V124" s="59">
        <f>IFERROR(IF(U124="",0,CEILING((U124/$G124),1)*$G124),"")</f>
        <v>0</v>
      </c>
      <c r="W124" s="58">
        <v>0</v>
      </c>
      <c r="X124" s="59">
        <f>IFERROR(IF(W124="",0,CEILING((W124/$G124),1)*$G124),"")</f>
        <v>0</v>
      </c>
      <c r="Y124" s="58">
        <v>0</v>
      </c>
      <c r="Z124" s="59">
        <f>IFERROR(IF(Y124="",0,CEILING((Y124/$G124),1)*$G124),"")</f>
        <v>0</v>
      </c>
      <c r="AA124" s="58">
        <v>0</v>
      </c>
      <c r="AB124" s="59">
        <f>IFERROR(IF(AA124="",0,CEILING((AA124/$G124),1)*$G124),"")</f>
        <v>0</v>
      </c>
      <c r="AC124" s="60" t="str">
        <f>IF(IFERROR(ROUNDUP(V124/G124,0)*0.00502,0)+IFERROR(ROUNDUP(X124/G124,0)*0.00502,0)+IFERROR(ROUNDUP(Z124/G124,0)*0.00502,0)+IFERROR(ROUNDUP(AB124/G124,0)*0.00502,0)=0,"",IFERROR(ROUNDUP(V124/G124,0)*0.00502,0)+IFERROR(ROUNDUP(X124/G124,0)*0.00502,0)+IFERROR(ROUNDUP(Z124/G124,0)*0.00502,0)+IFERROR(ROUNDUP(AB124/G124,0)*0.00502,0))</f>
        <v/>
      </c>
      <c r="AD124" s="72" t="s">
        <v>57</v>
      </c>
      <c r="AE124" s="72" t="s">
        <v>57</v>
      </c>
      <c r="AF124" s="157" t="s">
        <v>195</v>
      </c>
      <c r="AG124" s="2"/>
      <c r="AH124" s="2"/>
      <c r="AI124" s="2"/>
      <c r="AJ124" s="2"/>
      <c r="AK124" s="2"/>
      <c r="AL124" s="55"/>
      <c r="AM124" s="55"/>
      <c r="AN124" s="55"/>
      <c r="AO124" s="2"/>
      <c r="AP124" s="2"/>
      <c r="AQ124" s="2"/>
      <c r="AR124" s="2"/>
      <c r="AS124" s="2"/>
      <c r="AT124" s="2"/>
      <c r="AU124" s="16"/>
      <c r="AV124" s="16"/>
      <c r="AW124" s="17"/>
      <c r="BB124" s="156" t="s">
        <v>65</v>
      </c>
      <c r="BO124" s="70">
        <f>IFERROR(U124*H124/G124,0)</f>
        <v>0</v>
      </c>
      <c r="BP124" s="70">
        <f>IFERROR(V124*H124/G124,0)</f>
        <v>0</v>
      </c>
      <c r="BQ124" s="70">
        <f>IFERROR(1/I124*(U124/G124),0)</f>
        <v>0</v>
      </c>
      <c r="BR124" s="70">
        <f>IFERROR(1/I124*(V124/G124),0)</f>
        <v>0</v>
      </c>
      <c r="BS124" s="70">
        <f>IFERROR(W124*H124/G124,0)</f>
        <v>0</v>
      </c>
      <c r="BT124" s="70">
        <f>IFERROR(X124*H124/G124,0)</f>
        <v>0</v>
      </c>
      <c r="BU124" s="70">
        <f>IFERROR(1/I124*(W124/G124),0)</f>
        <v>0</v>
      </c>
      <c r="BV124" s="70">
        <f>IFERROR(1/I124*(X124/G124),0)</f>
        <v>0</v>
      </c>
      <c r="BW124" s="70">
        <f>IFERROR(Y124*H124/G124,0)</f>
        <v>0</v>
      </c>
      <c r="BX124" s="70">
        <f>IFERROR(Z124*H124/G124,0)</f>
        <v>0</v>
      </c>
      <c r="BY124" s="70">
        <f>IFERROR(1/I124*(Y124/G124),0)</f>
        <v>0</v>
      </c>
      <c r="BZ124" s="70">
        <f>IFERROR(1/I124*(Z124/G124),0)</f>
        <v>0</v>
      </c>
      <c r="CA124" s="70">
        <f>IFERROR(AA124*H124/G124,0)</f>
        <v>0</v>
      </c>
      <c r="CB124" s="70">
        <f>IFERROR(AB124*H124/G124,0)</f>
        <v>0</v>
      </c>
      <c r="CC124" s="70">
        <f>IFERROR(1/I124*(AA124/G124),0)</f>
        <v>0</v>
      </c>
      <c r="CD124" s="70">
        <f>IFERROR(1/I124*(AB124/G124),0)</f>
        <v>0</v>
      </c>
    </row>
    <row r="125" spans="1:82" hidden="1" x14ac:dyDescent="0.2">
      <c r="A125" s="326"/>
      <c r="B125" s="326"/>
      <c r="C125" s="326"/>
      <c r="D125" s="326"/>
      <c r="E125" s="326"/>
      <c r="F125" s="326"/>
      <c r="G125" s="326"/>
      <c r="H125" s="326"/>
      <c r="I125" s="326"/>
      <c r="J125" s="326"/>
      <c r="K125" s="326"/>
      <c r="L125" s="326"/>
      <c r="M125" s="326"/>
      <c r="N125" s="326"/>
      <c r="O125" s="324" t="s">
        <v>43</v>
      </c>
      <c r="P125" s="325"/>
      <c r="Q125" s="325"/>
      <c r="R125" s="325"/>
      <c r="S125" s="325"/>
      <c r="T125" s="35" t="s">
        <v>42</v>
      </c>
      <c r="U125" s="45">
        <f>IFERROR(U124/G124,0)</f>
        <v>0</v>
      </c>
      <c r="V125" s="45">
        <f>IFERROR(V124/G124,0)</f>
        <v>0</v>
      </c>
      <c r="W125" s="45">
        <f>IFERROR(W124/G124,0)</f>
        <v>0</v>
      </c>
      <c r="X125" s="45">
        <f>IFERROR(X124/G124,0)</f>
        <v>0</v>
      </c>
      <c r="Y125" s="45">
        <f>IFERROR(Y124/G124,0)</f>
        <v>0</v>
      </c>
      <c r="Z125" s="45">
        <f>IFERROR(Z124/G124,0)</f>
        <v>0</v>
      </c>
      <c r="AA125" s="45">
        <f>IFERROR(AA124/G124,0)</f>
        <v>0</v>
      </c>
      <c r="AB125" s="45">
        <f>IFERROR(AB124/G124,0)</f>
        <v>0</v>
      </c>
      <c r="AC125" s="45">
        <f>IFERROR(IF(AC124="",0,AC124),0)</f>
        <v>0</v>
      </c>
      <c r="AD125" s="3"/>
      <c r="AE125" s="65"/>
      <c r="AF125" s="3"/>
      <c r="AG125" s="3"/>
      <c r="AK125" s="3"/>
      <c r="AN125" s="54"/>
      <c r="AO125" s="3"/>
      <c r="AP125" s="3"/>
      <c r="AQ125" s="2"/>
      <c r="AR125" s="2"/>
      <c r="AS125" s="2"/>
      <c r="AT125" s="2"/>
      <c r="AU125" s="16"/>
      <c r="AV125" s="16"/>
      <c r="AW125" s="17"/>
    </row>
    <row r="126" spans="1:82" hidden="1" x14ac:dyDescent="0.2">
      <c r="A126" s="326"/>
      <c r="B126" s="326"/>
      <c r="C126" s="326"/>
      <c r="D126" s="326"/>
      <c r="E126" s="326"/>
      <c r="F126" s="326"/>
      <c r="G126" s="326"/>
      <c r="H126" s="326"/>
      <c r="I126" s="326"/>
      <c r="J126" s="326"/>
      <c r="K126" s="326"/>
      <c r="L126" s="326"/>
      <c r="M126" s="326"/>
      <c r="N126" s="326"/>
      <c r="O126" s="324" t="s">
        <v>43</v>
      </c>
      <c r="P126" s="325"/>
      <c r="Q126" s="325"/>
      <c r="R126" s="325"/>
      <c r="S126" s="325"/>
      <c r="T126" s="35" t="s">
        <v>0</v>
      </c>
      <c r="U126" s="95">
        <f t="shared" ref="U126:AB126" si="20">IFERROR(SUM(U124:U124),0)</f>
        <v>0</v>
      </c>
      <c r="V126" s="95">
        <f t="shared" si="20"/>
        <v>0</v>
      </c>
      <c r="W126" s="95">
        <f t="shared" si="20"/>
        <v>0</v>
      </c>
      <c r="X126" s="95">
        <f t="shared" si="20"/>
        <v>0</v>
      </c>
      <c r="Y126" s="95">
        <f t="shared" si="20"/>
        <v>0</v>
      </c>
      <c r="Z126" s="95">
        <f t="shared" si="20"/>
        <v>0</v>
      </c>
      <c r="AA126" s="95">
        <f t="shared" si="20"/>
        <v>0</v>
      </c>
      <c r="AB126" s="95">
        <f t="shared" si="20"/>
        <v>0</v>
      </c>
      <c r="AC126" s="45" t="s">
        <v>57</v>
      </c>
      <c r="AD126" s="3"/>
      <c r="AE126" s="65"/>
      <c r="AF126" s="3"/>
      <c r="AG126" s="3"/>
      <c r="AK126" s="3"/>
      <c r="AN126" s="54"/>
      <c r="AO126" s="3"/>
      <c r="AP126" s="3"/>
      <c r="AQ126" s="2"/>
      <c r="AR126" s="2"/>
      <c r="AS126" s="2"/>
      <c r="AT126" s="2"/>
      <c r="AU126" s="16"/>
      <c r="AV126" s="16"/>
      <c r="AW126" s="17"/>
    </row>
    <row r="127" spans="1:82" ht="15" hidden="1" x14ac:dyDescent="0.25">
      <c r="A127" s="314" t="s">
        <v>196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15"/>
      <c r="Z127" s="315"/>
      <c r="AA127" s="311"/>
      <c r="AB127" s="311"/>
      <c r="AC127" s="311"/>
      <c r="AD127" s="311"/>
      <c r="AE127" s="312"/>
      <c r="AF127" s="316"/>
      <c r="AG127" s="2"/>
      <c r="AH127" s="2"/>
      <c r="AI127" s="2"/>
      <c r="AJ127" s="2"/>
      <c r="AK127" s="55"/>
      <c r="AL127" s="55"/>
      <c r="AM127" s="55"/>
      <c r="AN127" s="2"/>
      <c r="AO127" s="2"/>
      <c r="AP127" s="2"/>
      <c r="AQ127" s="2"/>
      <c r="AR127" s="2"/>
    </row>
    <row r="128" spans="1:82" ht="15" hidden="1" x14ac:dyDescent="0.25">
      <c r="A128" s="317" t="s">
        <v>104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5"/>
      <c r="Y128" s="315"/>
      <c r="Z128" s="315"/>
      <c r="AA128" s="311"/>
      <c r="AB128" s="311"/>
      <c r="AC128" s="311"/>
      <c r="AD128" s="311"/>
      <c r="AE128" s="312"/>
      <c r="AF128" s="319"/>
      <c r="AG128" s="2"/>
      <c r="AH128" s="2"/>
      <c r="AI128" s="2"/>
      <c r="AJ128" s="2"/>
      <c r="AK128" s="55"/>
      <c r="AL128" s="55"/>
      <c r="AM128" s="55"/>
      <c r="AN128" s="2"/>
      <c r="AO128" s="2"/>
      <c r="AP128" s="2"/>
      <c r="AQ128" s="2"/>
      <c r="AR128" s="2"/>
    </row>
    <row r="129" spans="1:82" x14ac:dyDescent="0.2">
      <c r="A129" s="72" t="s">
        <v>197</v>
      </c>
      <c r="B129" s="73" t="s">
        <v>198</v>
      </c>
      <c r="C129" s="73">
        <v>4301031301</v>
      </c>
      <c r="D129" s="73">
        <v>4680115884700</v>
      </c>
      <c r="E129" s="74">
        <v>0.57999999999999996</v>
      </c>
      <c r="F129" s="75">
        <v>6</v>
      </c>
      <c r="G129" s="74">
        <v>3.48</v>
      </c>
      <c r="H129" s="74">
        <v>3.66</v>
      </c>
      <c r="I129" s="76">
        <v>182</v>
      </c>
      <c r="J129" s="76" t="s">
        <v>86</v>
      </c>
      <c r="K129" s="77" t="s">
        <v>107</v>
      </c>
      <c r="L129" s="77"/>
      <c r="M129" s="320">
        <v>40</v>
      </c>
      <c r="N129" s="320"/>
      <c r="O129" s="35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P129" s="322"/>
      <c r="Q129" s="322"/>
      <c r="R129" s="322"/>
      <c r="S129" s="322"/>
      <c r="T129" s="78" t="s">
        <v>0</v>
      </c>
      <c r="U129" s="58">
        <v>0</v>
      </c>
      <c r="V129" s="59">
        <f>IFERROR(IF(U129="",0,CEILING((U129/$G129),1)*$G129),"")</f>
        <v>0</v>
      </c>
      <c r="W129" s="58">
        <v>100.92</v>
      </c>
      <c r="X129" s="59">
        <f>IFERROR(IF(W129="",0,CEILING((W129/$G129),1)*$G129),"")</f>
        <v>100.92</v>
      </c>
      <c r="Y129" s="58">
        <v>0</v>
      </c>
      <c r="Z129" s="59">
        <f>IFERROR(IF(Y129="",0,CEILING((Y129/$G129),1)*$G129),"")</f>
        <v>0</v>
      </c>
      <c r="AA129" s="58">
        <v>0</v>
      </c>
      <c r="AB129" s="59">
        <f>IFERROR(IF(AA129="",0,CEILING((AA129/$G129),1)*$G129),"")</f>
        <v>0</v>
      </c>
      <c r="AC129" s="60">
        <f>IF(IFERROR(ROUNDUP(V129/G129,0)*0.00651,0)+IFERROR(ROUNDUP(X129/G129,0)*0.00651,0)+IFERROR(ROUNDUP(Z129/G129,0)*0.00651,0)+IFERROR(ROUNDUP(AB129/G129,0)*0.00651,0)=0,"",IFERROR(ROUNDUP(V129/G129,0)*0.00651,0)+IFERROR(ROUNDUP(X129/G129,0)*0.00651,0)+IFERROR(ROUNDUP(Z129/G129,0)*0.00651,0)+IFERROR(ROUNDUP(AB129/G129,0)*0.00651,0))</f>
        <v>0.18879000000000001</v>
      </c>
      <c r="AD129" s="72" t="s">
        <v>57</v>
      </c>
      <c r="AE129" s="72" t="s">
        <v>57</v>
      </c>
      <c r="AF129" s="159" t="s">
        <v>199</v>
      </c>
      <c r="AG129" s="2"/>
      <c r="AH129" s="2"/>
      <c r="AI129" s="2"/>
      <c r="AJ129" s="2"/>
      <c r="AK129" s="2"/>
      <c r="AL129" s="55"/>
      <c r="AM129" s="55"/>
      <c r="AN129" s="55"/>
      <c r="AO129" s="2"/>
      <c r="AP129" s="2"/>
      <c r="AQ129" s="2"/>
      <c r="AR129" s="2"/>
      <c r="AS129" s="2"/>
      <c r="AT129" s="2"/>
      <c r="AU129" s="16"/>
      <c r="AV129" s="16"/>
      <c r="AW129" s="17"/>
      <c r="BB129" s="158" t="s">
        <v>65</v>
      </c>
      <c r="BO129" s="70">
        <f>IFERROR(U129*H129/G129,0)</f>
        <v>0</v>
      </c>
      <c r="BP129" s="70">
        <f>IFERROR(V129*H129/G129,0)</f>
        <v>0</v>
      </c>
      <c r="BQ129" s="70">
        <f>IFERROR(1/I129*(U129/G129),0)</f>
        <v>0</v>
      </c>
      <c r="BR129" s="70">
        <f>IFERROR(1/I129*(V129/G129),0)</f>
        <v>0</v>
      </c>
      <c r="BS129" s="70">
        <f>IFERROR(W129*H129/G129,0)</f>
        <v>106.14000000000001</v>
      </c>
      <c r="BT129" s="70">
        <f>IFERROR(X129*H129/G129,0)</f>
        <v>106.14000000000001</v>
      </c>
      <c r="BU129" s="70">
        <f>IFERROR(1/I129*(W129/G129),0)</f>
        <v>0.15934065934065936</v>
      </c>
      <c r="BV129" s="70">
        <f>IFERROR(1/I129*(X129/G129),0)</f>
        <v>0.15934065934065936</v>
      </c>
      <c r="BW129" s="70">
        <f>IFERROR(Y129*H129/G129,0)</f>
        <v>0</v>
      </c>
      <c r="BX129" s="70">
        <f>IFERROR(Z129*H129/G129,0)</f>
        <v>0</v>
      </c>
      <c r="BY129" s="70">
        <f>IFERROR(1/I129*(Y129/G129),0)</f>
        <v>0</v>
      </c>
      <c r="BZ129" s="70">
        <f>IFERROR(1/I129*(Z129/G129),0)</f>
        <v>0</v>
      </c>
      <c r="CA129" s="70">
        <f>IFERROR(AA129*H129/G129,0)</f>
        <v>0</v>
      </c>
      <c r="CB129" s="70">
        <f>IFERROR(AB129*H129/G129,0)</f>
        <v>0</v>
      </c>
      <c r="CC129" s="70">
        <f>IFERROR(1/I129*(AA129/G129),0)</f>
        <v>0</v>
      </c>
      <c r="CD129" s="70">
        <f>IFERROR(1/I129*(AB129/G129),0)</f>
        <v>0</v>
      </c>
    </row>
    <row r="130" spans="1:82" x14ac:dyDescent="0.2">
      <c r="A130" s="326"/>
      <c r="B130" s="326"/>
      <c r="C130" s="326"/>
      <c r="D130" s="326"/>
      <c r="E130" s="326"/>
      <c r="F130" s="326"/>
      <c r="G130" s="326"/>
      <c r="H130" s="326"/>
      <c r="I130" s="326"/>
      <c r="J130" s="326"/>
      <c r="K130" s="326"/>
      <c r="L130" s="326"/>
      <c r="M130" s="326"/>
      <c r="N130" s="326"/>
      <c r="O130" s="324" t="s">
        <v>43</v>
      </c>
      <c r="P130" s="325"/>
      <c r="Q130" s="325"/>
      <c r="R130" s="325"/>
      <c r="S130" s="325"/>
      <c r="T130" s="35" t="s">
        <v>42</v>
      </c>
      <c r="U130" s="45">
        <f>IFERROR(U129/G129,0)</f>
        <v>0</v>
      </c>
      <c r="V130" s="45">
        <f>IFERROR(V129/G129,0)</f>
        <v>0</v>
      </c>
      <c r="W130" s="45">
        <f>IFERROR(W129/G129,0)</f>
        <v>29</v>
      </c>
      <c r="X130" s="45">
        <f>IFERROR(X129/G129,0)</f>
        <v>29</v>
      </c>
      <c r="Y130" s="45">
        <f>IFERROR(Y129/G129,0)</f>
        <v>0</v>
      </c>
      <c r="Z130" s="45">
        <f>IFERROR(Z129/G129,0)</f>
        <v>0</v>
      </c>
      <c r="AA130" s="45">
        <f>IFERROR(AA129/G129,0)</f>
        <v>0</v>
      </c>
      <c r="AB130" s="45">
        <f>IFERROR(AB129/G129,0)</f>
        <v>0</v>
      </c>
      <c r="AC130" s="45">
        <f>IFERROR(IF(AC129="",0,AC129),0)</f>
        <v>0.18879000000000001</v>
      </c>
      <c r="AD130" s="3"/>
      <c r="AE130" s="65"/>
      <c r="AF130" s="3"/>
      <c r="AG130" s="3"/>
      <c r="AK130" s="3"/>
      <c r="AN130" s="54"/>
      <c r="AO130" s="3"/>
      <c r="AP130" s="3"/>
      <c r="AQ130" s="2"/>
      <c r="AR130" s="2"/>
      <c r="AS130" s="2"/>
      <c r="AT130" s="2"/>
      <c r="AU130" s="16"/>
      <c r="AV130" s="16"/>
      <c r="AW130" s="17"/>
    </row>
    <row r="131" spans="1:82" x14ac:dyDescent="0.2">
      <c r="A131" s="326"/>
      <c r="B131" s="326"/>
      <c r="C131" s="326"/>
      <c r="D131" s="326"/>
      <c r="E131" s="326"/>
      <c r="F131" s="326"/>
      <c r="G131" s="326"/>
      <c r="H131" s="326"/>
      <c r="I131" s="326"/>
      <c r="J131" s="326"/>
      <c r="K131" s="326"/>
      <c r="L131" s="326"/>
      <c r="M131" s="326"/>
      <c r="N131" s="326"/>
      <c r="O131" s="324" t="s">
        <v>43</v>
      </c>
      <c r="P131" s="325"/>
      <c r="Q131" s="325"/>
      <c r="R131" s="325"/>
      <c r="S131" s="325"/>
      <c r="T131" s="35" t="s">
        <v>0</v>
      </c>
      <c r="U131" s="95">
        <f t="shared" ref="U131:AB131" si="21">IFERROR(SUM(U129:U129),0)</f>
        <v>0</v>
      </c>
      <c r="V131" s="95">
        <f t="shared" si="21"/>
        <v>0</v>
      </c>
      <c r="W131" s="95">
        <f t="shared" si="21"/>
        <v>100.92</v>
      </c>
      <c r="X131" s="95">
        <f t="shared" si="21"/>
        <v>100.92</v>
      </c>
      <c r="Y131" s="95">
        <f t="shared" si="21"/>
        <v>0</v>
      </c>
      <c r="Z131" s="95">
        <f t="shared" si="21"/>
        <v>0</v>
      </c>
      <c r="AA131" s="95">
        <f t="shared" si="21"/>
        <v>0</v>
      </c>
      <c r="AB131" s="95">
        <f t="shared" si="21"/>
        <v>0</v>
      </c>
      <c r="AC131" s="45" t="s">
        <v>57</v>
      </c>
      <c r="AD131" s="3"/>
      <c r="AE131" s="65"/>
      <c r="AF131" s="3"/>
      <c r="AG131" s="3"/>
      <c r="AK131" s="3"/>
      <c r="AN131" s="54"/>
      <c r="AO131" s="3"/>
      <c r="AP131" s="3"/>
      <c r="AQ131" s="2"/>
      <c r="AR131" s="2"/>
      <c r="AS131" s="2"/>
      <c r="AT131" s="2"/>
      <c r="AU131" s="16"/>
      <c r="AV131" s="16"/>
      <c r="AW131" s="17"/>
    </row>
    <row r="132" spans="1:82" ht="15" hidden="1" x14ac:dyDescent="0.25">
      <c r="A132" s="314" t="s">
        <v>200</v>
      </c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5"/>
      <c r="T132" s="315"/>
      <c r="U132" s="315"/>
      <c r="V132" s="315"/>
      <c r="W132" s="315"/>
      <c r="X132" s="315"/>
      <c r="Y132" s="315"/>
      <c r="Z132" s="315"/>
      <c r="AA132" s="311"/>
      <c r="AB132" s="311"/>
      <c r="AC132" s="311"/>
      <c r="AD132" s="311"/>
      <c r="AE132" s="312"/>
      <c r="AF132" s="316"/>
      <c r="AG132" s="2"/>
      <c r="AH132" s="2"/>
      <c r="AI132" s="2"/>
      <c r="AJ132" s="2"/>
      <c r="AK132" s="55"/>
      <c r="AL132" s="55"/>
      <c r="AM132" s="55"/>
      <c r="AN132" s="2"/>
      <c r="AO132" s="2"/>
      <c r="AP132" s="2"/>
      <c r="AQ132" s="2"/>
      <c r="AR132" s="2"/>
    </row>
    <row r="133" spans="1:82" ht="15" hidden="1" x14ac:dyDescent="0.25">
      <c r="A133" s="317" t="s">
        <v>94</v>
      </c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18"/>
      <c r="N133" s="318"/>
      <c r="O133" s="318"/>
      <c r="P133" s="318"/>
      <c r="Q133" s="318"/>
      <c r="R133" s="318"/>
      <c r="S133" s="318"/>
      <c r="T133" s="318"/>
      <c r="U133" s="318"/>
      <c r="V133" s="318"/>
      <c r="W133" s="318"/>
      <c r="X133" s="315"/>
      <c r="Y133" s="315"/>
      <c r="Z133" s="315"/>
      <c r="AA133" s="311"/>
      <c r="AB133" s="311"/>
      <c r="AC133" s="311"/>
      <c r="AD133" s="311"/>
      <c r="AE133" s="312"/>
      <c r="AF133" s="319"/>
      <c r="AG133" s="2"/>
      <c r="AH133" s="2"/>
      <c r="AI133" s="2"/>
      <c r="AJ133" s="2"/>
      <c r="AK133" s="55"/>
      <c r="AL133" s="55"/>
      <c r="AM133" s="55"/>
      <c r="AN133" s="2"/>
      <c r="AO133" s="2"/>
      <c r="AP133" s="2"/>
      <c r="AQ133" s="2"/>
      <c r="AR133" s="2"/>
    </row>
    <row r="134" spans="1:82" hidden="1" x14ac:dyDescent="0.2">
      <c r="A134" s="72" t="s">
        <v>201</v>
      </c>
      <c r="B134" s="73" t="s">
        <v>202</v>
      </c>
      <c r="C134" s="73">
        <v>4301011656</v>
      </c>
      <c r="D134" s="73">
        <v>4680115885998</v>
      </c>
      <c r="E134" s="74">
        <v>0.9</v>
      </c>
      <c r="F134" s="75">
        <v>6</v>
      </c>
      <c r="G134" s="74">
        <v>5.4</v>
      </c>
      <c r="H134" s="74">
        <v>5.76</v>
      </c>
      <c r="I134" s="76">
        <v>104</v>
      </c>
      <c r="J134" s="76" t="s">
        <v>136</v>
      </c>
      <c r="K134" s="77" t="s">
        <v>97</v>
      </c>
      <c r="L134" s="77"/>
      <c r="M134" s="320">
        <v>55</v>
      </c>
      <c r="N134" s="320"/>
      <c r="O134" s="356" t="str">
        <f>HYPERLINK("https://abi.ru/products/Охлажденные/Стародворье/Добродворская/Вареные колбасы/P003846/","Вареные колбасы «Добродворская с куриной грудкой» Фикс.вес 0,9 п/а ТМ «Стародворье»")</f>
        <v>Вареные колбасы «Добродворская с куриной грудкой» Фикс.вес 0,9 п/а ТМ «Стародворье»</v>
      </c>
      <c r="P134" s="322"/>
      <c r="Q134" s="322"/>
      <c r="R134" s="322"/>
      <c r="S134" s="322"/>
      <c r="T134" s="78" t="s">
        <v>0</v>
      </c>
      <c r="U134" s="58">
        <v>0</v>
      </c>
      <c r="V134" s="59">
        <f>IFERROR(IF(U134="",0,CEILING((U134/$G134),1)*$G134),"")</f>
        <v>0</v>
      </c>
      <c r="W134" s="58">
        <v>0</v>
      </c>
      <c r="X134" s="59">
        <f>IFERROR(IF(W134="",0,CEILING((W134/$G134),1)*$G134),"")</f>
        <v>0</v>
      </c>
      <c r="Y134" s="58">
        <v>0</v>
      </c>
      <c r="Z134" s="59">
        <f>IFERROR(IF(Y134="",0,CEILING((Y134/$G134),1)*$G134),"")</f>
        <v>0</v>
      </c>
      <c r="AA134" s="58">
        <v>0</v>
      </c>
      <c r="AB134" s="59">
        <f>IFERROR(IF(AA134="",0,CEILING((AA134/$G134),1)*$G134),"")</f>
        <v>0</v>
      </c>
      <c r="AC134" s="60" t="str">
        <f>IF(IFERROR(ROUNDUP(V134/G134,0)*0.01196,0)+IFERROR(ROUNDUP(X134/G134,0)*0.01196,0)+IFERROR(ROUNDUP(Z134/G134,0)*0.01196,0)+IFERROR(ROUNDUP(AB134/G134,0)*0.01196,0)=0,"",IFERROR(ROUNDUP(V134/G134,0)*0.01196,0)+IFERROR(ROUNDUP(X134/G134,0)*0.01196,0)+IFERROR(ROUNDUP(Z134/G134,0)*0.01196,0)+IFERROR(ROUNDUP(AB134/G134,0)*0.01196,0))</f>
        <v/>
      </c>
      <c r="AD134" s="72" t="s">
        <v>57</v>
      </c>
      <c r="AE134" s="72" t="s">
        <v>57</v>
      </c>
      <c r="AF134" s="161" t="s">
        <v>203</v>
      </c>
      <c r="AG134" s="2"/>
      <c r="AH134" s="2"/>
      <c r="AI134" s="2"/>
      <c r="AJ134" s="2"/>
      <c r="AK134" s="2"/>
      <c r="AL134" s="55"/>
      <c r="AM134" s="55"/>
      <c r="AN134" s="55"/>
      <c r="AO134" s="2"/>
      <c r="AP134" s="2"/>
      <c r="AQ134" s="2"/>
      <c r="AR134" s="2"/>
      <c r="AS134" s="2"/>
      <c r="AT134" s="2"/>
      <c r="AU134" s="16"/>
      <c r="AV134" s="16"/>
      <c r="AW134" s="17"/>
      <c r="BB134" s="160" t="s">
        <v>65</v>
      </c>
      <c r="BO134" s="70">
        <f>IFERROR(U134*H134/G134,0)</f>
        <v>0</v>
      </c>
      <c r="BP134" s="70">
        <f>IFERROR(V134*H134/G134,0)</f>
        <v>0</v>
      </c>
      <c r="BQ134" s="70">
        <f>IFERROR(1/I134*(U134/G134),0)</f>
        <v>0</v>
      </c>
      <c r="BR134" s="70">
        <f>IFERROR(1/I134*(V134/G134),0)</f>
        <v>0</v>
      </c>
      <c r="BS134" s="70">
        <f>IFERROR(W134*H134/G134,0)</f>
        <v>0</v>
      </c>
      <c r="BT134" s="70">
        <f>IFERROR(X134*H134/G134,0)</f>
        <v>0</v>
      </c>
      <c r="BU134" s="70">
        <f>IFERROR(1/I134*(W134/G134),0)</f>
        <v>0</v>
      </c>
      <c r="BV134" s="70">
        <f>IFERROR(1/I134*(X134/G134),0)</f>
        <v>0</v>
      </c>
      <c r="BW134" s="70">
        <f>IFERROR(Y134*H134/G134,0)</f>
        <v>0</v>
      </c>
      <c r="BX134" s="70">
        <f>IFERROR(Z134*H134/G134,0)</f>
        <v>0</v>
      </c>
      <c r="BY134" s="70">
        <f>IFERROR(1/I134*(Y134/G134),0)</f>
        <v>0</v>
      </c>
      <c r="BZ134" s="70">
        <f>IFERROR(1/I134*(Z134/G134),0)</f>
        <v>0</v>
      </c>
      <c r="CA134" s="70">
        <f>IFERROR(AA134*H134/G134,0)</f>
        <v>0</v>
      </c>
      <c r="CB134" s="70">
        <f>IFERROR(AB134*H134/G134,0)</f>
        <v>0</v>
      </c>
      <c r="CC134" s="70">
        <f>IFERROR(1/I134*(AA134/G134),0)</f>
        <v>0</v>
      </c>
      <c r="CD134" s="70">
        <f>IFERROR(1/I134*(AB134/G134),0)</f>
        <v>0</v>
      </c>
    </row>
    <row r="135" spans="1:82" hidden="1" x14ac:dyDescent="0.2">
      <c r="A135" s="72" t="s">
        <v>204</v>
      </c>
      <c r="B135" s="73" t="s">
        <v>205</v>
      </c>
      <c r="C135" s="73">
        <v>4301011658</v>
      </c>
      <c r="D135" s="73">
        <v>4680115886025</v>
      </c>
      <c r="E135" s="74">
        <v>0.4</v>
      </c>
      <c r="F135" s="75">
        <v>10</v>
      </c>
      <c r="G135" s="74">
        <v>4</v>
      </c>
      <c r="H135" s="74">
        <v>4.21</v>
      </c>
      <c r="I135" s="76">
        <v>132</v>
      </c>
      <c r="J135" s="76" t="s">
        <v>98</v>
      </c>
      <c r="K135" s="77" t="s">
        <v>97</v>
      </c>
      <c r="L135" s="77"/>
      <c r="M135" s="320">
        <v>55</v>
      </c>
      <c r="N135" s="320"/>
      <c r="O135" s="357" t="str">
        <f>HYPERLINK("https://abi.ru/products/Охлажденные/Стародворье/Добродворская/Вареные колбасы/P003857/","Вареные колбасы «Добродворская со шпиком» Фикс.вес 0,4 п/а ТМ «Стародворье»")</f>
        <v>Вареные колбасы «Добродворская со шпиком» Фикс.вес 0,4 п/а ТМ «Стародворье»</v>
      </c>
      <c r="P135" s="322"/>
      <c r="Q135" s="322"/>
      <c r="R135" s="322"/>
      <c r="S135" s="322"/>
      <c r="T135" s="78" t="s">
        <v>0</v>
      </c>
      <c r="U135" s="58">
        <v>0</v>
      </c>
      <c r="V135" s="59">
        <f>IFERROR(IF(U135="",0,CEILING((U135/$G135),1)*$G135),"")</f>
        <v>0</v>
      </c>
      <c r="W135" s="58">
        <v>0</v>
      </c>
      <c r="X135" s="59">
        <f>IFERROR(IF(W135="",0,CEILING((W135/$G135),1)*$G135),"")</f>
        <v>0</v>
      </c>
      <c r="Y135" s="58">
        <v>0</v>
      </c>
      <c r="Z135" s="59">
        <f>IFERROR(IF(Y135="",0,CEILING((Y135/$G135),1)*$G135),"")</f>
        <v>0</v>
      </c>
      <c r="AA135" s="58">
        <v>0</v>
      </c>
      <c r="AB135" s="59">
        <f>IFERROR(IF(AA135="",0,CEILING((AA135/$G135),1)*$G135),"")</f>
        <v>0</v>
      </c>
      <c r="AC135" s="60" t="str">
        <f>IF(IFERROR(ROUNDUP(V135/G135,0)*0.00902,0)+IFERROR(ROUNDUP(X135/G135,0)*0.00902,0)+IFERROR(ROUNDUP(Z135/G135,0)*0.00902,0)+IFERROR(ROUNDUP(AB135/G135,0)*0.00902,0)=0,"",IFERROR(ROUNDUP(V135/G135,0)*0.00902,0)+IFERROR(ROUNDUP(X135/G135,0)*0.00902,0)+IFERROR(ROUNDUP(Z135/G135,0)*0.00902,0)+IFERROR(ROUNDUP(AB135/G135,0)*0.00902,0))</f>
        <v/>
      </c>
      <c r="AD135" s="72" t="s">
        <v>57</v>
      </c>
      <c r="AE135" s="72" t="s">
        <v>57</v>
      </c>
      <c r="AF135" s="163" t="s">
        <v>206</v>
      </c>
      <c r="AG135" s="2"/>
      <c r="AH135" s="2"/>
      <c r="AI135" s="2"/>
      <c r="AJ135" s="2"/>
      <c r="AK135" s="2"/>
      <c r="AL135" s="55"/>
      <c r="AM135" s="55"/>
      <c r="AN135" s="55"/>
      <c r="AO135" s="2"/>
      <c r="AP135" s="2"/>
      <c r="AQ135" s="2"/>
      <c r="AR135" s="2"/>
      <c r="AS135" s="2"/>
      <c r="AT135" s="2"/>
      <c r="AU135" s="16"/>
      <c r="AV135" s="16"/>
      <c r="AW135" s="17"/>
      <c r="BB135" s="162" t="s">
        <v>65</v>
      </c>
      <c r="BO135" s="70">
        <f>IFERROR(U135*H135/G135,0)</f>
        <v>0</v>
      </c>
      <c r="BP135" s="70">
        <f>IFERROR(V135*H135/G135,0)</f>
        <v>0</v>
      </c>
      <c r="BQ135" s="70">
        <f>IFERROR(1/I135*(U135/G135),0)</f>
        <v>0</v>
      </c>
      <c r="BR135" s="70">
        <f>IFERROR(1/I135*(V135/G135),0)</f>
        <v>0</v>
      </c>
      <c r="BS135" s="70">
        <f>IFERROR(W135*H135/G135,0)</f>
        <v>0</v>
      </c>
      <c r="BT135" s="70">
        <f>IFERROR(X135*H135/G135,0)</f>
        <v>0</v>
      </c>
      <c r="BU135" s="70">
        <f>IFERROR(1/I135*(W135/G135),0)</f>
        <v>0</v>
      </c>
      <c r="BV135" s="70">
        <f>IFERROR(1/I135*(X135/G135),0)</f>
        <v>0</v>
      </c>
      <c r="BW135" s="70">
        <f>IFERROR(Y135*H135/G135,0)</f>
        <v>0</v>
      </c>
      <c r="BX135" s="70">
        <f>IFERROR(Z135*H135/G135,0)</f>
        <v>0</v>
      </c>
      <c r="BY135" s="70">
        <f>IFERROR(1/I135*(Y135/G135),0)</f>
        <v>0</v>
      </c>
      <c r="BZ135" s="70">
        <f>IFERROR(1/I135*(Z135/G135),0)</f>
        <v>0</v>
      </c>
      <c r="CA135" s="70">
        <f>IFERROR(AA135*H135/G135,0)</f>
        <v>0</v>
      </c>
      <c r="CB135" s="70">
        <f>IFERROR(AB135*H135/G135,0)</f>
        <v>0</v>
      </c>
      <c r="CC135" s="70">
        <f>IFERROR(1/I135*(AA135/G135),0)</f>
        <v>0</v>
      </c>
      <c r="CD135" s="70">
        <f>IFERROR(1/I135*(AB135/G135),0)</f>
        <v>0</v>
      </c>
    </row>
    <row r="136" spans="1:82" hidden="1" x14ac:dyDescent="0.2">
      <c r="A136" s="326"/>
      <c r="B136" s="326"/>
      <c r="C136" s="326"/>
      <c r="D136" s="326"/>
      <c r="E136" s="326"/>
      <c r="F136" s="326"/>
      <c r="G136" s="326"/>
      <c r="H136" s="326"/>
      <c r="I136" s="326"/>
      <c r="J136" s="326"/>
      <c r="K136" s="326"/>
      <c r="L136" s="326"/>
      <c r="M136" s="326"/>
      <c r="N136" s="326"/>
      <c r="O136" s="324" t="s">
        <v>43</v>
      </c>
      <c r="P136" s="325"/>
      <c r="Q136" s="325"/>
      <c r="R136" s="325"/>
      <c r="S136" s="325"/>
      <c r="T136" s="35" t="s">
        <v>42</v>
      </c>
      <c r="U136" s="45">
        <f>IFERROR(U134/G134,0)+IFERROR(U135/G135,0)</f>
        <v>0</v>
      </c>
      <c r="V136" s="45">
        <f>IFERROR(V134/G134,0)+IFERROR(V135/G135,0)</f>
        <v>0</v>
      </c>
      <c r="W136" s="45">
        <f>IFERROR(W134/G134,0)+IFERROR(W135/G135,0)</f>
        <v>0</v>
      </c>
      <c r="X136" s="45">
        <f>IFERROR(X134/G134,0)+IFERROR(X135/G135,0)</f>
        <v>0</v>
      </c>
      <c r="Y136" s="45">
        <f>IFERROR(Y134/G134,0)+IFERROR(Y135/G135,0)</f>
        <v>0</v>
      </c>
      <c r="Z136" s="45">
        <f>IFERROR(Z134/G134,0)+IFERROR(Z135/G135,0)</f>
        <v>0</v>
      </c>
      <c r="AA136" s="45">
        <f>IFERROR(AA134/G134,0)+IFERROR(AA135/G135,0)</f>
        <v>0</v>
      </c>
      <c r="AB136" s="45">
        <f>IFERROR(AB134/G134,0)+IFERROR(AB135/G135,0)</f>
        <v>0</v>
      </c>
      <c r="AC136" s="45">
        <f>IFERROR(IF(AC134="",0,AC134),0)+IFERROR(IF(AC135="",0,AC135),0)</f>
        <v>0</v>
      </c>
      <c r="AD136" s="3"/>
      <c r="AE136" s="65"/>
      <c r="AF136" s="3"/>
      <c r="AG136" s="3"/>
      <c r="AK136" s="3"/>
      <c r="AN136" s="54"/>
      <c r="AO136" s="3"/>
      <c r="AP136" s="3"/>
      <c r="AQ136" s="2"/>
      <c r="AR136" s="2"/>
      <c r="AS136" s="2"/>
      <c r="AT136" s="2"/>
      <c r="AU136" s="16"/>
      <c r="AV136" s="16"/>
      <c r="AW136" s="17"/>
    </row>
    <row r="137" spans="1:82" hidden="1" x14ac:dyDescent="0.2">
      <c r="A137" s="326"/>
      <c r="B137" s="326"/>
      <c r="C137" s="326"/>
      <c r="D137" s="326"/>
      <c r="E137" s="326"/>
      <c r="F137" s="326"/>
      <c r="G137" s="326"/>
      <c r="H137" s="326"/>
      <c r="I137" s="326"/>
      <c r="J137" s="326"/>
      <c r="K137" s="326"/>
      <c r="L137" s="326"/>
      <c r="M137" s="326"/>
      <c r="N137" s="326"/>
      <c r="O137" s="324" t="s">
        <v>43</v>
      </c>
      <c r="P137" s="325"/>
      <c r="Q137" s="325"/>
      <c r="R137" s="325"/>
      <c r="S137" s="325"/>
      <c r="T137" s="35" t="s">
        <v>0</v>
      </c>
      <c r="U137" s="95">
        <f t="shared" ref="U137:AB137" si="22">IFERROR(SUM(U134:U135),0)</f>
        <v>0</v>
      </c>
      <c r="V137" s="95">
        <f t="shared" si="22"/>
        <v>0</v>
      </c>
      <c r="W137" s="95">
        <f t="shared" si="22"/>
        <v>0</v>
      </c>
      <c r="X137" s="95">
        <f t="shared" si="22"/>
        <v>0</v>
      </c>
      <c r="Y137" s="95">
        <f t="shared" si="22"/>
        <v>0</v>
      </c>
      <c r="Z137" s="95">
        <f t="shared" si="22"/>
        <v>0</v>
      </c>
      <c r="AA137" s="95">
        <f t="shared" si="22"/>
        <v>0</v>
      </c>
      <c r="AB137" s="95">
        <f t="shared" si="22"/>
        <v>0</v>
      </c>
      <c r="AC137" s="45" t="s">
        <v>57</v>
      </c>
      <c r="AD137" s="3"/>
      <c r="AE137" s="65"/>
      <c r="AF137" s="3"/>
      <c r="AG137" s="3"/>
      <c r="AK137" s="3"/>
      <c r="AN137" s="54"/>
      <c r="AO137" s="3"/>
      <c r="AP137" s="3"/>
      <c r="AQ137" s="2"/>
      <c r="AR137" s="2"/>
      <c r="AS137" s="2"/>
      <c r="AT137" s="2"/>
      <c r="AU137" s="16"/>
      <c r="AV137" s="16"/>
      <c r="AW137" s="17"/>
    </row>
    <row r="138" spans="1:82" ht="15" hidden="1" x14ac:dyDescent="0.25">
      <c r="A138" s="317" t="s">
        <v>104</v>
      </c>
      <c r="B138" s="318"/>
      <c r="C138" s="318"/>
      <c r="D138" s="318"/>
      <c r="E138" s="318"/>
      <c r="F138" s="318"/>
      <c r="G138" s="318"/>
      <c r="H138" s="318"/>
      <c r="I138" s="318"/>
      <c r="J138" s="318"/>
      <c r="K138" s="318"/>
      <c r="L138" s="318"/>
      <c r="M138" s="318"/>
      <c r="N138" s="318"/>
      <c r="O138" s="318"/>
      <c r="P138" s="318"/>
      <c r="Q138" s="318"/>
      <c r="R138" s="318"/>
      <c r="S138" s="318"/>
      <c r="T138" s="318"/>
      <c r="U138" s="318"/>
      <c r="V138" s="318"/>
      <c r="W138" s="318"/>
      <c r="X138" s="315"/>
      <c r="Y138" s="315"/>
      <c r="Z138" s="315"/>
      <c r="AA138" s="311"/>
      <c r="AB138" s="311"/>
      <c r="AC138" s="311"/>
      <c r="AD138" s="311"/>
      <c r="AE138" s="312"/>
      <c r="AF138" s="319"/>
      <c r="AG138" s="2"/>
      <c r="AH138" s="2"/>
      <c r="AI138" s="2"/>
      <c r="AJ138" s="2"/>
      <c r="AK138" s="55"/>
      <c r="AL138" s="55"/>
      <c r="AM138" s="55"/>
      <c r="AN138" s="2"/>
      <c r="AO138" s="2"/>
      <c r="AP138" s="2"/>
      <c r="AQ138" s="2"/>
      <c r="AR138" s="2"/>
    </row>
    <row r="139" spans="1:82" hidden="1" x14ac:dyDescent="0.2">
      <c r="A139" s="72" t="s">
        <v>207</v>
      </c>
      <c r="B139" s="73" t="s">
        <v>208</v>
      </c>
      <c r="C139" s="73">
        <v>4301031283</v>
      </c>
      <c r="D139" s="73">
        <v>4680115886001</v>
      </c>
      <c r="E139" s="74">
        <v>0.73</v>
      </c>
      <c r="F139" s="75">
        <v>6</v>
      </c>
      <c r="G139" s="74">
        <v>4.38</v>
      </c>
      <c r="H139" s="74">
        <v>4.59</v>
      </c>
      <c r="I139" s="76">
        <v>132</v>
      </c>
      <c r="J139" s="76" t="s">
        <v>98</v>
      </c>
      <c r="K139" s="77" t="s">
        <v>107</v>
      </c>
      <c r="L139" s="77"/>
      <c r="M139" s="320">
        <v>45</v>
      </c>
      <c r="N139" s="320"/>
      <c r="O139" s="358" t="str">
        <f>HYPERLINK("https://abi.ru/products/Охлажденные/Стародворье/Добродворская/Копченые колбасы/P003870/","Копченые колбасы «Сервелат Добродворский» Фикс.вес 0,73 фиброуз ТМ «Стародворье»")</f>
        <v>Копченые колбасы «Сервелат Добродворский» Фикс.вес 0,73 фиброуз ТМ «Стародворье»</v>
      </c>
      <c r="P139" s="322"/>
      <c r="Q139" s="322"/>
      <c r="R139" s="322"/>
      <c r="S139" s="322"/>
      <c r="T139" s="78" t="s">
        <v>0</v>
      </c>
      <c r="U139" s="58">
        <v>0</v>
      </c>
      <c r="V139" s="59">
        <f>IFERROR(IF(U139="",0,CEILING((U139/$G139),1)*$G139),"")</f>
        <v>0</v>
      </c>
      <c r="W139" s="58">
        <v>0</v>
      </c>
      <c r="X139" s="59">
        <f>IFERROR(IF(W139="",0,CEILING((W139/$G139),1)*$G139),"")</f>
        <v>0</v>
      </c>
      <c r="Y139" s="58">
        <v>0</v>
      </c>
      <c r="Z139" s="59">
        <f>IFERROR(IF(Y139="",0,CEILING((Y139/$G139),1)*$G139),"")</f>
        <v>0</v>
      </c>
      <c r="AA139" s="58">
        <v>0</v>
      </c>
      <c r="AB139" s="59">
        <f>IFERROR(IF(AA139="",0,CEILING((AA139/$G139),1)*$G139),"")</f>
        <v>0</v>
      </c>
      <c r="AC139" s="60" t="str">
        <f>IF(IFERROR(ROUNDUP(V139/G139,0)*0.00902,0)+IFERROR(ROUNDUP(X139/G139,0)*0.00902,0)+IFERROR(ROUNDUP(Z139/G139,0)*0.00902,0)+IFERROR(ROUNDUP(AB139/G139,0)*0.00902,0)=0,"",IFERROR(ROUNDUP(V139/G139,0)*0.00902,0)+IFERROR(ROUNDUP(X139/G139,0)*0.00902,0)+IFERROR(ROUNDUP(Z139/G139,0)*0.00902,0)+IFERROR(ROUNDUP(AB139/G139,0)*0.00902,0))</f>
        <v/>
      </c>
      <c r="AD139" s="72" t="s">
        <v>57</v>
      </c>
      <c r="AE139" s="72" t="s">
        <v>57</v>
      </c>
      <c r="AF139" s="165" t="s">
        <v>209</v>
      </c>
      <c r="AG139" s="2"/>
      <c r="AH139" s="2"/>
      <c r="AI139" s="2"/>
      <c r="AJ139" s="2"/>
      <c r="AK139" s="2"/>
      <c r="AL139" s="55"/>
      <c r="AM139" s="55"/>
      <c r="AN139" s="55"/>
      <c r="AO139" s="2"/>
      <c r="AP139" s="2"/>
      <c r="AQ139" s="2"/>
      <c r="AR139" s="2"/>
      <c r="AS139" s="2"/>
      <c r="AT139" s="2"/>
      <c r="AU139" s="16"/>
      <c r="AV139" s="16"/>
      <c r="AW139" s="17"/>
      <c r="BB139" s="164" t="s">
        <v>65</v>
      </c>
      <c r="BO139" s="70">
        <f>IFERROR(U139*H139/G139,0)</f>
        <v>0</v>
      </c>
      <c r="BP139" s="70">
        <f>IFERROR(V139*H139/G139,0)</f>
        <v>0</v>
      </c>
      <c r="BQ139" s="70">
        <f>IFERROR(1/I139*(U139/G139),0)</f>
        <v>0</v>
      </c>
      <c r="BR139" s="70">
        <f>IFERROR(1/I139*(V139/G139),0)</f>
        <v>0</v>
      </c>
      <c r="BS139" s="70">
        <f>IFERROR(W139*H139/G139,0)</f>
        <v>0</v>
      </c>
      <c r="BT139" s="70">
        <f>IFERROR(X139*H139/G139,0)</f>
        <v>0</v>
      </c>
      <c r="BU139" s="70">
        <f>IFERROR(1/I139*(W139/G139),0)</f>
        <v>0</v>
      </c>
      <c r="BV139" s="70">
        <f>IFERROR(1/I139*(X139/G139),0)</f>
        <v>0</v>
      </c>
      <c r="BW139" s="70">
        <f>IFERROR(Y139*H139/G139,0)</f>
        <v>0</v>
      </c>
      <c r="BX139" s="70">
        <f>IFERROR(Z139*H139/G139,0)</f>
        <v>0</v>
      </c>
      <c r="BY139" s="70">
        <f>IFERROR(1/I139*(Y139/G139),0)</f>
        <v>0</v>
      </c>
      <c r="BZ139" s="70">
        <f>IFERROR(1/I139*(Z139/G139),0)</f>
        <v>0</v>
      </c>
      <c r="CA139" s="70">
        <f>IFERROR(AA139*H139/G139,0)</f>
        <v>0</v>
      </c>
      <c r="CB139" s="70">
        <f>IFERROR(AB139*H139/G139,0)</f>
        <v>0</v>
      </c>
      <c r="CC139" s="70">
        <f>IFERROR(1/I139*(AA139/G139),0)</f>
        <v>0</v>
      </c>
      <c r="CD139" s="70">
        <f>IFERROR(1/I139*(AB139/G139),0)</f>
        <v>0</v>
      </c>
    </row>
    <row r="140" spans="1:82" hidden="1" x14ac:dyDescent="0.2">
      <c r="A140" s="326"/>
      <c r="B140" s="326"/>
      <c r="C140" s="326"/>
      <c r="D140" s="326"/>
      <c r="E140" s="326"/>
      <c r="F140" s="326"/>
      <c r="G140" s="326"/>
      <c r="H140" s="326"/>
      <c r="I140" s="326"/>
      <c r="J140" s="326"/>
      <c r="K140" s="326"/>
      <c r="L140" s="326"/>
      <c r="M140" s="326"/>
      <c r="N140" s="326"/>
      <c r="O140" s="324" t="s">
        <v>43</v>
      </c>
      <c r="P140" s="325"/>
      <c r="Q140" s="325"/>
      <c r="R140" s="325"/>
      <c r="S140" s="325"/>
      <c r="T140" s="35" t="s">
        <v>42</v>
      </c>
      <c r="U140" s="45">
        <f>IFERROR(U139/G139,0)</f>
        <v>0</v>
      </c>
      <c r="V140" s="45">
        <f>IFERROR(V139/G139,0)</f>
        <v>0</v>
      </c>
      <c r="W140" s="45">
        <f>IFERROR(W139/G139,0)</f>
        <v>0</v>
      </c>
      <c r="X140" s="45">
        <f>IFERROR(X139/G139,0)</f>
        <v>0</v>
      </c>
      <c r="Y140" s="45">
        <f>IFERROR(Y139/G139,0)</f>
        <v>0</v>
      </c>
      <c r="Z140" s="45">
        <f>IFERROR(Z139/G139,0)</f>
        <v>0</v>
      </c>
      <c r="AA140" s="45">
        <f>IFERROR(AA139/G139,0)</f>
        <v>0</v>
      </c>
      <c r="AB140" s="45">
        <f>IFERROR(AB139/G139,0)</f>
        <v>0</v>
      </c>
      <c r="AC140" s="45">
        <f>IFERROR(IF(AC139="",0,AC139),0)</f>
        <v>0</v>
      </c>
      <c r="AD140" s="3"/>
      <c r="AE140" s="65"/>
      <c r="AF140" s="3"/>
      <c r="AG140" s="3"/>
      <c r="AK140" s="3"/>
      <c r="AN140" s="54"/>
      <c r="AO140" s="3"/>
      <c r="AP140" s="3"/>
      <c r="AQ140" s="2"/>
      <c r="AR140" s="2"/>
      <c r="AS140" s="2"/>
      <c r="AT140" s="2"/>
      <c r="AU140" s="16"/>
      <c r="AV140" s="16"/>
      <c r="AW140" s="17"/>
    </row>
    <row r="141" spans="1:82" hidden="1" x14ac:dyDescent="0.2">
      <c r="A141" s="326"/>
      <c r="B141" s="326"/>
      <c r="C141" s="326"/>
      <c r="D141" s="326"/>
      <c r="E141" s="326"/>
      <c r="F141" s="326"/>
      <c r="G141" s="326"/>
      <c r="H141" s="326"/>
      <c r="I141" s="326"/>
      <c r="J141" s="326"/>
      <c r="K141" s="326"/>
      <c r="L141" s="326"/>
      <c r="M141" s="326"/>
      <c r="N141" s="326"/>
      <c r="O141" s="324" t="s">
        <v>43</v>
      </c>
      <c r="P141" s="325"/>
      <c r="Q141" s="325"/>
      <c r="R141" s="325"/>
      <c r="S141" s="325"/>
      <c r="T141" s="35" t="s">
        <v>0</v>
      </c>
      <c r="U141" s="95">
        <f t="shared" ref="U141:AB141" si="23">IFERROR(SUM(U139:U139),0)</f>
        <v>0</v>
      </c>
      <c r="V141" s="95">
        <f t="shared" si="23"/>
        <v>0</v>
      </c>
      <c r="W141" s="95">
        <f t="shared" si="23"/>
        <v>0</v>
      </c>
      <c r="X141" s="95">
        <f t="shared" si="23"/>
        <v>0</v>
      </c>
      <c r="Y141" s="95">
        <f t="shared" si="23"/>
        <v>0</v>
      </c>
      <c r="Z141" s="95">
        <f t="shared" si="23"/>
        <v>0</v>
      </c>
      <c r="AA141" s="95">
        <f t="shared" si="23"/>
        <v>0</v>
      </c>
      <c r="AB141" s="95">
        <f t="shared" si="23"/>
        <v>0</v>
      </c>
      <c r="AC141" s="45" t="s">
        <v>57</v>
      </c>
      <c r="AD141" s="3"/>
      <c r="AE141" s="65"/>
      <c r="AF141" s="3"/>
      <c r="AG141" s="3"/>
      <c r="AK141" s="3"/>
      <c r="AN141" s="54"/>
      <c r="AO141" s="3"/>
      <c r="AP141" s="3"/>
      <c r="AQ141" s="2"/>
      <c r="AR141" s="2"/>
      <c r="AS141" s="2"/>
      <c r="AT141" s="2"/>
      <c r="AU141" s="16"/>
      <c r="AV141" s="16"/>
      <c r="AW141" s="17"/>
    </row>
    <row r="142" spans="1:82" ht="15" hidden="1" x14ac:dyDescent="0.25">
      <c r="A142" s="314" t="s">
        <v>210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15"/>
      <c r="Z142" s="315"/>
      <c r="AA142" s="311"/>
      <c r="AB142" s="311"/>
      <c r="AC142" s="311"/>
      <c r="AD142" s="311"/>
      <c r="AE142" s="312"/>
      <c r="AF142" s="316"/>
      <c r="AG142" s="2"/>
      <c r="AH142" s="2"/>
      <c r="AI142" s="2"/>
      <c r="AJ142" s="2"/>
      <c r="AK142" s="55"/>
      <c r="AL142" s="55"/>
      <c r="AM142" s="55"/>
      <c r="AN142" s="2"/>
      <c r="AO142" s="2"/>
      <c r="AP142" s="2"/>
      <c r="AQ142" s="2"/>
      <c r="AR142" s="2"/>
    </row>
    <row r="143" spans="1:82" ht="15" hidden="1" x14ac:dyDescent="0.25">
      <c r="A143" s="317" t="s">
        <v>104</v>
      </c>
      <c r="B143" s="318"/>
      <c r="C143" s="318"/>
      <c r="D143" s="318"/>
      <c r="E143" s="318"/>
      <c r="F143" s="318"/>
      <c r="G143" s="318"/>
      <c r="H143" s="318"/>
      <c r="I143" s="318"/>
      <c r="J143" s="318"/>
      <c r="K143" s="318"/>
      <c r="L143" s="318"/>
      <c r="M143" s="318"/>
      <c r="N143" s="318"/>
      <c r="O143" s="318"/>
      <c r="P143" s="318"/>
      <c r="Q143" s="318"/>
      <c r="R143" s="318"/>
      <c r="S143" s="318"/>
      <c r="T143" s="318"/>
      <c r="U143" s="318"/>
      <c r="V143" s="318"/>
      <c r="W143" s="318"/>
      <c r="X143" s="315"/>
      <c r="Y143" s="315"/>
      <c r="Z143" s="315"/>
      <c r="AA143" s="311"/>
      <c r="AB143" s="311"/>
      <c r="AC143" s="311"/>
      <c r="AD143" s="311"/>
      <c r="AE143" s="312"/>
      <c r="AF143" s="319"/>
      <c r="AG143" s="2"/>
      <c r="AH143" s="2"/>
      <c r="AI143" s="2"/>
      <c r="AJ143" s="2"/>
      <c r="AK143" s="55"/>
      <c r="AL143" s="55"/>
      <c r="AM143" s="55"/>
      <c r="AN143" s="2"/>
      <c r="AO143" s="2"/>
      <c r="AP143" s="2"/>
      <c r="AQ143" s="2"/>
      <c r="AR143" s="2"/>
    </row>
    <row r="144" spans="1:82" hidden="1" x14ac:dyDescent="0.2">
      <c r="A144" s="72" t="s">
        <v>211</v>
      </c>
      <c r="B144" s="73" t="s">
        <v>212</v>
      </c>
      <c r="C144" s="73">
        <v>4301031282</v>
      </c>
      <c r="D144" s="73">
        <v>4680115883765</v>
      </c>
      <c r="E144" s="74">
        <v>0.7</v>
      </c>
      <c r="F144" s="75">
        <v>6</v>
      </c>
      <c r="G144" s="74">
        <v>4.2</v>
      </c>
      <c r="H144" s="74">
        <v>4.41</v>
      </c>
      <c r="I144" s="76">
        <v>132</v>
      </c>
      <c r="J144" s="76" t="s">
        <v>98</v>
      </c>
      <c r="K144" s="77" t="s">
        <v>107</v>
      </c>
      <c r="L144" s="77"/>
      <c r="M144" s="320">
        <v>40</v>
      </c>
      <c r="N144" s="320"/>
      <c r="O144" s="359" t="str">
        <f>HYPERLINK("https://abi.ru/products/Охлажденные/Стародворье/Филейная/Копченые колбасы/P003860/","Копченые колбасы «Сервелат Филейный с филе сочного окорока» Весовой фиброуз ТМ «Стародворье»")</f>
        <v>Копченые колбасы «Сервелат Филейный с филе сочного окорока» Весовой фиброуз ТМ «Стародворье»</v>
      </c>
      <c r="P144" s="322"/>
      <c r="Q144" s="322"/>
      <c r="R144" s="322"/>
      <c r="S144" s="322"/>
      <c r="T144" s="78" t="s">
        <v>0</v>
      </c>
      <c r="U144" s="58">
        <v>0</v>
      </c>
      <c r="V144" s="59">
        <f>IFERROR(IF(U144="",0,CEILING((U144/$G144),1)*$G144),"")</f>
        <v>0</v>
      </c>
      <c r="W144" s="58">
        <v>0</v>
      </c>
      <c r="X144" s="59">
        <f>IFERROR(IF(W144="",0,CEILING((W144/$G144),1)*$G144),"")</f>
        <v>0</v>
      </c>
      <c r="Y144" s="58">
        <v>0</v>
      </c>
      <c r="Z144" s="59">
        <f>IFERROR(IF(Y144="",0,CEILING((Y144/$G144),1)*$G144),"")</f>
        <v>0</v>
      </c>
      <c r="AA144" s="58">
        <v>0</v>
      </c>
      <c r="AB144" s="59">
        <f>IFERROR(IF(AA144="",0,CEILING((AA144/$G144),1)*$G144),"")</f>
        <v>0</v>
      </c>
      <c r="AC144" s="60" t="str">
        <f>IF(IFERROR(ROUNDUP(V144/G144,0)*0.00902,0)+IFERROR(ROUNDUP(X144/G144,0)*0.00902,0)+IFERROR(ROUNDUP(Z144/G144,0)*0.00902,0)+IFERROR(ROUNDUP(AB144/G144,0)*0.00902,0)=0,"",IFERROR(ROUNDUP(V144/G144,0)*0.00902,0)+IFERROR(ROUNDUP(X144/G144,0)*0.00902,0)+IFERROR(ROUNDUP(Z144/G144,0)*0.00902,0)+IFERROR(ROUNDUP(AB144/G144,0)*0.00902,0))</f>
        <v/>
      </c>
      <c r="AD144" s="72" t="s">
        <v>213</v>
      </c>
      <c r="AE144" s="72" t="s">
        <v>57</v>
      </c>
      <c r="AF144" s="167" t="s">
        <v>214</v>
      </c>
      <c r="AG144" s="2"/>
      <c r="AH144" s="2"/>
      <c r="AI144" s="2"/>
      <c r="AJ144" s="2"/>
      <c r="AK144" s="2"/>
      <c r="AL144" s="55"/>
      <c r="AM144" s="55"/>
      <c r="AN144" s="55"/>
      <c r="AO144" s="2"/>
      <c r="AP144" s="2"/>
      <c r="AQ144" s="2"/>
      <c r="AR144" s="2"/>
      <c r="AS144" s="2"/>
      <c r="AT144" s="2"/>
      <c r="AU144" s="16"/>
      <c r="AV144" s="16"/>
      <c r="AW144" s="17"/>
      <c r="BB144" s="166" t="s">
        <v>65</v>
      </c>
      <c r="BO144" s="70">
        <f>IFERROR(U144*H144/G144,0)</f>
        <v>0</v>
      </c>
      <c r="BP144" s="70">
        <f>IFERROR(V144*H144/G144,0)</f>
        <v>0</v>
      </c>
      <c r="BQ144" s="70">
        <f>IFERROR(1/I144*(U144/G144),0)</f>
        <v>0</v>
      </c>
      <c r="BR144" s="70">
        <f>IFERROR(1/I144*(V144/G144),0)</f>
        <v>0</v>
      </c>
      <c r="BS144" s="70">
        <f>IFERROR(W144*H144/G144,0)</f>
        <v>0</v>
      </c>
      <c r="BT144" s="70">
        <f>IFERROR(X144*H144/G144,0)</f>
        <v>0</v>
      </c>
      <c r="BU144" s="70">
        <f>IFERROR(1/I144*(W144/G144),0)</f>
        <v>0</v>
      </c>
      <c r="BV144" s="70">
        <f>IFERROR(1/I144*(X144/G144),0)</f>
        <v>0</v>
      </c>
      <c r="BW144" s="70">
        <f>IFERROR(Y144*H144/G144,0)</f>
        <v>0</v>
      </c>
      <c r="BX144" s="70">
        <f>IFERROR(Z144*H144/G144,0)</f>
        <v>0</v>
      </c>
      <c r="BY144" s="70">
        <f>IFERROR(1/I144*(Y144/G144),0)</f>
        <v>0</v>
      </c>
      <c r="BZ144" s="70">
        <f>IFERROR(1/I144*(Z144/G144),0)</f>
        <v>0</v>
      </c>
      <c r="CA144" s="70">
        <f>IFERROR(AA144*H144/G144,0)</f>
        <v>0</v>
      </c>
      <c r="CB144" s="70">
        <f>IFERROR(AB144*H144/G144,0)</f>
        <v>0</v>
      </c>
      <c r="CC144" s="70">
        <f>IFERROR(1/I144*(AA144/G144),0)</f>
        <v>0</v>
      </c>
      <c r="CD144" s="70">
        <f>IFERROR(1/I144*(AB144/G144),0)</f>
        <v>0</v>
      </c>
    </row>
    <row r="145" spans="1:82" hidden="1" x14ac:dyDescent="0.2">
      <c r="A145" s="326"/>
      <c r="B145" s="326"/>
      <c r="C145" s="326"/>
      <c r="D145" s="326"/>
      <c r="E145" s="326"/>
      <c r="F145" s="326"/>
      <c r="G145" s="326"/>
      <c r="H145" s="326"/>
      <c r="I145" s="326"/>
      <c r="J145" s="326"/>
      <c r="K145" s="326"/>
      <c r="L145" s="326"/>
      <c r="M145" s="326"/>
      <c r="N145" s="326"/>
      <c r="O145" s="324" t="s">
        <v>43</v>
      </c>
      <c r="P145" s="325"/>
      <c r="Q145" s="325"/>
      <c r="R145" s="325"/>
      <c r="S145" s="325"/>
      <c r="T145" s="35" t="s">
        <v>42</v>
      </c>
      <c r="U145" s="45">
        <f>IFERROR(U144/G144,0)</f>
        <v>0</v>
      </c>
      <c r="V145" s="45">
        <f>IFERROR(V144/G144,0)</f>
        <v>0</v>
      </c>
      <c r="W145" s="45">
        <f>IFERROR(W144/G144,0)</f>
        <v>0</v>
      </c>
      <c r="X145" s="45">
        <f>IFERROR(X144/G144,0)</f>
        <v>0</v>
      </c>
      <c r="Y145" s="45">
        <f>IFERROR(Y144/G144,0)</f>
        <v>0</v>
      </c>
      <c r="Z145" s="45">
        <f>IFERROR(Z144/G144,0)</f>
        <v>0</v>
      </c>
      <c r="AA145" s="45">
        <f>IFERROR(AA144/G144,0)</f>
        <v>0</v>
      </c>
      <c r="AB145" s="45">
        <f>IFERROR(AB144/G144,0)</f>
        <v>0</v>
      </c>
      <c r="AC145" s="45">
        <f>IFERROR(IF(AC144="",0,AC144),0)</f>
        <v>0</v>
      </c>
      <c r="AD145" s="3"/>
      <c r="AE145" s="65"/>
      <c r="AF145" s="3"/>
      <c r="AG145" s="3"/>
      <c r="AK145" s="3"/>
      <c r="AN145" s="54"/>
      <c r="AO145" s="3"/>
      <c r="AP145" s="3"/>
      <c r="AQ145" s="2"/>
      <c r="AR145" s="2"/>
      <c r="AS145" s="2"/>
      <c r="AT145" s="2"/>
      <c r="AU145" s="16"/>
      <c r="AV145" s="16"/>
      <c r="AW145" s="17"/>
    </row>
    <row r="146" spans="1:82" hidden="1" x14ac:dyDescent="0.2">
      <c r="A146" s="326"/>
      <c r="B146" s="326"/>
      <c r="C146" s="326"/>
      <c r="D146" s="326"/>
      <c r="E146" s="326"/>
      <c r="F146" s="326"/>
      <c r="G146" s="326"/>
      <c r="H146" s="326"/>
      <c r="I146" s="326"/>
      <c r="J146" s="326"/>
      <c r="K146" s="326"/>
      <c r="L146" s="326"/>
      <c r="M146" s="326"/>
      <c r="N146" s="326"/>
      <c r="O146" s="324" t="s">
        <v>43</v>
      </c>
      <c r="P146" s="325"/>
      <c r="Q146" s="325"/>
      <c r="R146" s="325"/>
      <c r="S146" s="325"/>
      <c r="T146" s="35" t="s">
        <v>0</v>
      </c>
      <c r="U146" s="95">
        <f t="shared" ref="U146:AB146" si="24">IFERROR(SUM(U144:U144),0)</f>
        <v>0</v>
      </c>
      <c r="V146" s="95">
        <f t="shared" si="24"/>
        <v>0</v>
      </c>
      <c r="W146" s="95">
        <f t="shared" si="24"/>
        <v>0</v>
      </c>
      <c r="X146" s="95">
        <f t="shared" si="24"/>
        <v>0</v>
      </c>
      <c r="Y146" s="95">
        <f t="shared" si="24"/>
        <v>0</v>
      </c>
      <c r="Z146" s="95">
        <f t="shared" si="24"/>
        <v>0</v>
      </c>
      <c r="AA146" s="95">
        <f t="shared" si="24"/>
        <v>0</v>
      </c>
      <c r="AB146" s="95">
        <f t="shared" si="24"/>
        <v>0</v>
      </c>
      <c r="AC146" s="45" t="s">
        <v>57</v>
      </c>
      <c r="AD146" s="3"/>
      <c r="AE146" s="65"/>
      <c r="AF146" s="3"/>
      <c r="AG146" s="3"/>
      <c r="AK146" s="3"/>
      <c r="AN146" s="54"/>
      <c r="AO146" s="3"/>
      <c r="AP146" s="3"/>
      <c r="AQ146" s="2"/>
      <c r="AR146" s="2"/>
      <c r="AS146" s="2"/>
      <c r="AT146" s="2"/>
      <c r="AU146" s="16"/>
      <c r="AV146" s="16"/>
      <c r="AW146" s="17"/>
    </row>
    <row r="147" spans="1:82" ht="15" hidden="1" x14ac:dyDescent="0.25">
      <c r="A147" s="314" t="s">
        <v>215</v>
      </c>
      <c r="B147" s="315"/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15"/>
      <c r="N147" s="315"/>
      <c r="O147" s="315"/>
      <c r="P147" s="315"/>
      <c r="Q147" s="315"/>
      <c r="R147" s="315"/>
      <c r="S147" s="315"/>
      <c r="T147" s="315"/>
      <c r="U147" s="315"/>
      <c r="V147" s="315"/>
      <c r="W147" s="315"/>
      <c r="X147" s="315"/>
      <c r="Y147" s="315"/>
      <c r="Z147" s="315"/>
      <c r="AA147" s="311"/>
      <c r="AB147" s="311"/>
      <c r="AC147" s="311"/>
      <c r="AD147" s="311"/>
      <c r="AE147" s="312"/>
      <c r="AF147" s="316"/>
      <c r="AG147" s="2"/>
      <c r="AH147" s="2"/>
      <c r="AI147" s="2"/>
      <c r="AJ147" s="2"/>
      <c r="AK147" s="55"/>
      <c r="AL147" s="55"/>
      <c r="AM147" s="55"/>
      <c r="AN147" s="2"/>
      <c r="AO147" s="2"/>
      <c r="AP147" s="2"/>
      <c r="AQ147" s="2"/>
      <c r="AR147" s="2"/>
    </row>
    <row r="148" spans="1:82" ht="15" hidden="1" x14ac:dyDescent="0.25">
      <c r="A148" s="317" t="s">
        <v>94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5"/>
      <c r="Y148" s="315"/>
      <c r="Z148" s="315"/>
      <c r="AA148" s="311"/>
      <c r="AB148" s="311"/>
      <c r="AC148" s="311"/>
      <c r="AD148" s="311"/>
      <c r="AE148" s="312"/>
      <c r="AF148" s="319"/>
      <c r="AG148" s="2"/>
      <c r="AH148" s="2"/>
      <c r="AI148" s="2"/>
      <c r="AJ148" s="2"/>
      <c r="AK148" s="55"/>
      <c r="AL148" s="55"/>
      <c r="AM148" s="55"/>
      <c r="AN148" s="2"/>
      <c r="AO148" s="2"/>
      <c r="AP148" s="2"/>
      <c r="AQ148" s="2"/>
      <c r="AR148" s="2"/>
    </row>
    <row r="149" spans="1:82" hidden="1" x14ac:dyDescent="0.2">
      <c r="A149" s="72" t="s">
        <v>216</v>
      </c>
      <c r="B149" s="73" t="s">
        <v>217</v>
      </c>
      <c r="C149" s="73">
        <v>4301011857</v>
      </c>
      <c r="D149" s="73">
        <v>4680115885622</v>
      </c>
      <c r="E149" s="74">
        <v>0.4</v>
      </c>
      <c r="F149" s="75">
        <v>10</v>
      </c>
      <c r="G149" s="74">
        <v>4</v>
      </c>
      <c r="H149" s="74">
        <v>4.21</v>
      </c>
      <c r="I149" s="76">
        <v>132</v>
      </c>
      <c r="J149" s="76" t="s">
        <v>98</v>
      </c>
      <c r="K149" s="77" t="s">
        <v>97</v>
      </c>
      <c r="L149" s="77"/>
      <c r="M149" s="320">
        <v>55</v>
      </c>
      <c r="N149" s="320"/>
      <c r="O149" s="3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P149" s="322"/>
      <c r="Q149" s="322"/>
      <c r="R149" s="322"/>
      <c r="S149" s="322"/>
      <c r="T149" s="78" t="s">
        <v>0</v>
      </c>
      <c r="U149" s="58">
        <v>0</v>
      </c>
      <c r="V149" s="59">
        <f>IFERROR(IF(U149="",0,CEILING((U149/$G149),1)*$G149),"")</f>
        <v>0</v>
      </c>
      <c r="W149" s="58">
        <v>0</v>
      </c>
      <c r="X149" s="59">
        <f>IFERROR(IF(W149="",0,CEILING((W149/$G149),1)*$G149),"")</f>
        <v>0</v>
      </c>
      <c r="Y149" s="58">
        <v>0</v>
      </c>
      <c r="Z149" s="59">
        <f>IFERROR(IF(Y149="",0,CEILING((Y149/$G149),1)*$G149),"")</f>
        <v>0</v>
      </c>
      <c r="AA149" s="58">
        <v>0</v>
      </c>
      <c r="AB149" s="59">
        <f>IFERROR(IF(AA149="",0,CEILING((AA149/$G149),1)*$G149),"")</f>
        <v>0</v>
      </c>
      <c r="AC149" s="60" t="str">
        <f>IF(IFERROR(ROUNDUP(V149/G149,0)*0.00902,0)+IFERROR(ROUNDUP(X149/G149,0)*0.00902,0)+IFERROR(ROUNDUP(Z149/G149,0)*0.00902,0)+IFERROR(ROUNDUP(AB149/G149,0)*0.00902,0)=0,"",IFERROR(ROUNDUP(V149/G149,0)*0.00902,0)+IFERROR(ROUNDUP(X149/G149,0)*0.00902,0)+IFERROR(ROUNDUP(Z149/G149,0)*0.00902,0)+IFERROR(ROUNDUP(AB149/G149,0)*0.00902,0))</f>
        <v/>
      </c>
      <c r="AD149" s="72" t="s">
        <v>57</v>
      </c>
      <c r="AE149" s="72" t="s">
        <v>57</v>
      </c>
      <c r="AF149" s="169" t="s">
        <v>218</v>
      </c>
      <c r="AG149" s="2"/>
      <c r="AH149" s="2"/>
      <c r="AI149" s="2"/>
      <c r="AJ149" s="2"/>
      <c r="AK149" s="2"/>
      <c r="AL149" s="55"/>
      <c r="AM149" s="55"/>
      <c r="AN149" s="55"/>
      <c r="AO149" s="2"/>
      <c r="AP149" s="2"/>
      <c r="AQ149" s="2"/>
      <c r="AR149" s="2"/>
      <c r="AS149" s="2"/>
      <c r="AT149" s="2"/>
      <c r="AU149" s="16"/>
      <c r="AV149" s="16"/>
      <c r="AW149" s="17"/>
      <c r="BB149" s="168" t="s">
        <v>65</v>
      </c>
      <c r="BO149" s="70">
        <f>IFERROR(U149*H149/G149,0)</f>
        <v>0</v>
      </c>
      <c r="BP149" s="70">
        <f>IFERROR(V149*H149/G149,0)</f>
        <v>0</v>
      </c>
      <c r="BQ149" s="70">
        <f>IFERROR(1/I149*(U149/G149),0)</f>
        <v>0</v>
      </c>
      <c r="BR149" s="70">
        <f>IFERROR(1/I149*(V149/G149),0)</f>
        <v>0</v>
      </c>
      <c r="BS149" s="70">
        <f>IFERROR(W149*H149/G149,0)</f>
        <v>0</v>
      </c>
      <c r="BT149" s="70">
        <f>IFERROR(X149*H149/G149,0)</f>
        <v>0</v>
      </c>
      <c r="BU149" s="70">
        <f>IFERROR(1/I149*(W149/G149),0)</f>
        <v>0</v>
      </c>
      <c r="BV149" s="70">
        <f>IFERROR(1/I149*(X149/G149),0)</f>
        <v>0</v>
      </c>
      <c r="BW149" s="70">
        <f>IFERROR(Y149*H149/G149,0)</f>
        <v>0</v>
      </c>
      <c r="BX149" s="70">
        <f>IFERROR(Z149*H149/G149,0)</f>
        <v>0</v>
      </c>
      <c r="BY149" s="70">
        <f>IFERROR(1/I149*(Y149/G149),0)</f>
        <v>0</v>
      </c>
      <c r="BZ149" s="70">
        <f>IFERROR(1/I149*(Z149/G149),0)</f>
        <v>0</v>
      </c>
      <c r="CA149" s="70">
        <f>IFERROR(AA149*H149/G149,0)</f>
        <v>0</v>
      </c>
      <c r="CB149" s="70">
        <f>IFERROR(AB149*H149/G149,0)</f>
        <v>0</v>
      </c>
      <c r="CC149" s="70">
        <f>IFERROR(1/I149*(AA149/G149),0)</f>
        <v>0</v>
      </c>
      <c r="CD149" s="70">
        <f>IFERROR(1/I149*(AB149/G149),0)</f>
        <v>0</v>
      </c>
    </row>
    <row r="150" spans="1:82" hidden="1" x14ac:dyDescent="0.2">
      <c r="A150" s="326"/>
      <c r="B150" s="326"/>
      <c r="C150" s="326"/>
      <c r="D150" s="326"/>
      <c r="E150" s="326"/>
      <c r="F150" s="326"/>
      <c r="G150" s="326"/>
      <c r="H150" s="326"/>
      <c r="I150" s="326"/>
      <c r="J150" s="326"/>
      <c r="K150" s="326"/>
      <c r="L150" s="326"/>
      <c r="M150" s="326"/>
      <c r="N150" s="326"/>
      <c r="O150" s="324" t="s">
        <v>43</v>
      </c>
      <c r="P150" s="325"/>
      <c r="Q150" s="325"/>
      <c r="R150" s="325"/>
      <c r="S150" s="325"/>
      <c r="T150" s="35" t="s">
        <v>42</v>
      </c>
      <c r="U150" s="45">
        <f>IFERROR(U149/G149,0)</f>
        <v>0</v>
      </c>
      <c r="V150" s="45">
        <f>IFERROR(V149/G149,0)</f>
        <v>0</v>
      </c>
      <c r="W150" s="45">
        <f>IFERROR(W149/G149,0)</f>
        <v>0</v>
      </c>
      <c r="X150" s="45">
        <f>IFERROR(X149/G149,0)</f>
        <v>0</v>
      </c>
      <c r="Y150" s="45">
        <f>IFERROR(Y149/G149,0)</f>
        <v>0</v>
      </c>
      <c r="Z150" s="45">
        <f>IFERROR(Z149/G149,0)</f>
        <v>0</v>
      </c>
      <c r="AA150" s="45">
        <f>IFERROR(AA149/G149,0)</f>
        <v>0</v>
      </c>
      <c r="AB150" s="45">
        <f>IFERROR(AB149/G149,0)</f>
        <v>0</v>
      </c>
      <c r="AC150" s="45">
        <f>IFERROR(IF(AC149="",0,AC149),0)</f>
        <v>0</v>
      </c>
      <c r="AD150" s="3"/>
      <c r="AE150" s="65"/>
      <c r="AF150" s="3"/>
      <c r="AG150" s="3"/>
      <c r="AK150" s="3"/>
      <c r="AN150" s="54"/>
      <c r="AO150" s="3"/>
      <c r="AP150" s="3"/>
      <c r="AQ150" s="2"/>
      <c r="AR150" s="2"/>
      <c r="AS150" s="2"/>
      <c r="AT150" s="2"/>
      <c r="AU150" s="16"/>
      <c r="AV150" s="16"/>
      <c r="AW150" s="17"/>
    </row>
    <row r="151" spans="1:82" hidden="1" x14ac:dyDescent="0.2">
      <c r="A151" s="326"/>
      <c r="B151" s="326"/>
      <c r="C151" s="326"/>
      <c r="D151" s="326"/>
      <c r="E151" s="326"/>
      <c r="F151" s="326"/>
      <c r="G151" s="326"/>
      <c r="H151" s="326"/>
      <c r="I151" s="326"/>
      <c r="J151" s="326"/>
      <c r="K151" s="326"/>
      <c r="L151" s="326"/>
      <c r="M151" s="326"/>
      <c r="N151" s="326"/>
      <c r="O151" s="324" t="s">
        <v>43</v>
      </c>
      <c r="P151" s="325"/>
      <c r="Q151" s="325"/>
      <c r="R151" s="325"/>
      <c r="S151" s="325"/>
      <c r="T151" s="35" t="s">
        <v>0</v>
      </c>
      <c r="U151" s="95">
        <f t="shared" ref="U151:AB151" si="25">IFERROR(SUM(U149:U149),0)</f>
        <v>0</v>
      </c>
      <c r="V151" s="95">
        <f t="shared" si="25"/>
        <v>0</v>
      </c>
      <c r="W151" s="95">
        <f t="shared" si="25"/>
        <v>0</v>
      </c>
      <c r="X151" s="95">
        <f t="shared" si="25"/>
        <v>0</v>
      </c>
      <c r="Y151" s="95">
        <f t="shared" si="25"/>
        <v>0</v>
      </c>
      <c r="Z151" s="95">
        <f t="shared" si="25"/>
        <v>0</v>
      </c>
      <c r="AA151" s="95">
        <f t="shared" si="25"/>
        <v>0</v>
      </c>
      <c r="AB151" s="95">
        <f t="shared" si="25"/>
        <v>0</v>
      </c>
      <c r="AC151" s="45" t="s">
        <v>57</v>
      </c>
      <c r="AD151" s="3"/>
      <c r="AE151" s="65"/>
      <c r="AF151" s="3"/>
      <c r="AG151" s="3"/>
      <c r="AK151" s="3"/>
      <c r="AN151" s="54"/>
      <c r="AO151" s="3"/>
      <c r="AP151" s="3"/>
      <c r="AQ151" s="2"/>
      <c r="AR151" s="2"/>
      <c r="AS151" s="2"/>
      <c r="AT151" s="2"/>
      <c r="AU151" s="16"/>
      <c r="AV151" s="16"/>
      <c r="AW151" s="17"/>
    </row>
    <row r="152" spans="1:82" ht="15" hidden="1" x14ac:dyDescent="0.25">
      <c r="A152" s="317" t="s">
        <v>82</v>
      </c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18"/>
      <c r="N152" s="318"/>
      <c r="O152" s="318"/>
      <c r="P152" s="318"/>
      <c r="Q152" s="318"/>
      <c r="R152" s="318"/>
      <c r="S152" s="318"/>
      <c r="T152" s="318"/>
      <c r="U152" s="318"/>
      <c r="V152" s="318"/>
      <c r="W152" s="318"/>
      <c r="X152" s="315"/>
      <c r="Y152" s="315"/>
      <c r="Z152" s="315"/>
      <c r="AA152" s="311"/>
      <c r="AB152" s="311"/>
      <c r="AC152" s="311"/>
      <c r="AD152" s="311"/>
      <c r="AE152" s="312"/>
      <c r="AF152" s="319"/>
      <c r="AG152" s="2"/>
      <c r="AH152" s="2"/>
      <c r="AI152" s="2"/>
      <c r="AJ152" s="2"/>
      <c r="AK152" s="55"/>
      <c r="AL152" s="55"/>
      <c r="AM152" s="55"/>
      <c r="AN152" s="2"/>
      <c r="AO152" s="2"/>
      <c r="AP152" s="2"/>
      <c r="AQ152" s="2"/>
      <c r="AR152" s="2"/>
    </row>
    <row r="153" spans="1:82" ht="22.5" hidden="1" x14ac:dyDescent="0.2">
      <c r="A153" s="72" t="s">
        <v>219</v>
      </c>
      <c r="B153" s="73" t="s">
        <v>220</v>
      </c>
      <c r="C153" s="73">
        <v>4301051133</v>
      </c>
      <c r="D153" s="73">
        <v>4607091387513</v>
      </c>
      <c r="E153" s="74">
        <v>0.45</v>
      </c>
      <c r="F153" s="75">
        <v>6</v>
      </c>
      <c r="G153" s="74">
        <v>2.7</v>
      </c>
      <c r="H153" s="74">
        <v>2.9580000000000002</v>
      </c>
      <c r="I153" s="76">
        <v>182</v>
      </c>
      <c r="J153" s="76" t="s">
        <v>86</v>
      </c>
      <c r="K153" s="77" t="s">
        <v>85</v>
      </c>
      <c r="L153" s="77"/>
      <c r="M153" s="320">
        <v>40</v>
      </c>
      <c r="N153" s="320"/>
      <c r="O153" s="3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153" s="322"/>
      <c r="Q153" s="322"/>
      <c r="R153" s="322"/>
      <c r="S153" s="322"/>
      <c r="T153" s="78" t="s">
        <v>0</v>
      </c>
      <c r="U153" s="58">
        <v>0</v>
      </c>
      <c r="V153" s="59">
        <f>IFERROR(IF(U153="",0,CEILING((U153/$G153),1)*$G153),"")</f>
        <v>0</v>
      </c>
      <c r="W153" s="58">
        <v>0</v>
      </c>
      <c r="X153" s="59">
        <f>IFERROR(IF(W153="",0,CEILING((W153/$G153),1)*$G153),"")</f>
        <v>0</v>
      </c>
      <c r="Y153" s="58">
        <v>0</v>
      </c>
      <c r="Z153" s="59">
        <f>IFERROR(IF(Y153="",0,CEILING((Y153/$G153),1)*$G153),"")</f>
        <v>0</v>
      </c>
      <c r="AA153" s="58">
        <v>0</v>
      </c>
      <c r="AB153" s="59">
        <f>IFERROR(IF(AA153="",0,CEILING((AA153/$G153),1)*$G153),"")</f>
        <v>0</v>
      </c>
      <c r="AC153" s="60" t="str">
        <f>IF(IFERROR(ROUNDUP(V153/G153,0)*0.00651,0)+IFERROR(ROUNDUP(X153/G153,0)*0.00651,0)+IFERROR(ROUNDUP(Z153/G153,0)*0.00651,0)+IFERROR(ROUNDUP(AB153/G153,0)*0.00651,0)=0,"",IFERROR(ROUNDUP(V153/G153,0)*0.00651,0)+IFERROR(ROUNDUP(X153/G153,0)*0.00651,0)+IFERROR(ROUNDUP(Z153/G153,0)*0.00651,0)+IFERROR(ROUNDUP(AB153/G153,0)*0.00651,0))</f>
        <v/>
      </c>
      <c r="AD153" s="72" t="s">
        <v>57</v>
      </c>
      <c r="AE153" s="72" t="s">
        <v>57</v>
      </c>
      <c r="AF153" s="171" t="s">
        <v>221</v>
      </c>
      <c r="AG153" s="2"/>
      <c r="AH153" s="2"/>
      <c r="AI153" s="2"/>
      <c r="AJ153" s="2"/>
      <c r="AK153" s="2"/>
      <c r="AL153" s="55"/>
      <c r="AM153" s="55"/>
      <c r="AN153" s="55"/>
      <c r="AO153" s="2"/>
      <c r="AP153" s="2"/>
      <c r="AQ153" s="2"/>
      <c r="AR153" s="2"/>
      <c r="AS153" s="2"/>
      <c r="AT153" s="2"/>
      <c r="AU153" s="16"/>
      <c r="AV153" s="16"/>
      <c r="AW153" s="17"/>
      <c r="BB153" s="170" t="s">
        <v>65</v>
      </c>
      <c r="BO153" s="70">
        <f>IFERROR(U153*H153/G153,0)</f>
        <v>0</v>
      </c>
      <c r="BP153" s="70">
        <f>IFERROR(V153*H153/G153,0)</f>
        <v>0</v>
      </c>
      <c r="BQ153" s="70">
        <f>IFERROR(1/I153*(U153/G153),0)</f>
        <v>0</v>
      </c>
      <c r="BR153" s="70">
        <f>IFERROR(1/I153*(V153/G153),0)</f>
        <v>0</v>
      </c>
      <c r="BS153" s="70">
        <f>IFERROR(W153*H153/G153,0)</f>
        <v>0</v>
      </c>
      <c r="BT153" s="70">
        <f>IFERROR(X153*H153/G153,0)</f>
        <v>0</v>
      </c>
      <c r="BU153" s="70">
        <f>IFERROR(1/I153*(W153/G153),0)</f>
        <v>0</v>
      </c>
      <c r="BV153" s="70">
        <f>IFERROR(1/I153*(X153/G153),0)</f>
        <v>0</v>
      </c>
      <c r="BW153" s="70">
        <f>IFERROR(Y153*H153/G153,0)</f>
        <v>0</v>
      </c>
      <c r="BX153" s="70">
        <f>IFERROR(Z153*H153/G153,0)</f>
        <v>0</v>
      </c>
      <c r="BY153" s="70">
        <f>IFERROR(1/I153*(Y153/G153),0)</f>
        <v>0</v>
      </c>
      <c r="BZ153" s="70">
        <f>IFERROR(1/I153*(Z153/G153),0)</f>
        <v>0</v>
      </c>
      <c r="CA153" s="70">
        <f>IFERROR(AA153*H153/G153,0)</f>
        <v>0</v>
      </c>
      <c r="CB153" s="70">
        <f>IFERROR(AB153*H153/G153,0)</f>
        <v>0</v>
      </c>
      <c r="CC153" s="70">
        <f>IFERROR(1/I153*(AA153/G153),0)</f>
        <v>0</v>
      </c>
      <c r="CD153" s="70">
        <f>IFERROR(1/I153*(AB153/G153),0)</f>
        <v>0</v>
      </c>
    </row>
    <row r="154" spans="1:82" hidden="1" x14ac:dyDescent="0.2">
      <c r="A154" s="326"/>
      <c r="B154" s="326"/>
      <c r="C154" s="326"/>
      <c r="D154" s="326"/>
      <c r="E154" s="326"/>
      <c r="F154" s="326"/>
      <c r="G154" s="326"/>
      <c r="H154" s="326"/>
      <c r="I154" s="326"/>
      <c r="J154" s="326"/>
      <c r="K154" s="326"/>
      <c r="L154" s="326"/>
      <c r="M154" s="326"/>
      <c r="N154" s="326"/>
      <c r="O154" s="324" t="s">
        <v>43</v>
      </c>
      <c r="P154" s="325"/>
      <c r="Q154" s="325"/>
      <c r="R154" s="325"/>
      <c r="S154" s="325"/>
      <c r="T154" s="35" t="s">
        <v>42</v>
      </c>
      <c r="U154" s="45">
        <f>IFERROR(U153/G153,0)</f>
        <v>0</v>
      </c>
      <c r="V154" s="45">
        <f>IFERROR(V153/G153,0)</f>
        <v>0</v>
      </c>
      <c r="W154" s="45">
        <f>IFERROR(W153/G153,0)</f>
        <v>0</v>
      </c>
      <c r="X154" s="45">
        <f>IFERROR(X153/G153,0)</f>
        <v>0</v>
      </c>
      <c r="Y154" s="45">
        <f>IFERROR(Y153/G153,0)</f>
        <v>0</v>
      </c>
      <c r="Z154" s="45">
        <f>IFERROR(Z153/G153,0)</f>
        <v>0</v>
      </c>
      <c r="AA154" s="45">
        <f>IFERROR(AA153/G153,0)</f>
        <v>0</v>
      </c>
      <c r="AB154" s="45">
        <f>IFERROR(AB153/G153,0)</f>
        <v>0</v>
      </c>
      <c r="AC154" s="45">
        <f>IFERROR(IF(AC153="",0,AC153),0)</f>
        <v>0</v>
      </c>
      <c r="AD154" s="3"/>
      <c r="AE154" s="65"/>
      <c r="AF154" s="3"/>
      <c r="AG154" s="3"/>
      <c r="AK154" s="3"/>
      <c r="AN154" s="54"/>
      <c r="AO154" s="3"/>
      <c r="AP154" s="3"/>
      <c r="AQ154" s="2"/>
      <c r="AR154" s="2"/>
      <c r="AS154" s="2"/>
      <c r="AT154" s="2"/>
      <c r="AU154" s="16"/>
      <c r="AV154" s="16"/>
      <c r="AW154" s="17"/>
    </row>
    <row r="155" spans="1:82" hidden="1" x14ac:dyDescent="0.2">
      <c r="A155" s="326"/>
      <c r="B155" s="326"/>
      <c r="C155" s="326"/>
      <c r="D155" s="326"/>
      <c r="E155" s="326"/>
      <c r="F155" s="326"/>
      <c r="G155" s="326"/>
      <c r="H155" s="326"/>
      <c r="I155" s="326"/>
      <c r="J155" s="326"/>
      <c r="K155" s="326"/>
      <c r="L155" s="326"/>
      <c r="M155" s="326"/>
      <c r="N155" s="326"/>
      <c r="O155" s="324" t="s">
        <v>43</v>
      </c>
      <c r="P155" s="325"/>
      <c r="Q155" s="325"/>
      <c r="R155" s="325"/>
      <c r="S155" s="325"/>
      <c r="T155" s="35" t="s">
        <v>0</v>
      </c>
      <c r="U155" s="95">
        <f t="shared" ref="U155:AB155" si="26">IFERROR(SUM(U153:U153),0)</f>
        <v>0</v>
      </c>
      <c r="V155" s="95">
        <f t="shared" si="26"/>
        <v>0</v>
      </c>
      <c r="W155" s="95">
        <f t="shared" si="26"/>
        <v>0</v>
      </c>
      <c r="X155" s="95">
        <f t="shared" si="26"/>
        <v>0</v>
      </c>
      <c r="Y155" s="95">
        <f t="shared" si="26"/>
        <v>0</v>
      </c>
      <c r="Z155" s="95">
        <f t="shared" si="26"/>
        <v>0</v>
      </c>
      <c r="AA155" s="95">
        <f t="shared" si="26"/>
        <v>0</v>
      </c>
      <c r="AB155" s="95">
        <f t="shared" si="26"/>
        <v>0</v>
      </c>
      <c r="AC155" s="45" t="s">
        <v>57</v>
      </c>
      <c r="AD155" s="3"/>
      <c r="AE155" s="65"/>
      <c r="AF155" s="3"/>
      <c r="AG155" s="3"/>
      <c r="AK155" s="3"/>
      <c r="AN155" s="54"/>
      <c r="AO155" s="3"/>
      <c r="AP155" s="3"/>
      <c r="AQ155" s="2"/>
      <c r="AR155" s="2"/>
      <c r="AS155" s="2"/>
      <c r="AT155" s="2"/>
      <c r="AU155" s="16"/>
      <c r="AV155" s="16"/>
      <c r="AW155" s="17"/>
    </row>
    <row r="156" spans="1:82" ht="27.75" hidden="1" customHeight="1" x14ac:dyDescent="0.2">
      <c r="A156" s="309" t="s">
        <v>222</v>
      </c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  <c r="R156" s="310"/>
      <c r="S156" s="310"/>
      <c r="T156" s="310"/>
      <c r="U156" s="310"/>
      <c r="V156" s="310"/>
      <c r="W156" s="298"/>
      <c r="X156" s="298"/>
      <c r="Y156" s="298"/>
      <c r="Z156" s="298"/>
      <c r="AA156" s="311"/>
      <c r="AB156" s="311"/>
      <c r="AC156" s="311"/>
      <c r="AD156" s="311"/>
      <c r="AE156" s="312"/>
      <c r="AF156" s="313"/>
      <c r="AG156" s="2"/>
      <c r="AH156" s="2"/>
      <c r="AI156" s="2"/>
      <c r="AJ156" s="2"/>
      <c r="AK156" s="55"/>
      <c r="AL156" s="55"/>
      <c r="AM156" s="55"/>
      <c r="AN156" s="2"/>
      <c r="AO156" s="2"/>
      <c r="AP156" s="2"/>
      <c r="AQ156" s="2"/>
      <c r="AR156" s="2"/>
    </row>
    <row r="157" spans="1:82" ht="15" hidden="1" x14ac:dyDescent="0.25">
      <c r="A157" s="314" t="s">
        <v>223</v>
      </c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/>
      <c r="W157" s="315"/>
      <c r="X157" s="315"/>
      <c r="Y157" s="315"/>
      <c r="Z157" s="315"/>
      <c r="AA157" s="311"/>
      <c r="AB157" s="311"/>
      <c r="AC157" s="311"/>
      <c r="AD157" s="311"/>
      <c r="AE157" s="312"/>
      <c r="AF157" s="316"/>
      <c r="AG157" s="2"/>
      <c r="AH157" s="2"/>
      <c r="AI157" s="2"/>
      <c r="AJ157" s="2"/>
      <c r="AK157" s="55"/>
      <c r="AL157" s="55"/>
      <c r="AM157" s="55"/>
      <c r="AN157" s="2"/>
      <c r="AO157" s="2"/>
      <c r="AP157" s="2"/>
      <c r="AQ157" s="2"/>
      <c r="AR157" s="2"/>
    </row>
    <row r="158" spans="1:82" ht="15" hidden="1" x14ac:dyDescent="0.25">
      <c r="A158" s="317" t="s">
        <v>94</v>
      </c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18"/>
      <c r="N158" s="318"/>
      <c r="O158" s="318"/>
      <c r="P158" s="318"/>
      <c r="Q158" s="318"/>
      <c r="R158" s="318"/>
      <c r="S158" s="318"/>
      <c r="T158" s="318"/>
      <c r="U158" s="318"/>
      <c r="V158" s="318"/>
      <c r="W158" s="318"/>
      <c r="X158" s="315"/>
      <c r="Y158" s="315"/>
      <c r="Z158" s="315"/>
      <c r="AA158" s="311"/>
      <c r="AB158" s="311"/>
      <c r="AC158" s="311"/>
      <c r="AD158" s="311"/>
      <c r="AE158" s="312"/>
      <c r="AF158" s="319"/>
      <c r="AG158" s="2"/>
      <c r="AH158" s="2"/>
      <c r="AI158" s="2"/>
      <c r="AJ158" s="2"/>
      <c r="AK158" s="55"/>
      <c r="AL158" s="55"/>
      <c r="AM158" s="55"/>
      <c r="AN158" s="2"/>
      <c r="AO158" s="2"/>
      <c r="AP158" s="2"/>
      <c r="AQ158" s="2"/>
      <c r="AR158" s="2"/>
    </row>
    <row r="159" spans="1:82" ht="33.75" hidden="1" x14ac:dyDescent="0.2">
      <c r="A159" s="72" t="s">
        <v>224</v>
      </c>
      <c r="B159" s="73" t="s">
        <v>225</v>
      </c>
      <c r="C159" s="73">
        <v>4301012071</v>
      </c>
      <c r="D159" s="73">
        <v>4680115881907</v>
      </c>
      <c r="E159" s="74">
        <v>1.8</v>
      </c>
      <c r="F159" s="75">
        <v>6</v>
      </c>
      <c r="G159" s="74">
        <v>10.8</v>
      </c>
      <c r="H159" s="74">
        <v>11.234999999999999</v>
      </c>
      <c r="I159" s="76">
        <v>64</v>
      </c>
      <c r="J159" s="76" t="s">
        <v>136</v>
      </c>
      <c r="K159" s="77" t="s">
        <v>90</v>
      </c>
      <c r="L159" s="77"/>
      <c r="M159" s="320">
        <v>60</v>
      </c>
      <c r="N159" s="320"/>
      <c r="O159" s="36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159" s="322"/>
      <c r="Q159" s="322"/>
      <c r="R159" s="322"/>
      <c r="S159" s="322"/>
      <c r="T159" s="78" t="s">
        <v>0</v>
      </c>
      <c r="U159" s="58">
        <v>0</v>
      </c>
      <c r="V159" s="59">
        <f>IFERROR(IF(U159="",0,CEILING((U159/$G159),1)*$G159),"")</f>
        <v>0</v>
      </c>
      <c r="W159" s="58">
        <v>0</v>
      </c>
      <c r="X159" s="59">
        <f>IFERROR(IF(W159="",0,CEILING((W159/$G159),1)*$G159),"")</f>
        <v>0</v>
      </c>
      <c r="Y159" s="58">
        <v>0</v>
      </c>
      <c r="Z159" s="59">
        <f>IFERROR(IF(Y159="",0,CEILING((Y159/$G159),1)*$G159),"")</f>
        <v>0</v>
      </c>
      <c r="AA159" s="58">
        <v>0</v>
      </c>
      <c r="AB159" s="59">
        <f>IFERROR(IF(AA159="",0,CEILING((AA159/$G159),1)*$G159),"")</f>
        <v>0</v>
      </c>
      <c r="AC159" s="60" t="str">
        <f>IF(IFERROR(ROUNDUP(V159/G159,0)*0.01898,0)+IFERROR(ROUNDUP(X159/G159,0)*0.01898,0)+IFERROR(ROUNDUP(Z159/G159,0)*0.01898,0)+IFERROR(ROUNDUP(AB159/G159,0)*0.01898,0)=0,"",IFERROR(ROUNDUP(V159/G159,0)*0.01898,0)+IFERROR(ROUNDUP(X159/G159,0)*0.01898,0)+IFERROR(ROUNDUP(Z159/G159,0)*0.01898,0)+IFERROR(ROUNDUP(AB159/G159,0)*0.01898,0))</f>
        <v/>
      </c>
      <c r="AD159" s="72" t="s">
        <v>57</v>
      </c>
      <c r="AE159" s="72" t="s">
        <v>57</v>
      </c>
      <c r="AF159" s="173" t="s">
        <v>226</v>
      </c>
      <c r="AG159" s="2"/>
      <c r="AH159" s="2"/>
      <c r="AI159" s="2"/>
      <c r="AJ159" s="2"/>
      <c r="AK159" s="2"/>
      <c r="AL159" s="55"/>
      <c r="AM159" s="55"/>
      <c r="AN159" s="55"/>
      <c r="AO159" s="2"/>
      <c r="AP159" s="2"/>
      <c r="AQ159" s="2"/>
      <c r="AR159" s="2"/>
      <c r="AS159" s="2"/>
      <c r="AT159" s="2"/>
      <c r="AU159" s="16"/>
      <c r="AV159" s="16"/>
      <c r="AW159" s="17"/>
      <c r="BB159" s="172" t="s">
        <v>65</v>
      </c>
      <c r="BO159" s="70">
        <f>IFERROR(U159*H159/G159,0)</f>
        <v>0</v>
      </c>
      <c r="BP159" s="70">
        <f>IFERROR(V159*H159/G159,0)</f>
        <v>0</v>
      </c>
      <c r="BQ159" s="70">
        <f>IFERROR(1/I159*(U159/G159),0)</f>
        <v>0</v>
      </c>
      <c r="BR159" s="70">
        <f>IFERROR(1/I159*(V159/G159),0)</f>
        <v>0</v>
      </c>
      <c r="BS159" s="70">
        <f>IFERROR(W159*H159/G159,0)</f>
        <v>0</v>
      </c>
      <c r="BT159" s="70">
        <f>IFERROR(X159*H159/G159,0)</f>
        <v>0</v>
      </c>
      <c r="BU159" s="70">
        <f>IFERROR(1/I159*(W159/G159),0)</f>
        <v>0</v>
      </c>
      <c r="BV159" s="70">
        <f>IFERROR(1/I159*(X159/G159),0)</f>
        <v>0</v>
      </c>
      <c r="BW159" s="70">
        <f>IFERROR(Y159*H159/G159,0)</f>
        <v>0</v>
      </c>
      <c r="BX159" s="70">
        <f>IFERROR(Z159*H159/G159,0)</f>
        <v>0</v>
      </c>
      <c r="BY159" s="70">
        <f>IFERROR(1/I159*(Y159/G159),0)</f>
        <v>0</v>
      </c>
      <c r="BZ159" s="70">
        <f>IFERROR(1/I159*(Z159/G159),0)</f>
        <v>0</v>
      </c>
      <c r="CA159" s="70">
        <f>IFERROR(AA159*H159/G159,0)</f>
        <v>0</v>
      </c>
      <c r="CB159" s="70">
        <f>IFERROR(AB159*H159/G159,0)</f>
        <v>0</v>
      </c>
      <c r="CC159" s="70">
        <f>IFERROR(1/I159*(AA159/G159),0)</f>
        <v>0</v>
      </c>
      <c r="CD159" s="70">
        <f>IFERROR(1/I159*(AB159/G159),0)</f>
        <v>0</v>
      </c>
    </row>
    <row r="160" spans="1:82" ht="33.75" hidden="1" x14ac:dyDescent="0.2">
      <c r="A160" s="72" t="s">
        <v>227</v>
      </c>
      <c r="B160" s="73" t="s">
        <v>228</v>
      </c>
      <c r="C160" s="73">
        <v>4301011871</v>
      </c>
      <c r="D160" s="73">
        <v>4680115884908</v>
      </c>
      <c r="E160" s="74">
        <v>0.4</v>
      </c>
      <c r="F160" s="75">
        <v>10</v>
      </c>
      <c r="G160" s="74">
        <v>4</v>
      </c>
      <c r="H160" s="74">
        <v>4.21</v>
      </c>
      <c r="I160" s="76">
        <v>132</v>
      </c>
      <c r="J160" s="76" t="s">
        <v>98</v>
      </c>
      <c r="K160" s="77" t="s">
        <v>107</v>
      </c>
      <c r="L160" s="77"/>
      <c r="M160" s="320">
        <v>60</v>
      </c>
      <c r="N160" s="320"/>
      <c r="O160" s="36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160" s="322"/>
      <c r="Q160" s="322"/>
      <c r="R160" s="322"/>
      <c r="S160" s="322"/>
      <c r="T160" s="78" t="s">
        <v>0</v>
      </c>
      <c r="U160" s="58">
        <v>0</v>
      </c>
      <c r="V160" s="59">
        <f>IFERROR(IF(U160="",0,CEILING((U160/$G160),1)*$G160),"")</f>
        <v>0</v>
      </c>
      <c r="W160" s="58">
        <v>0</v>
      </c>
      <c r="X160" s="59">
        <f>IFERROR(IF(W160="",0,CEILING((W160/$G160),1)*$G160),"")</f>
        <v>0</v>
      </c>
      <c r="Y160" s="58">
        <v>0</v>
      </c>
      <c r="Z160" s="59">
        <f>IFERROR(IF(Y160="",0,CEILING((Y160/$G160),1)*$G160),"")</f>
        <v>0</v>
      </c>
      <c r="AA160" s="58">
        <v>0</v>
      </c>
      <c r="AB160" s="59">
        <f>IFERROR(IF(AA160="",0,CEILING((AA160/$G160),1)*$G160),"")</f>
        <v>0</v>
      </c>
      <c r="AC160" s="60" t="str">
        <f>IF(IFERROR(ROUNDUP(V160/G160,0)*0.00902,0)+IFERROR(ROUNDUP(X160/G160,0)*0.00902,0)+IFERROR(ROUNDUP(Z160/G160,0)*0.00902,0)+IFERROR(ROUNDUP(AB160/G160,0)*0.00902,0)=0,"",IFERROR(ROUNDUP(V160/G160,0)*0.00902,0)+IFERROR(ROUNDUP(X160/G160,0)*0.00902,0)+IFERROR(ROUNDUP(Z160/G160,0)*0.00902,0)+IFERROR(ROUNDUP(AB160/G160,0)*0.00902,0))</f>
        <v/>
      </c>
      <c r="AD160" s="72" t="s">
        <v>57</v>
      </c>
      <c r="AE160" s="72" t="s">
        <v>57</v>
      </c>
      <c r="AF160" s="175" t="s">
        <v>229</v>
      </c>
      <c r="AG160" s="2"/>
      <c r="AH160" s="2"/>
      <c r="AI160" s="2"/>
      <c r="AJ160" s="2"/>
      <c r="AK160" s="2"/>
      <c r="AL160" s="55"/>
      <c r="AM160" s="55"/>
      <c r="AN160" s="55"/>
      <c r="AO160" s="2"/>
      <c r="AP160" s="2"/>
      <c r="AQ160" s="2"/>
      <c r="AR160" s="2"/>
      <c r="AS160" s="2"/>
      <c r="AT160" s="2"/>
      <c r="AU160" s="16"/>
      <c r="AV160" s="16"/>
      <c r="AW160" s="17"/>
      <c r="BB160" s="174" t="s">
        <v>65</v>
      </c>
      <c r="BO160" s="70">
        <f>IFERROR(U160*H160/G160,0)</f>
        <v>0</v>
      </c>
      <c r="BP160" s="70">
        <f>IFERROR(V160*H160/G160,0)</f>
        <v>0</v>
      </c>
      <c r="BQ160" s="70">
        <f>IFERROR(1/I160*(U160/G160),0)</f>
        <v>0</v>
      </c>
      <c r="BR160" s="70">
        <f>IFERROR(1/I160*(V160/G160),0)</f>
        <v>0</v>
      </c>
      <c r="BS160" s="70">
        <f>IFERROR(W160*H160/G160,0)</f>
        <v>0</v>
      </c>
      <c r="BT160" s="70">
        <f>IFERROR(X160*H160/G160,0)</f>
        <v>0</v>
      </c>
      <c r="BU160" s="70">
        <f>IFERROR(1/I160*(W160/G160),0)</f>
        <v>0</v>
      </c>
      <c r="BV160" s="70">
        <f>IFERROR(1/I160*(X160/G160),0)</f>
        <v>0</v>
      </c>
      <c r="BW160" s="70">
        <f>IFERROR(Y160*H160/G160,0)</f>
        <v>0</v>
      </c>
      <c r="BX160" s="70">
        <f>IFERROR(Z160*H160/G160,0)</f>
        <v>0</v>
      </c>
      <c r="BY160" s="70">
        <f>IFERROR(1/I160*(Y160/G160),0)</f>
        <v>0</v>
      </c>
      <c r="BZ160" s="70">
        <f>IFERROR(1/I160*(Z160/G160),0)</f>
        <v>0</v>
      </c>
      <c r="CA160" s="70">
        <f>IFERROR(AA160*H160/G160,0)</f>
        <v>0</v>
      </c>
      <c r="CB160" s="70">
        <f>IFERROR(AB160*H160/G160,0)</f>
        <v>0</v>
      </c>
      <c r="CC160" s="70">
        <f>IFERROR(1/I160*(AA160/G160),0)</f>
        <v>0</v>
      </c>
      <c r="CD160" s="70">
        <f>IFERROR(1/I160*(AB160/G160),0)</f>
        <v>0</v>
      </c>
    </row>
    <row r="161" spans="1:82" hidden="1" x14ac:dyDescent="0.2">
      <c r="A161" s="326"/>
      <c r="B161" s="326"/>
      <c r="C161" s="326"/>
      <c r="D161" s="326"/>
      <c r="E161" s="326"/>
      <c r="F161" s="326"/>
      <c r="G161" s="326"/>
      <c r="H161" s="326"/>
      <c r="I161" s="326"/>
      <c r="J161" s="326"/>
      <c r="K161" s="326"/>
      <c r="L161" s="326"/>
      <c r="M161" s="326"/>
      <c r="N161" s="326"/>
      <c r="O161" s="324" t="s">
        <v>43</v>
      </c>
      <c r="P161" s="325"/>
      <c r="Q161" s="325"/>
      <c r="R161" s="325"/>
      <c r="S161" s="325"/>
      <c r="T161" s="35" t="s">
        <v>42</v>
      </c>
      <c r="U161" s="45">
        <f>IFERROR(U159/G159,0)+IFERROR(U160/G160,0)</f>
        <v>0</v>
      </c>
      <c r="V161" s="45">
        <f>IFERROR(V159/G159,0)+IFERROR(V160/G160,0)</f>
        <v>0</v>
      </c>
      <c r="W161" s="45">
        <f>IFERROR(W159/G159,0)+IFERROR(W160/G160,0)</f>
        <v>0</v>
      </c>
      <c r="X161" s="45">
        <f>IFERROR(X159/G159,0)+IFERROR(X160/G160,0)</f>
        <v>0</v>
      </c>
      <c r="Y161" s="45">
        <f>IFERROR(Y159/G159,0)+IFERROR(Y160/G160,0)</f>
        <v>0</v>
      </c>
      <c r="Z161" s="45">
        <f>IFERROR(Z159/G159,0)+IFERROR(Z160/G160,0)</f>
        <v>0</v>
      </c>
      <c r="AA161" s="45">
        <f>IFERROR(AA159/G159,0)+IFERROR(AA160/G160,0)</f>
        <v>0</v>
      </c>
      <c r="AB161" s="45">
        <f>IFERROR(AB159/G159,0)+IFERROR(AB160/G160,0)</f>
        <v>0</v>
      </c>
      <c r="AC161" s="45">
        <f>IFERROR(IF(AC159="",0,AC159),0)+IFERROR(IF(AC160="",0,AC160),0)</f>
        <v>0</v>
      </c>
      <c r="AD161" s="3"/>
      <c r="AE161" s="65"/>
      <c r="AF161" s="3"/>
      <c r="AG161" s="3"/>
      <c r="AK161" s="3"/>
      <c r="AN161" s="54"/>
      <c r="AO161" s="3"/>
      <c r="AP161" s="3"/>
      <c r="AQ161" s="2"/>
      <c r="AR161" s="2"/>
      <c r="AS161" s="2"/>
      <c r="AT161" s="2"/>
      <c r="AU161" s="16"/>
      <c r="AV161" s="16"/>
      <c r="AW161" s="17"/>
    </row>
    <row r="162" spans="1:82" hidden="1" x14ac:dyDescent="0.2">
      <c r="A162" s="326"/>
      <c r="B162" s="326"/>
      <c r="C162" s="326"/>
      <c r="D162" s="326"/>
      <c r="E162" s="326"/>
      <c r="F162" s="326"/>
      <c r="G162" s="326"/>
      <c r="H162" s="326"/>
      <c r="I162" s="326"/>
      <c r="J162" s="326"/>
      <c r="K162" s="326"/>
      <c r="L162" s="326"/>
      <c r="M162" s="326"/>
      <c r="N162" s="326"/>
      <c r="O162" s="324" t="s">
        <v>43</v>
      </c>
      <c r="P162" s="325"/>
      <c r="Q162" s="325"/>
      <c r="R162" s="325"/>
      <c r="S162" s="325"/>
      <c r="T162" s="35" t="s">
        <v>0</v>
      </c>
      <c r="U162" s="95">
        <f t="shared" ref="U162:AB162" si="27">IFERROR(SUM(U159:U160),0)</f>
        <v>0</v>
      </c>
      <c r="V162" s="95">
        <f t="shared" si="27"/>
        <v>0</v>
      </c>
      <c r="W162" s="95">
        <f t="shared" si="27"/>
        <v>0</v>
      </c>
      <c r="X162" s="95">
        <f t="shared" si="27"/>
        <v>0</v>
      </c>
      <c r="Y162" s="95">
        <f t="shared" si="27"/>
        <v>0</v>
      </c>
      <c r="Z162" s="95">
        <f t="shared" si="27"/>
        <v>0</v>
      </c>
      <c r="AA162" s="95">
        <f t="shared" si="27"/>
        <v>0</v>
      </c>
      <c r="AB162" s="95">
        <f t="shared" si="27"/>
        <v>0</v>
      </c>
      <c r="AC162" s="45" t="s">
        <v>57</v>
      </c>
      <c r="AD162" s="3"/>
      <c r="AE162" s="65"/>
      <c r="AF162" s="3"/>
      <c r="AG162" s="3"/>
      <c r="AK162" s="3"/>
      <c r="AN162" s="54"/>
      <c r="AO162" s="3"/>
      <c r="AP162" s="3"/>
      <c r="AQ162" s="2"/>
      <c r="AR162" s="2"/>
      <c r="AS162" s="2"/>
      <c r="AT162" s="2"/>
      <c r="AU162" s="16"/>
      <c r="AV162" s="16"/>
      <c r="AW162" s="17"/>
    </row>
    <row r="163" spans="1:82" ht="15" hidden="1" x14ac:dyDescent="0.25">
      <c r="A163" s="317" t="s">
        <v>104</v>
      </c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18"/>
      <c r="N163" s="318"/>
      <c r="O163" s="318"/>
      <c r="P163" s="318"/>
      <c r="Q163" s="318"/>
      <c r="R163" s="318"/>
      <c r="S163" s="318"/>
      <c r="T163" s="318"/>
      <c r="U163" s="318"/>
      <c r="V163" s="318"/>
      <c r="W163" s="318"/>
      <c r="X163" s="315"/>
      <c r="Y163" s="315"/>
      <c r="Z163" s="315"/>
      <c r="AA163" s="311"/>
      <c r="AB163" s="311"/>
      <c r="AC163" s="311"/>
      <c r="AD163" s="311"/>
      <c r="AE163" s="312"/>
      <c r="AF163" s="319"/>
      <c r="AG163" s="2"/>
      <c r="AH163" s="2"/>
      <c r="AI163" s="2"/>
      <c r="AJ163" s="2"/>
      <c r="AK163" s="55"/>
      <c r="AL163" s="55"/>
      <c r="AM163" s="55"/>
      <c r="AN163" s="2"/>
      <c r="AO163" s="2"/>
      <c r="AP163" s="2"/>
      <c r="AQ163" s="2"/>
      <c r="AR163" s="2"/>
    </row>
    <row r="164" spans="1:82" hidden="1" x14ac:dyDescent="0.2">
      <c r="A164" s="72" t="s">
        <v>230</v>
      </c>
      <c r="B164" s="73" t="s">
        <v>231</v>
      </c>
      <c r="C164" s="73">
        <v>4301031303</v>
      </c>
      <c r="D164" s="73">
        <v>4607091384802</v>
      </c>
      <c r="E164" s="74">
        <v>0.73</v>
      </c>
      <c r="F164" s="75">
        <v>6</v>
      </c>
      <c r="G164" s="74">
        <v>4.38</v>
      </c>
      <c r="H164" s="74">
        <v>4.6500000000000004</v>
      </c>
      <c r="I164" s="76">
        <v>132</v>
      </c>
      <c r="J164" s="76" t="s">
        <v>98</v>
      </c>
      <c r="K164" s="77" t="s">
        <v>107</v>
      </c>
      <c r="L164" s="77"/>
      <c r="M164" s="320">
        <v>35</v>
      </c>
      <c r="N164" s="320"/>
      <c r="O164" s="3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164" s="322"/>
      <c r="Q164" s="322"/>
      <c r="R164" s="322"/>
      <c r="S164" s="322"/>
      <c r="T164" s="78" t="s">
        <v>0</v>
      </c>
      <c r="U164" s="58">
        <v>0</v>
      </c>
      <c r="V164" s="59">
        <f>IFERROR(IF(U164="",0,CEILING((U164/$G164),1)*$G164),"")</f>
        <v>0</v>
      </c>
      <c r="W164" s="58">
        <v>0</v>
      </c>
      <c r="X164" s="59">
        <f>IFERROR(IF(W164="",0,CEILING((W164/$G164),1)*$G164),"")</f>
        <v>0</v>
      </c>
      <c r="Y164" s="58">
        <v>0</v>
      </c>
      <c r="Z164" s="59">
        <f>IFERROR(IF(Y164="",0,CEILING((Y164/$G164),1)*$G164),"")</f>
        <v>0</v>
      </c>
      <c r="AA164" s="58">
        <v>0</v>
      </c>
      <c r="AB164" s="59">
        <f>IFERROR(IF(AA164="",0,CEILING((AA164/$G164),1)*$G164),"")</f>
        <v>0</v>
      </c>
      <c r="AC164" s="60" t="str">
        <f>IF(IFERROR(ROUNDUP(V164/G164,0)*0.00902,0)+IFERROR(ROUNDUP(X164/G164,0)*0.00902,0)+IFERROR(ROUNDUP(Z164/G164,0)*0.00902,0)+IFERROR(ROUNDUP(AB164/G164,0)*0.00902,0)=0,"",IFERROR(ROUNDUP(V164/G164,0)*0.00902,0)+IFERROR(ROUNDUP(X164/G164,0)*0.00902,0)+IFERROR(ROUNDUP(Z164/G164,0)*0.00902,0)+IFERROR(ROUNDUP(AB164/G164,0)*0.00902,0))</f>
        <v/>
      </c>
      <c r="AD164" s="72" t="s">
        <v>57</v>
      </c>
      <c r="AE164" s="72" t="s">
        <v>57</v>
      </c>
      <c r="AF164" s="177" t="s">
        <v>232</v>
      </c>
      <c r="AG164" s="2"/>
      <c r="AH164" s="2"/>
      <c r="AI164" s="2"/>
      <c r="AJ164" s="2"/>
      <c r="AK164" s="2"/>
      <c r="AL164" s="55"/>
      <c r="AM164" s="55"/>
      <c r="AN164" s="55"/>
      <c r="AO164" s="2"/>
      <c r="AP164" s="2"/>
      <c r="AQ164" s="2"/>
      <c r="AR164" s="2"/>
      <c r="AS164" s="2"/>
      <c r="AT164" s="2"/>
      <c r="AU164" s="16"/>
      <c r="AV164" s="16"/>
      <c r="AW164" s="17"/>
      <c r="BB164" s="176" t="s">
        <v>65</v>
      </c>
      <c r="BO164" s="70">
        <f>IFERROR(U164*H164/G164,0)</f>
        <v>0</v>
      </c>
      <c r="BP164" s="70">
        <f>IFERROR(V164*H164/G164,0)</f>
        <v>0</v>
      </c>
      <c r="BQ164" s="70">
        <f>IFERROR(1/I164*(U164/G164),0)</f>
        <v>0</v>
      </c>
      <c r="BR164" s="70">
        <f>IFERROR(1/I164*(V164/G164),0)</f>
        <v>0</v>
      </c>
      <c r="BS164" s="70">
        <f>IFERROR(W164*H164/G164,0)</f>
        <v>0</v>
      </c>
      <c r="BT164" s="70">
        <f>IFERROR(X164*H164/G164,0)</f>
        <v>0</v>
      </c>
      <c r="BU164" s="70">
        <f>IFERROR(1/I164*(W164/G164),0)</f>
        <v>0</v>
      </c>
      <c r="BV164" s="70">
        <f>IFERROR(1/I164*(X164/G164),0)</f>
        <v>0</v>
      </c>
      <c r="BW164" s="70">
        <f>IFERROR(Y164*H164/G164,0)</f>
        <v>0</v>
      </c>
      <c r="BX164" s="70">
        <f>IFERROR(Z164*H164/G164,0)</f>
        <v>0</v>
      </c>
      <c r="BY164" s="70">
        <f>IFERROR(1/I164*(Y164/G164),0)</f>
        <v>0</v>
      </c>
      <c r="BZ164" s="70">
        <f>IFERROR(1/I164*(Z164/G164),0)</f>
        <v>0</v>
      </c>
      <c r="CA164" s="70">
        <f>IFERROR(AA164*H164/G164,0)</f>
        <v>0</v>
      </c>
      <c r="CB164" s="70">
        <f>IFERROR(AB164*H164/G164,0)</f>
        <v>0</v>
      </c>
      <c r="CC164" s="70">
        <f>IFERROR(1/I164*(AA164/G164),0)</f>
        <v>0</v>
      </c>
      <c r="CD164" s="70">
        <f>IFERROR(1/I164*(AB164/G164),0)</f>
        <v>0</v>
      </c>
    </row>
    <row r="165" spans="1:82" hidden="1" x14ac:dyDescent="0.2">
      <c r="A165" s="326"/>
      <c r="B165" s="326"/>
      <c r="C165" s="326"/>
      <c r="D165" s="326"/>
      <c r="E165" s="326"/>
      <c r="F165" s="326"/>
      <c r="G165" s="326"/>
      <c r="H165" s="326"/>
      <c r="I165" s="326"/>
      <c r="J165" s="326"/>
      <c r="K165" s="326"/>
      <c r="L165" s="326"/>
      <c r="M165" s="326"/>
      <c r="N165" s="326"/>
      <c r="O165" s="324" t="s">
        <v>43</v>
      </c>
      <c r="P165" s="325"/>
      <c r="Q165" s="325"/>
      <c r="R165" s="325"/>
      <c r="S165" s="325"/>
      <c r="T165" s="35" t="s">
        <v>42</v>
      </c>
      <c r="U165" s="45">
        <f>IFERROR(U164/G164,0)</f>
        <v>0</v>
      </c>
      <c r="V165" s="45">
        <f>IFERROR(V164/G164,0)</f>
        <v>0</v>
      </c>
      <c r="W165" s="45">
        <f>IFERROR(W164/G164,0)</f>
        <v>0</v>
      </c>
      <c r="X165" s="45">
        <f>IFERROR(X164/G164,0)</f>
        <v>0</v>
      </c>
      <c r="Y165" s="45">
        <f>IFERROR(Y164/G164,0)</f>
        <v>0</v>
      </c>
      <c r="Z165" s="45">
        <f>IFERROR(Z164/G164,0)</f>
        <v>0</v>
      </c>
      <c r="AA165" s="45">
        <f>IFERROR(AA164/G164,0)</f>
        <v>0</v>
      </c>
      <c r="AB165" s="45">
        <f>IFERROR(AB164/G164,0)</f>
        <v>0</v>
      </c>
      <c r="AC165" s="45">
        <f>IFERROR(IF(AC164="",0,AC164),0)</f>
        <v>0</v>
      </c>
      <c r="AD165" s="3"/>
      <c r="AE165" s="65"/>
      <c r="AF165" s="3"/>
      <c r="AG165" s="3"/>
      <c r="AK165" s="3"/>
      <c r="AN165" s="54"/>
      <c r="AO165" s="3"/>
      <c r="AP165" s="3"/>
      <c r="AQ165" s="2"/>
      <c r="AR165" s="2"/>
      <c r="AS165" s="2"/>
      <c r="AT165" s="2"/>
      <c r="AU165" s="16"/>
      <c r="AV165" s="16"/>
      <c r="AW165" s="17"/>
    </row>
    <row r="166" spans="1:82" hidden="1" x14ac:dyDescent="0.2">
      <c r="A166" s="326"/>
      <c r="B166" s="326"/>
      <c r="C166" s="326"/>
      <c r="D166" s="326"/>
      <c r="E166" s="326"/>
      <c r="F166" s="326"/>
      <c r="G166" s="326"/>
      <c r="H166" s="326"/>
      <c r="I166" s="326"/>
      <c r="J166" s="326"/>
      <c r="K166" s="326"/>
      <c r="L166" s="326"/>
      <c r="M166" s="326"/>
      <c r="N166" s="326"/>
      <c r="O166" s="324" t="s">
        <v>43</v>
      </c>
      <c r="P166" s="325"/>
      <c r="Q166" s="325"/>
      <c r="R166" s="325"/>
      <c r="S166" s="325"/>
      <c r="T166" s="35" t="s">
        <v>0</v>
      </c>
      <c r="U166" s="95">
        <f t="shared" ref="U166:AB166" si="28">IFERROR(SUM(U164:U164),0)</f>
        <v>0</v>
      </c>
      <c r="V166" s="95">
        <f t="shared" si="28"/>
        <v>0</v>
      </c>
      <c r="W166" s="95">
        <f t="shared" si="28"/>
        <v>0</v>
      </c>
      <c r="X166" s="95">
        <f t="shared" si="28"/>
        <v>0</v>
      </c>
      <c r="Y166" s="95">
        <f t="shared" si="28"/>
        <v>0</v>
      </c>
      <c r="Z166" s="95">
        <f t="shared" si="28"/>
        <v>0</v>
      </c>
      <c r="AA166" s="95">
        <f t="shared" si="28"/>
        <v>0</v>
      </c>
      <c r="AB166" s="95">
        <f t="shared" si="28"/>
        <v>0</v>
      </c>
      <c r="AC166" s="45" t="s">
        <v>57</v>
      </c>
      <c r="AD166" s="3"/>
      <c r="AE166" s="65"/>
      <c r="AF166" s="3"/>
      <c r="AG166" s="3"/>
      <c r="AK166" s="3"/>
      <c r="AN166" s="54"/>
      <c r="AO166" s="3"/>
      <c r="AP166" s="3"/>
      <c r="AQ166" s="2"/>
      <c r="AR166" s="2"/>
      <c r="AS166" s="2"/>
      <c r="AT166" s="2"/>
      <c r="AU166" s="16"/>
      <c r="AV166" s="16"/>
      <c r="AW166" s="17"/>
    </row>
    <row r="167" spans="1:82" ht="15" hidden="1" x14ac:dyDescent="0.25">
      <c r="A167" s="317" t="s">
        <v>82</v>
      </c>
      <c r="B167" s="318"/>
      <c r="C167" s="318"/>
      <c r="D167" s="318"/>
      <c r="E167" s="318"/>
      <c r="F167" s="318"/>
      <c r="G167" s="318"/>
      <c r="H167" s="318"/>
      <c r="I167" s="318"/>
      <c r="J167" s="318"/>
      <c r="K167" s="318"/>
      <c r="L167" s="318"/>
      <c r="M167" s="318"/>
      <c r="N167" s="318"/>
      <c r="O167" s="318"/>
      <c r="P167" s="318"/>
      <c r="Q167" s="318"/>
      <c r="R167" s="318"/>
      <c r="S167" s="318"/>
      <c r="T167" s="318"/>
      <c r="U167" s="318"/>
      <c r="V167" s="318"/>
      <c r="W167" s="318"/>
      <c r="X167" s="315"/>
      <c r="Y167" s="315"/>
      <c r="Z167" s="315"/>
      <c r="AA167" s="311"/>
      <c r="AB167" s="311"/>
      <c r="AC167" s="311"/>
      <c r="AD167" s="311"/>
      <c r="AE167" s="312"/>
      <c r="AF167" s="319"/>
      <c r="AG167" s="2"/>
      <c r="AH167" s="2"/>
      <c r="AI167" s="2"/>
      <c r="AJ167" s="2"/>
      <c r="AK167" s="55"/>
      <c r="AL167" s="55"/>
      <c r="AM167" s="55"/>
      <c r="AN167" s="2"/>
      <c r="AO167" s="2"/>
      <c r="AP167" s="2"/>
      <c r="AQ167" s="2"/>
      <c r="AR167" s="2"/>
    </row>
    <row r="168" spans="1:82" hidden="1" x14ac:dyDescent="0.2">
      <c r="A168" s="72" t="s">
        <v>233</v>
      </c>
      <c r="B168" s="73" t="s">
        <v>234</v>
      </c>
      <c r="C168" s="73">
        <v>4301051446</v>
      </c>
      <c r="D168" s="73">
        <v>4680115881969</v>
      </c>
      <c r="E168" s="74">
        <v>0.4</v>
      </c>
      <c r="F168" s="75">
        <v>6</v>
      </c>
      <c r="G168" s="74">
        <v>2.4</v>
      </c>
      <c r="H168" s="74">
        <v>2.58</v>
      </c>
      <c r="I168" s="76">
        <v>182</v>
      </c>
      <c r="J168" s="76" t="s">
        <v>86</v>
      </c>
      <c r="K168" s="77" t="s">
        <v>85</v>
      </c>
      <c r="L168" s="77"/>
      <c r="M168" s="320">
        <v>40</v>
      </c>
      <c r="N168" s="320"/>
      <c r="O168" s="3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168" s="322"/>
      <c r="Q168" s="322"/>
      <c r="R168" s="322"/>
      <c r="S168" s="322"/>
      <c r="T168" s="78" t="s">
        <v>0</v>
      </c>
      <c r="U168" s="58">
        <v>0</v>
      </c>
      <c r="V168" s="59">
        <f>IFERROR(IF(U168="",0,CEILING((U168/$G168),1)*$G168),"")</f>
        <v>0</v>
      </c>
      <c r="W168" s="58">
        <v>0</v>
      </c>
      <c r="X168" s="59">
        <f>IFERROR(IF(W168="",0,CEILING((W168/$G168),1)*$G168),"")</f>
        <v>0</v>
      </c>
      <c r="Y168" s="58">
        <v>0</v>
      </c>
      <c r="Z168" s="59">
        <f>IFERROR(IF(Y168="",0,CEILING((Y168/$G168),1)*$G168),"")</f>
        <v>0</v>
      </c>
      <c r="AA168" s="58">
        <v>0</v>
      </c>
      <c r="AB168" s="59">
        <f>IFERROR(IF(AA168="",0,CEILING((AA168/$G168),1)*$G168),"")</f>
        <v>0</v>
      </c>
      <c r="AC168" s="60" t="str">
        <f>IF(IFERROR(ROUNDUP(V168/G168,0)*0.00651,0)+IFERROR(ROUNDUP(X168/G168,0)*0.00651,0)+IFERROR(ROUNDUP(Z168/G168,0)*0.00651,0)+IFERROR(ROUNDUP(AB168/G168,0)*0.00651,0)=0,"",IFERROR(ROUNDUP(V168/G168,0)*0.00651,0)+IFERROR(ROUNDUP(X168/G168,0)*0.00651,0)+IFERROR(ROUNDUP(Z168/G168,0)*0.00651,0)+IFERROR(ROUNDUP(AB168/G168,0)*0.00651,0))</f>
        <v/>
      </c>
      <c r="AD168" s="72" t="s">
        <v>57</v>
      </c>
      <c r="AE168" s="72" t="s">
        <v>57</v>
      </c>
      <c r="AF168" s="179" t="s">
        <v>235</v>
      </c>
      <c r="AG168" s="2"/>
      <c r="AH168" s="2"/>
      <c r="AI168" s="2"/>
      <c r="AJ168" s="2"/>
      <c r="AK168" s="2"/>
      <c r="AL168" s="55"/>
      <c r="AM168" s="55"/>
      <c r="AN168" s="55"/>
      <c r="AO168" s="2"/>
      <c r="AP168" s="2"/>
      <c r="AQ168" s="2"/>
      <c r="AR168" s="2"/>
      <c r="AS168" s="2"/>
      <c r="AT168" s="2"/>
      <c r="AU168" s="16"/>
      <c r="AV168" s="16"/>
      <c r="AW168" s="17"/>
      <c r="BB168" s="178" t="s">
        <v>65</v>
      </c>
      <c r="BO168" s="70">
        <f>IFERROR(U168*H168/G168,0)</f>
        <v>0</v>
      </c>
      <c r="BP168" s="70">
        <f>IFERROR(V168*H168/G168,0)</f>
        <v>0</v>
      </c>
      <c r="BQ168" s="70">
        <f>IFERROR(1/I168*(U168/G168),0)</f>
        <v>0</v>
      </c>
      <c r="BR168" s="70">
        <f>IFERROR(1/I168*(V168/G168),0)</f>
        <v>0</v>
      </c>
      <c r="BS168" s="70">
        <f>IFERROR(W168*H168/G168,0)</f>
        <v>0</v>
      </c>
      <c r="BT168" s="70">
        <f>IFERROR(X168*H168/G168,0)</f>
        <v>0</v>
      </c>
      <c r="BU168" s="70">
        <f>IFERROR(1/I168*(W168/G168),0)</f>
        <v>0</v>
      </c>
      <c r="BV168" s="70">
        <f>IFERROR(1/I168*(X168/G168),0)</f>
        <v>0</v>
      </c>
      <c r="BW168" s="70">
        <f>IFERROR(Y168*H168/G168,0)</f>
        <v>0</v>
      </c>
      <c r="BX168" s="70">
        <f>IFERROR(Z168*H168/G168,0)</f>
        <v>0</v>
      </c>
      <c r="BY168" s="70">
        <f>IFERROR(1/I168*(Y168/G168),0)</f>
        <v>0</v>
      </c>
      <c r="BZ168" s="70">
        <f>IFERROR(1/I168*(Z168/G168),0)</f>
        <v>0</v>
      </c>
      <c r="CA168" s="70">
        <f>IFERROR(AA168*H168/G168,0)</f>
        <v>0</v>
      </c>
      <c r="CB168" s="70">
        <f>IFERROR(AB168*H168/G168,0)</f>
        <v>0</v>
      </c>
      <c r="CC168" s="70">
        <f>IFERROR(1/I168*(AA168/G168),0)</f>
        <v>0</v>
      </c>
      <c r="CD168" s="70">
        <f>IFERROR(1/I168*(AB168/G168),0)</f>
        <v>0</v>
      </c>
    </row>
    <row r="169" spans="1:82" hidden="1" x14ac:dyDescent="0.2">
      <c r="A169" s="326"/>
      <c r="B169" s="326"/>
      <c r="C169" s="326"/>
      <c r="D169" s="326"/>
      <c r="E169" s="326"/>
      <c r="F169" s="326"/>
      <c r="G169" s="326"/>
      <c r="H169" s="326"/>
      <c r="I169" s="326"/>
      <c r="J169" s="326"/>
      <c r="K169" s="326"/>
      <c r="L169" s="326"/>
      <c r="M169" s="326"/>
      <c r="N169" s="326"/>
      <c r="O169" s="324" t="s">
        <v>43</v>
      </c>
      <c r="P169" s="325"/>
      <c r="Q169" s="325"/>
      <c r="R169" s="325"/>
      <c r="S169" s="325"/>
      <c r="T169" s="35" t="s">
        <v>42</v>
      </c>
      <c r="U169" s="45">
        <f>IFERROR(U168/G168,0)</f>
        <v>0</v>
      </c>
      <c r="V169" s="45">
        <f>IFERROR(V168/G168,0)</f>
        <v>0</v>
      </c>
      <c r="W169" s="45">
        <f>IFERROR(W168/G168,0)</f>
        <v>0</v>
      </c>
      <c r="X169" s="45">
        <f>IFERROR(X168/G168,0)</f>
        <v>0</v>
      </c>
      <c r="Y169" s="45">
        <f>IFERROR(Y168/G168,0)</f>
        <v>0</v>
      </c>
      <c r="Z169" s="45">
        <f>IFERROR(Z168/G168,0)</f>
        <v>0</v>
      </c>
      <c r="AA169" s="45">
        <f>IFERROR(AA168/G168,0)</f>
        <v>0</v>
      </c>
      <c r="AB169" s="45">
        <f>IFERROR(AB168/G168,0)</f>
        <v>0</v>
      </c>
      <c r="AC169" s="45">
        <f>IFERROR(IF(AC168="",0,AC168),0)</f>
        <v>0</v>
      </c>
      <c r="AD169" s="3"/>
      <c r="AE169" s="65"/>
      <c r="AF169" s="3"/>
      <c r="AG169" s="3"/>
      <c r="AK169" s="3"/>
      <c r="AN169" s="54"/>
      <c r="AO169" s="3"/>
      <c r="AP169" s="3"/>
      <c r="AQ169" s="2"/>
      <c r="AR169" s="2"/>
      <c r="AS169" s="2"/>
      <c r="AT169" s="2"/>
      <c r="AU169" s="16"/>
      <c r="AV169" s="16"/>
      <c r="AW169" s="17"/>
    </row>
    <row r="170" spans="1:82" hidden="1" x14ac:dyDescent="0.2">
      <c r="A170" s="326"/>
      <c r="B170" s="326"/>
      <c r="C170" s="326"/>
      <c r="D170" s="326"/>
      <c r="E170" s="326"/>
      <c r="F170" s="326"/>
      <c r="G170" s="326"/>
      <c r="H170" s="326"/>
      <c r="I170" s="326"/>
      <c r="J170" s="326"/>
      <c r="K170" s="326"/>
      <c r="L170" s="326"/>
      <c r="M170" s="326"/>
      <c r="N170" s="326"/>
      <c r="O170" s="324" t="s">
        <v>43</v>
      </c>
      <c r="P170" s="325"/>
      <c r="Q170" s="325"/>
      <c r="R170" s="325"/>
      <c r="S170" s="325"/>
      <c r="T170" s="35" t="s">
        <v>0</v>
      </c>
      <c r="U170" s="95">
        <f t="shared" ref="U170:AB170" si="29">IFERROR(SUM(U168:U168),0)</f>
        <v>0</v>
      </c>
      <c r="V170" s="95">
        <f t="shared" si="29"/>
        <v>0</v>
      </c>
      <c r="W170" s="95">
        <f t="shared" si="29"/>
        <v>0</v>
      </c>
      <c r="X170" s="95">
        <f t="shared" si="29"/>
        <v>0</v>
      </c>
      <c r="Y170" s="95">
        <f t="shared" si="29"/>
        <v>0</v>
      </c>
      <c r="Z170" s="95">
        <f t="shared" si="29"/>
        <v>0</v>
      </c>
      <c r="AA170" s="95">
        <f t="shared" si="29"/>
        <v>0</v>
      </c>
      <c r="AB170" s="95">
        <f t="shared" si="29"/>
        <v>0</v>
      </c>
      <c r="AC170" s="45" t="s">
        <v>57</v>
      </c>
      <c r="AD170" s="3"/>
      <c r="AE170" s="65"/>
      <c r="AF170" s="3"/>
      <c r="AG170" s="3"/>
      <c r="AK170" s="3"/>
      <c r="AN170" s="54"/>
      <c r="AO170" s="3"/>
      <c r="AP170" s="3"/>
      <c r="AQ170" s="2"/>
      <c r="AR170" s="2"/>
      <c r="AS170" s="2"/>
      <c r="AT170" s="2"/>
      <c r="AU170" s="16"/>
      <c r="AV170" s="16"/>
      <c r="AW170" s="17"/>
    </row>
    <row r="171" spans="1:82" ht="27.75" hidden="1" customHeight="1" x14ac:dyDescent="0.2">
      <c r="A171" s="309" t="s">
        <v>236</v>
      </c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  <c r="R171" s="310"/>
      <c r="S171" s="310"/>
      <c r="T171" s="310"/>
      <c r="U171" s="310"/>
      <c r="V171" s="310"/>
      <c r="W171" s="298"/>
      <c r="X171" s="298"/>
      <c r="Y171" s="298"/>
      <c r="Z171" s="298"/>
      <c r="AA171" s="311"/>
      <c r="AB171" s="311"/>
      <c r="AC171" s="311"/>
      <c r="AD171" s="311"/>
      <c r="AE171" s="312"/>
      <c r="AF171" s="313"/>
      <c r="AG171" s="2"/>
      <c r="AH171" s="2"/>
      <c r="AI171" s="2"/>
      <c r="AJ171" s="2"/>
      <c r="AK171" s="55"/>
      <c r="AL171" s="55"/>
      <c r="AM171" s="55"/>
      <c r="AN171" s="2"/>
      <c r="AO171" s="2"/>
      <c r="AP171" s="2"/>
      <c r="AQ171" s="2"/>
      <c r="AR171" s="2"/>
    </row>
    <row r="172" spans="1:82" ht="15" hidden="1" x14ac:dyDescent="0.25">
      <c r="A172" s="314" t="s">
        <v>237</v>
      </c>
      <c r="B172" s="315"/>
      <c r="C172" s="315"/>
      <c r="D172" s="315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15"/>
      <c r="P172" s="315"/>
      <c r="Q172" s="315"/>
      <c r="R172" s="315"/>
      <c r="S172" s="315"/>
      <c r="T172" s="315"/>
      <c r="U172" s="315"/>
      <c r="V172" s="315"/>
      <c r="W172" s="315"/>
      <c r="X172" s="315"/>
      <c r="Y172" s="315"/>
      <c r="Z172" s="315"/>
      <c r="AA172" s="311"/>
      <c r="AB172" s="311"/>
      <c r="AC172" s="311"/>
      <c r="AD172" s="311"/>
      <c r="AE172" s="312"/>
      <c r="AF172" s="316"/>
      <c r="AG172" s="2"/>
      <c r="AH172" s="2"/>
      <c r="AI172" s="2"/>
      <c r="AJ172" s="2"/>
      <c r="AK172" s="55"/>
      <c r="AL172" s="55"/>
      <c r="AM172" s="55"/>
      <c r="AN172" s="2"/>
      <c r="AO172" s="2"/>
      <c r="AP172" s="2"/>
      <c r="AQ172" s="2"/>
      <c r="AR172" s="2"/>
    </row>
    <row r="173" spans="1:82" ht="15" hidden="1" x14ac:dyDescent="0.25">
      <c r="A173" s="317" t="s">
        <v>104</v>
      </c>
      <c r="B173" s="318"/>
      <c r="C173" s="318"/>
      <c r="D173" s="318"/>
      <c r="E173" s="318"/>
      <c r="F173" s="318"/>
      <c r="G173" s="318"/>
      <c r="H173" s="318"/>
      <c r="I173" s="318"/>
      <c r="J173" s="318"/>
      <c r="K173" s="318"/>
      <c r="L173" s="318"/>
      <c r="M173" s="318"/>
      <c r="N173" s="318"/>
      <c r="O173" s="318"/>
      <c r="P173" s="318"/>
      <c r="Q173" s="318"/>
      <c r="R173" s="318"/>
      <c r="S173" s="318"/>
      <c r="T173" s="318"/>
      <c r="U173" s="318"/>
      <c r="V173" s="318"/>
      <c r="W173" s="318"/>
      <c r="X173" s="315"/>
      <c r="Y173" s="315"/>
      <c r="Z173" s="315"/>
      <c r="AA173" s="311"/>
      <c r="AB173" s="311"/>
      <c r="AC173" s="311"/>
      <c r="AD173" s="311"/>
      <c r="AE173" s="312"/>
      <c r="AF173" s="319"/>
      <c r="AG173" s="2"/>
      <c r="AH173" s="2"/>
      <c r="AI173" s="2"/>
      <c r="AJ173" s="2"/>
      <c r="AK173" s="55"/>
      <c r="AL173" s="55"/>
      <c r="AM173" s="55"/>
      <c r="AN173" s="2"/>
      <c r="AO173" s="2"/>
      <c r="AP173" s="2"/>
      <c r="AQ173" s="2"/>
      <c r="AR173" s="2"/>
    </row>
    <row r="174" spans="1:82" hidden="1" x14ac:dyDescent="0.2">
      <c r="A174" s="72" t="s">
        <v>238</v>
      </c>
      <c r="B174" s="73" t="s">
        <v>239</v>
      </c>
      <c r="C174" s="73">
        <v>4301031366</v>
      </c>
      <c r="D174" s="73">
        <v>4680115883147</v>
      </c>
      <c r="E174" s="74">
        <v>0.28000000000000003</v>
      </c>
      <c r="F174" s="75">
        <v>6</v>
      </c>
      <c r="G174" s="74">
        <v>1.68</v>
      </c>
      <c r="H174" s="74">
        <v>1.81</v>
      </c>
      <c r="I174" s="76">
        <v>234</v>
      </c>
      <c r="J174" s="76" t="s">
        <v>108</v>
      </c>
      <c r="K174" s="77" t="s">
        <v>107</v>
      </c>
      <c r="L174" s="77"/>
      <c r="M174" s="320">
        <v>50</v>
      </c>
      <c r="N174" s="320"/>
      <c r="O174" s="3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174" s="322"/>
      <c r="Q174" s="322"/>
      <c r="R174" s="322"/>
      <c r="S174" s="322"/>
      <c r="T174" s="78" t="s">
        <v>0</v>
      </c>
      <c r="U174" s="58">
        <v>0</v>
      </c>
      <c r="V174" s="59">
        <f>IFERROR(IF(U174="",0,CEILING((U174/$G174),1)*$G174),"")</f>
        <v>0</v>
      </c>
      <c r="W174" s="58">
        <v>0</v>
      </c>
      <c r="X174" s="59">
        <f>IFERROR(IF(W174="",0,CEILING((W174/$G174),1)*$G174),"")</f>
        <v>0</v>
      </c>
      <c r="Y174" s="58">
        <v>0</v>
      </c>
      <c r="Z174" s="59">
        <f>IFERROR(IF(Y174="",0,CEILING((Y174/$G174),1)*$G174),"")</f>
        <v>0</v>
      </c>
      <c r="AA174" s="58">
        <v>0</v>
      </c>
      <c r="AB174" s="59">
        <f>IFERROR(IF(AA174="",0,CEILING((AA174/$G174),1)*$G174),"")</f>
        <v>0</v>
      </c>
      <c r="AC174" s="60" t="str">
        <f>IF(IFERROR(ROUNDUP(V174/G174,0)*0.00502,0)+IFERROR(ROUNDUP(X174/G174,0)*0.00502,0)+IFERROR(ROUNDUP(Z174/G174,0)*0.00502,0)+IFERROR(ROUNDUP(AB174/G174,0)*0.00502,0)=0,"",IFERROR(ROUNDUP(V174/G174,0)*0.00502,0)+IFERROR(ROUNDUP(X174/G174,0)*0.00502,0)+IFERROR(ROUNDUP(Z174/G174,0)*0.00502,0)+IFERROR(ROUNDUP(AB174/G174,0)*0.00502,0))</f>
        <v/>
      </c>
      <c r="AD174" s="72" t="s">
        <v>57</v>
      </c>
      <c r="AE174" s="72" t="s">
        <v>57</v>
      </c>
      <c r="AF174" s="181" t="s">
        <v>240</v>
      </c>
      <c r="AG174" s="2"/>
      <c r="AH174" s="2"/>
      <c r="AI174" s="2"/>
      <c r="AJ174" s="2"/>
      <c r="AK174" s="2"/>
      <c r="AL174" s="55"/>
      <c r="AM174" s="55"/>
      <c r="AN174" s="55"/>
      <c r="AO174" s="2"/>
      <c r="AP174" s="2"/>
      <c r="AQ174" s="2"/>
      <c r="AR174" s="2"/>
      <c r="AS174" s="2"/>
      <c r="AT174" s="2"/>
      <c r="AU174" s="16"/>
      <c r="AV174" s="16"/>
      <c r="AW174" s="17"/>
      <c r="BB174" s="180" t="s">
        <v>65</v>
      </c>
      <c r="BO174" s="70">
        <f>IFERROR(U174*H174/G174,0)</f>
        <v>0</v>
      </c>
      <c r="BP174" s="70">
        <f>IFERROR(V174*H174/G174,0)</f>
        <v>0</v>
      </c>
      <c r="BQ174" s="70">
        <f>IFERROR(1/I174*(U174/G174),0)</f>
        <v>0</v>
      </c>
      <c r="BR174" s="70">
        <f>IFERROR(1/I174*(V174/G174),0)</f>
        <v>0</v>
      </c>
      <c r="BS174" s="70">
        <f>IFERROR(W174*H174/G174,0)</f>
        <v>0</v>
      </c>
      <c r="BT174" s="70">
        <f>IFERROR(X174*H174/G174,0)</f>
        <v>0</v>
      </c>
      <c r="BU174" s="70">
        <f>IFERROR(1/I174*(W174/G174),0)</f>
        <v>0</v>
      </c>
      <c r="BV174" s="70">
        <f>IFERROR(1/I174*(X174/G174),0)</f>
        <v>0</v>
      </c>
      <c r="BW174" s="70">
        <f>IFERROR(Y174*H174/G174,0)</f>
        <v>0</v>
      </c>
      <c r="BX174" s="70">
        <f>IFERROR(Z174*H174/G174,0)</f>
        <v>0</v>
      </c>
      <c r="BY174" s="70">
        <f>IFERROR(1/I174*(Y174/G174),0)</f>
        <v>0</v>
      </c>
      <c r="BZ174" s="70">
        <f>IFERROR(1/I174*(Z174/G174),0)</f>
        <v>0</v>
      </c>
      <c r="CA174" s="70">
        <f>IFERROR(AA174*H174/G174,0)</f>
        <v>0</v>
      </c>
      <c r="CB174" s="70">
        <f>IFERROR(AB174*H174/G174,0)</f>
        <v>0</v>
      </c>
      <c r="CC174" s="70">
        <f>IFERROR(1/I174*(AA174/G174),0)</f>
        <v>0</v>
      </c>
      <c r="CD174" s="70">
        <f>IFERROR(1/I174*(AB174/G174),0)</f>
        <v>0</v>
      </c>
    </row>
    <row r="175" spans="1:82" hidden="1" x14ac:dyDescent="0.2">
      <c r="A175" s="72" t="s">
        <v>241</v>
      </c>
      <c r="B175" s="73" t="s">
        <v>242</v>
      </c>
      <c r="C175" s="73">
        <v>4301031364</v>
      </c>
      <c r="D175" s="73">
        <v>4680115883161</v>
      </c>
      <c r="E175" s="74">
        <v>0.28000000000000003</v>
      </c>
      <c r="F175" s="75">
        <v>6</v>
      </c>
      <c r="G175" s="74">
        <v>1.68</v>
      </c>
      <c r="H175" s="74">
        <v>1.81</v>
      </c>
      <c r="I175" s="76">
        <v>234</v>
      </c>
      <c r="J175" s="76" t="s">
        <v>108</v>
      </c>
      <c r="K175" s="77" t="s">
        <v>107</v>
      </c>
      <c r="L175" s="77"/>
      <c r="M175" s="320">
        <v>50</v>
      </c>
      <c r="N175" s="320"/>
      <c r="O175" s="36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175" s="322"/>
      <c r="Q175" s="322"/>
      <c r="R175" s="322"/>
      <c r="S175" s="322"/>
      <c r="T175" s="78" t="s">
        <v>0</v>
      </c>
      <c r="U175" s="58">
        <v>0</v>
      </c>
      <c r="V175" s="59">
        <f>IFERROR(IF(U175="",0,CEILING((U175/$G175),1)*$G175),"")</f>
        <v>0</v>
      </c>
      <c r="W175" s="58">
        <v>0</v>
      </c>
      <c r="X175" s="59">
        <f>IFERROR(IF(W175="",0,CEILING((W175/$G175),1)*$G175),"")</f>
        <v>0</v>
      </c>
      <c r="Y175" s="58">
        <v>0</v>
      </c>
      <c r="Z175" s="59">
        <f>IFERROR(IF(Y175="",0,CEILING((Y175/$G175),1)*$G175),"")</f>
        <v>0</v>
      </c>
      <c r="AA175" s="58">
        <v>0</v>
      </c>
      <c r="AB175" s="59">
        <f>IFERROR(IF(AA175="",0,CEILING((AA175/$G175),1)*$G175),"")</f>
        <v>0</v>
      </c>
      <c r="AC175" s="60" t="str">
        <f>IF(IFERROR(ROUNDUP(V175/G175,0)*0.00502,0)+IFERROR(ROUNDUP(X175/G175,0)*0.00502,0)+IFERROR(ROUNDUP(Z175/G175,0)*0.00502,0)+IFERROR(ROUNDUP(AB175/G175,0)*0.00502,0)=0,"",IFERROR(ROUNDUP(V175/G175,0)*0.00502,0)+IFERROR(ROUNDUP(X175/G175,0)*0.00502,0)+IFERROR(ROUNDUP(Z175/G175,0)*0.00502,0)+IFERROR(ROUNDUP(AB175/G175,0)*0.00502,0))</f>
        <v/>
      </c>
      <c r="AD175" s="72" t="s">
        <v>57</v>
      </c>
      <c r="AE175" s="72" t="s">
        <v>57</v>
      </c>
      <c r="AF175" s="183" t="s">
        <v>243</v>
      </c>
      <c r="AG175" s="2"/>
      <c r="AH175" s="2"/>
      <c r="AI175" s="2"/>
      <c r="AJ175" s="2"/>
      <c r="AK175" s="2"/>
      <c r="AL175" s="55"/>
      <c r="AM175" s="55"/>
      <c r="AN175" s="55"/>
      <c r="AO175" s="2"/>
      <c r="AP175" s="2"/>
      <c r="AQ175" s="2"/>
      <c r="AR175" s="2"/>
      <c r="AS175" s="2"/>
      <c r="AT175" s="2"/>
      <c r="AU175" s="16"/>
      <c r="AV175" s="16"/>
      <c r="AW175" s="17"/>
      <c r="BB175" s="182" t="s">
        <v>65</v>
      </c>
      <c r="BO175" s="70">
        <f>IFERROR(U175*H175/G175,0)</f>
        <v>0</v>
      </c>
      <c r="BP175" s="70">
        <f>IFERROR(V175*H175/G175,0)</f>
        <v>0</v>
      </c>
      <c r="BQ175" s="70">
        <f>IFERROR(1/I175*(U175/G175),0)</f>
        <v>0</v>
      </c>
      <c r="BR175" s="70">
        <f>IFERROR(1/I175*(V175/G175),0)</f>
        <v>0</v>
      </c>
      <c r="BS175" s="70">
        <f>IFERROR(W175*H175/G175,0)</f>
        <v>0</v>
      </c>
      <c r="BT175" s="70">
        <f>IFERROR(X175*H175/G175,0)</f>
        <v>0</v>
      </c>
      <c r="BU175" s="70">
        <f>IFERROR(1/I175*(W175/G175),0)</f>
        <v>0</v>
      </c>
      <c r="BV175" s="70">
        <f>IFERROR(1/I175*(X175/G175),0)</f>
        <v>0</v>
      </c>
      <c r="BW175" s="70">
        <f>IFERROR(Y175*H175/G175,0)</f>
        <v>0</v>
      </c>
      <c r="BX175" s="70">
        <f>IFERROR(Z175*H175/G175,0)</f>
        <v>0</v>
      </c>
      <c r="BY175" s="70">
        <f>IFERROR(1/I175*(Y175/G175),0)</f>
        <v>0</v>
      </c>
      <c r="BZ175" s="70">
        <f>IFERROR(1/I175*(Z175/G175),0)</f>
        <v>0</v>
      </c>
      <c r="CA175" s="70">
        <f>IFERROR(AA175*H175/G175,0)</f>
        <v>0</v>
      </c>
      <c r="CB175" s="70">
        <f>IFERROR(AB175*H175/G175,0)</f>
        <v>0</v>
      </c>
      <c r="CC175" s="70">
        <f>IFERROR(1/I175*(AA175/G175),0)</f>
        <v>0</v>
      </c>
      <c r="CD175" s="70">
        <f>IFERROR(1/I175*(AB175/G175),0)</f>
        <v>0</v>
      </c>
    </row>
    <row r="176" spans="1:82" hidden="1" x14ac:dyDescent="0.2">
      <c r="A176" s="326"/>
      <c r="B176" s="326"/>
      <c r="C176" s="326"/>
      <c r="D176" s="326"/>
      <c r="E176" s="326"/>
      <c r="F176" s="326"/>
      <c r="G176" s="326"/>
      <c r="H176" s="326"/>
      <c r="I176" s="326"/>
      <c r="J176" s="326"/>
      <c r="K176" s="326"/>
      <c r="L176" s="326"/>
      <c r="M176" s="326"/>
      <c r="N176" s="326"/>
      <c r="O176" s="324" t="s">
        <v>43</v>
      </c>
      <c r="P176" s="325"/>
      <c r="Q176" s="325"/>
      <c r="R176" s="325"/>
      <c r="S176" s="325"/>
      <c r="T176" s="35" t="s">
        <v>42</v>
      </c>
      <c r="U176" s="45">
        <f>IFERROR(U174/G174,0)+IFERROR(U175/G175,0)</f>
        <v>0</v>
      </c>
      <c r="V176" s="45">
        <f>IFERROR(V174/G174,0)+IFERROR(V175/G175,0)</f>
        <v>0</v>
      </c>
      <c r="W176" s="45">
        <f>IFERROR(W174/G174,0)+IFERROR(W175/G175,0)</f>
        <v>0</v>
      </c>
      <c r="X176" s="45">
        <f>IFERROR(X174/G174,0)+IFERROR(X175/G175,0)</f>
        <v>0</v>
      </c>
      <c r="Y176" s="45">
        <f>IFERROR(Y174/G174,0)+IFERROR(Y175/G175,0)</f>
        <v>0</v>
      </c>
      <c r="Z176" s="45">
        <f>IFERROR(Z174/G174,0)+IFERROR(Z175/G175,0)</f>
        <v>0</v>
      </c>
      <c r="AA176" s="45">
        <f>IFERROR(AA174/G174,0)+IFERROR(AA175/G175,0)</f>
        <v>0</v>
      </c>
      <c r="AB176" s="45">
        <f>IFERROR(AB174/G174,0)+IFERROR(AB175/G175,0)</f>
        <v>0</v>
      </c>
      <c r="AC176" s="45">
        <f>IFERROR(IF(AC174="",0,AC174),0)+IFERROR(IF(AC175="",0,AC175),0)</f>
        <v>0</v>
      </c>
      <c r="AD176" s="3"/>
      <c r="AE176" s="65"/>
      <c r="AF176" s="3"/>
      <c r="AG176" s="3"/>
      <c r="AK176" s="3"/>
      <c r="AN176" s="54"/>
      <c r="AO176" s="3"/>
      <c r="AP176" s="3"/>
      <c r="AQ176" s="2"/>
      <c r="AR176" s="2"/>
      <c r="AS176" s="2"/>
      <c r="AT176" s="2"/>
      <c r="AU176" s="16"/>
      <c r="AV176" s="16"/>
      <c r="AW176" s="17"/>
    </row>
    <row r="177" spans="1:82" hidden="1" x14ac:dyDescent="0.2">
      <c r="A177" s="326"/>
      <c r="B177" s="326"/>
      <c r="C177" s="326"/>
      <c r="D177" s="326"/>
      <c r="E177" s="326"/>
      <c r="F177" s="326"/>
      <c r="G177" s="326"/>
      <c r="H177" s="326"/>
      <c r="I177" s="326"/>
      <c r="J177" s="326"/>
      <c r="K177" s="326"/>
      <c r="L177" s="326"/>
      <c r="M177" s="326"/>
      <c r="N177" s="326"/>
      <c r="O177" s="324" t="s">
        <v>43</v>
      </c>
      <c r="P177" s="325"/>
      <c r="Q177" s="325"/>
      <c r="R177" s="325"/>
      <c r="S177" s="325"/>
      <c r="T177" s="35" t="s">
        <v>0</v>
      </c>
      <c r="U177" s="95">
        <f t="shared" ref="U177:AB177" si="30">IFERROR(SUM(U174:U175),0)</f>
        <v>0</v>
      </c>
      <c r="V177" s="95">
        <f t="shared" si="30"/>
        <v>0</v>
      </c>
      <c r="W177" s="95">
        <f t="shared" si="30"/>
        <v>0</v>
      </c>
      <c r="X177" s="95">
        <f t="shared" si="30"/>
        <v>0</v>
      </c>
      <c r="Y177" s="95">
        <f t="shared" si="30"/>
        <v>0</v>
      </c>
      <c r="Z177" s="95">
        <f t="shared" si="30"/>
        <v>0</v>
      </c>
      <c r="AA177" s="95">
        <f t="shared" si="30"/>
        <v>0</v>
      </c>
      <c r="AB177" s="95">
        <f t="shared" si="30"/>
        <v>0</v>
      </c>
      <c r="AC177" s="45" t="s">
        <v>57</v>
      </c>
      <c r="AD177" s="3"/>
      <c r="AE177" s="65"/>
      <c r="AF177" s="3"/>
      <c r="AG177" s="3"/>
      <c r="AK177" s="3"/>
      <c r="AN177" s="54"/>
      <c r="AO177" s="3"/>
      <c r="AP177" s="3"/>
      <c r="AQ177" s="2"/>
      <c r="AR177" s="2"/>
      <c r="AS177" s="2"/>
      <c r="AT177" s="2"/>
      <c r="AU177" s="16"/>
      <c r="AV177" s="16"/>
      <c r="AW177" s="17"/>
    </row>
    <row r="178" spans="1:82" ht="15" hidden="1" x14ac:dyDescent="0.25">
      <c r="A178" s="317" t="s">
        <v>82</v>
      </c>
      <c r="B178" s="318"/>
      <c r="C178" s="318"/>
      <c r="D178" s="318"/>
      <c r="E178" s="318"/>
      <c r="F178" s="318"/>
      <c r="G178" s="318"/>
      <c r="H178" s="318"/>
      <c r="I178" s="318"/>
      <c r="J178" s="318"/>
      <c r="K178" s="318"/>
      <c r="L178" s="318"/>
      <c r="M178" s="318"/>
      <c r="N178" s="318"/>
      <c r="O178" s="318"/>
      <c r="P178" s="318"/>
      <c r="Q178" s="318"/>
      <c r="R178" s="318"/>
      <c r="S178" s="318"/>
      <c r="T178" s="318"/>
      <c r="U178" s="318"/>
      <c r="V178" s="318"/>
      <c r="W178" s="318"/>
      <c r="X178" s="315"/>
      <c r="Y178" s="315"/>
      <c r="Z178" s="315"/>
      <c r="AA178" s="311"/>
      <c r="AB178" s="311"/>
      <c r="AC178" s="311"/>
      <c r="AD178" s="311"/>
      <c r="AE178" s="312"/>
      <c r="AF178" s="319"/>
      <c r="AG178" s="2"/>
      <c r="AH178" s="2"/>
      <c r="AI178" s="2"/>
      <c r="AJ178" s="2"/>
      <c r="AK178" s="55"/>
      <c r="AL178" s="55"/>
      <c r="AM178" s="55"/>
      <c r="AN178" s="2"/>
      <c r="AO178" s="2"/>
      <c r="AP178" s="2"/>
      <c r="AQ178" s="2"/>
      <c r="AR178" s="2"/>
    </row>
    <row r="179" spans="1:82" hidden="1" x14ac:dyDescent="0.2">
      <c r="A179" s="72" t="s">
        <v>244</v>
      </c>
      <c r="B179" s="73" t="s">
        <v>245</v>
      </c>
      <c r="C179" s="73">
        <v>4301051284</v>
      </c>
      <c r="D179" s="73">
        <v>4607091384352</v>
      </c>
      <c r="E179" s="74">
        <v>0.6</v>
      </c>
      <c r="F179" s="75">
        <v>4</v>
      </c>
      <c r="G179" s="74">
        <v>2.4</v>
      </c>
      <c r="H179" s="74">
        <v>2.6459999999999999</v>
      </c>
      <c r="I179" s="76">
        <v>132</v>
      </c>
      <c r="J179" s="76" t="s">
        <v>98</v>
      </c>
      <c r="K179" s="77" t="s">
        <v>85</v>
      </c>
      <c r="L179" s="77"/>
      <c r="M179" s="320">
        <v>45</v>
      </c>
      <c r="N179" s="320"/>
      <c r="O179" s="3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179" s="322"/>
      <c r="Q179" s="322"/>
      <c r="R179" s="322"/>
      <c r="S179" s="322"/>
      <c r="T179" s="78" t="s">
        <v>0</v>
      </c>
      <c r="U179" s="58">
        <v>0</v>
      </c>
      <c r="V179" s="59">
        <f>IFERROR(IF(U179="",0,CEILING((U179/$G179),1)*$G179),"")</f>
        <v>0</v>
      </c>
      <c r="W179" s="58">
        <v>0</v>
      </c>
      <c r="X179" s="59">
        <f>IFERROR(IF(W179="",0,CEILING((W179/$G179),1)*$G179),"")</f>
        <v>0</v>
      </c>
      <c r="Y179" s="58">
        <v>0</v>
      </c>
      <c r="Z179" s="59">
        <f>IFERROR(IF(Y179="",0,CEILING((Y179/$G179),1)*$G179),"")</f>
        <v>0</v>
      </c>
      <c r="AA179" s="58">
        <v>0</v>
      </c>
      <c r="AB179" s="59">
        <f>IFERROR(IF(AA179="",0,CEILING((AA179/$G179),1)*$G179),"")</f>
        <v>0</v>
      </c>
      <c r="AC179" s="60" t="str">
        <f>IF(IFERROR(ROUNDUP(V179/G179,0)*0.00902,0)+IFERROR(ROUNDUP(X179/G179,0)*0.00902,0)+IFERROR(ROUNDUP(Z179/G179,0)*0.00902,0)+IFERROR(ROUNDUP(AB179/G179,0)*0.00902,0)=0,"",IFERROR(ROUNDUP(V179/G179,0)*0.00902,0)+IFERROR(ROUNDUP(X179/G179,0)*0.00902,0)+IFERROR(ROUNDUP(Z179/G179,0)*0.00902,0)+IFERROR(ROUNDUP(AB179/G179,0)*0.00902,0))</f>
        <v/>
      </c>
      <c r="AD179" s="72" t="s">
        <v>57</v>
      </c>
      <c r="AE179" s="72" t="s">
        <v>57</v>
      </c>
      <c r="AF179" s="185" t="s">
        <v>246</v>
      </c>
      <c r="AG179" s="2"/>
      <c r="AH179" s="2"/>
      <c r="AI179" s="2"/>
      <c r="AJ179" s="2"/>
      <c r="AK179" s="2"/>
      <c r="AL179" s="55"/>
      <c r="AM179" s="55"/>
      <c r="AN179" s="55"/>
      <c r="AO179" s="2"/>
      <c r="AP179" s="2"/>
      <c r="AQ179" s="2"/>
      <c r="AR179" s="2"/>
      <c r="AS179" s="2"/>
      <c r="AT179" s="2"/>
      <c r="AU179" s="16"/>
      <c r="AV179" s="16"/>
      <c r="AW179" s="17"/>
      <c r="BB179" s="184" t="s">
        <v>65</v>
      </c>
      <c r="BO179" s="70">
        <f>IFERROR(U179*H179/G179,0)</f>
        <v>0</v>
      </c>
      <c r="BP179" s="70">
        <f>IFERROR(V179*H179/G179,0)</f>
        <v>0</v>
      </c>
      <c r="BQ179" s="70">
        <f>IFERROR(1/I179*(U179/G179),0)</f>
        <v>0</v>
      </c>
      <c r="BR179" s="70">
        <f>IFERROR(1/I179*(V179/G179),0)</f>
        <v>0</v>
      </c>
      <c r="BS179" s="70">
        <f>IFERROR(W179*H179/G179,0)</f>
        <v>0</v>
      </c>
      <c r="BT179" s="70">
        <f>IFERROR(X179*H179/G179,0)</f>
        <v>0</v>
      </c>
      <c r="BU179" s="70">
        <f>IFERROR(1/I179*(W179/G179),0)</f>
        <v>0</v>
      </c>
      <c r="BV179" s="70">
        <f>IFERROR(1/I179*(X179/G179),0)</f>
        <v>0</v>
      </c>
      <c r="BW179" s="70">
        <f>IFERROR(Y179*H179/G179,0)</f>
        <v>0</v>
      </c>
      <c r="BX179" s="70">
        <f>IFERROR(Z179*H179/G179,0)</f>
        <v>0</v>
      </c>
      <c r="BY179" s="70">
        <f>IFERROR(1/I179*(Y179/G179),0)</f>
        <v>0</v>
      </c>
      <c r="BZ179" s="70">
        <f>IFERROR(1/I179*(Z179/G179),0)</f>
        <v>0</v>
      </c>
      <c r="CA179" s="70">
        <f>IFERROR(AA179*H179/G179,0)</f>
        <v>0</v>
      </c>
      <c r="CB179" s="70">
        <f>IFERROR(AB179*H179/G179,0)</f>
        <v>0</v>
      </c>
      <c r="CC179" s="70">
        <f>IFERROR(1/I179*(AA179/G179),0)</f>
        <v>0</v>
      </c>
      <c r="CD179" s="70">
        <f>IFERROR(1/I179*(AB179/G179),0)</f>
        <v>0</v>
      </c>
    </row>
    <row r="180" spans="1:82" hidden="1" x14ac:dyDescent="0.2">
      <c r="A180" s="326"/>
      <c r="B180" s="326"/>
      <c r="C180" s="326"/>
      <c r="D180" s="326"/>
      <c r="E180" s="326"/>
      <c r="F180" s="326"/>
      <c r="G180" s="326"/>
      <c r="H180" s="326"/>
      <c r="I180" s="326"/>
      <c r="J180" s="326"/>
      <c r="K180" s="326"/>
      <c r="L180" s="326"/>
      <c r="M180" s="326"/>
      <c r="N180" s="326"/>
      <c r="O180" s="324" t="s">
        <v>43</v>
      </c>
      <c r="P180" s="325"/>
      <c r="Q180" s="325"/>
      <c r="R180" s="325"/>
      <c r="S180" s="325"/>
      <c r="T180" s="35" t="s">
        <v>42</v>
      </c>
      <c r="U180" s="45">
        <f>IFERROR(U179/G179,0)</f>
        <v>0</v>
      </c>
      <c r="V180" s="45">
        <f>IFERROR(V179/G179,0)</f>
        <v>0</v>
      </c>
      <c r="W180" s="45">
        <f>IFERROR(W179/G179,0)</f>
        <v>0</v>
      </c>
      <c r="X180" s="45">
        <f>IFERROR(X179/G179,0)</f>
        <v>0</v>
      </c>
      <c r="Y180" s="45">
        <f>IFERROR(Y179/G179,0)</f>
        <v>0</v>
      </c>
      <c r="Z180" s="45">
        <f>IFERROR(Z179/G179,0)</f>
        <v>0</v>
      </c>
      <c r="AA180" s="45">
        <f>IFERROR(AA179/G179,0)</f>
        <v>0</v>
      </c>
      <c r="AB180" s="45">
        <f>IFERROR(AB179/G179,0)</f>
        <v>0</v>
      </c>
      <c r="AC180" s="45">
        <f>IFERROR(IF(AC179="",0,AC179),0)</f>
        <v>0</v>
      </c>
      <c r="AD180" s="3"/>
      <c r="AE180" s="65"/>
      <c r="AF180" s="3"/>
      <c r="AG180" s="3"/>
      <c r="AK180" s="3"/>
      <c r="AN180" s="54"/>
      <c r="AO180" s="3"/>
      <c r="AP180" s="3"/>
      <c r="AQ180" s="2"/>
      <c r="AR180" s="2"/>
      <c r="AS180" s="2"/>
      <c r="AT180" s="2"/>
      <c r="AU180" s="16"/>
      <c r="AV180" s="16"/>
      <c r="AW180" s="17"/>
    </row>
    <row r="181" spans="1:82" hidden="1" x14ac:dyDescent="0.2">
      <c r="A181" s="326"/>
      <c r="B181" s="326"/>
      <c r="C181" s="326"/>
      <c r="D181" s="326"/>
      <c r="E181" s="326"/>
      <c r="F181" s="326"/>
      <c r="G181" s="326"/>
      <c r="H181" s="326"/>
      <c r="I181" s="326"/>
      <c r="J181" s="326"/>
      <c r="K181" s="326"/>
      <c r="L181" s="326"/>
      <c r="M181" s="326"/>
      <c r="N181" s="326"/>
      <c r="O181" s="324" t="s">
        <v>43</v>
      </c>
      <c r="P181" s="325"/>
      <c r="Q181" s="325"/>
      <c r="R181" s="325"/>
      <c r="S181" s="325"/>
      <c r="T181" s="35" t="s">
        <v>0</v>
      </c>
      <c r="U181" s="95">
        <f t="shared" ref="U181:AB181" si="31">IFERROR(SUM(U179:U179),0)</f>
        <v>0</v>
      </c>
      <c r="V181" s="95">
        <f t="shared" si="31"/>
        <v>0</v>
      </c>
      <c r="W181" s="95">
        <f t="shared" si="31"/>
        <v>0</v>
      </c>
      <c r="X181" s="95">
        <f t="shared" si="31"/>
        <v>0</v>
      </c>
      <c r="Y181" s="95">
        <f t="shared" si="31"/>
        <v>0</v>
      </c>
      <c r="Z181" s="95">
        <f t="shared" si="31"/>
        <v>0</v>
      </c>
      <c r="AA181" s="95">
        <f t="shared" si="31"/>
        <v>0</v>
      </c>
      <c r="AB181" s="95">
        <f t="shared" si="31"/>
        <v>0</v>
      </c>
      <c r="AC181" s="45" t="s">
        <v>57</v>
      </c>
      <c r="AD181" s="3"/>
      <c r="AE181" s="65"/>
      <c r="AF181" s="3"/>
      <c r="AG181" s="3"/>
      <c r="AK181" s="3"/>
      <c r="AN181" s="54"/>
      <c r="AO181" s="3"/>
      <c r="AP181" s="3"/>
      <c r="AQ181" s="2"/>
      <c r="AR181" s="2"/>
      <c r="AS181" s="2"/>
      <c r="AT181" s="2"/>
      <c r="AU181" s="16"/>
      <c r="AV181" s="16"/>
      <c r="AW181" s="17"/>
    </row>
    <row r="182" spans="1:82" ht="15" hidden="1" x14ac:dyDescent="0.25">
      <c r="A182" s="314" t="s">
        <v>247</v>
      </c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  <c r="S182" s="315"/>
      <c r="T182" s="315"/>
      <c r="U182" s="315"/>
      <c r="V182" s="315"/>
      <c r="W182" s="315"/>
      <c r="X182" s="315"/>
      <c r="Y182" s="315"/>
      <c r="Z182" s="315"/>
      <c r="AA182" s="311"/>
      <c r="AB182" s="311"/>
      <c r="AC182" s="311"/>
      <c r="AD182" s="311"/>
      <c r="AE182" s="312"/>
      <c r="AF182" s="316"/>
      <c r="AG182" s="2"/>
      <c r="AH182" s="2"/>
      <c r="AI182" s="2"/>
      <c r="AJ182" s="2"/>
      <c r="AK182" s="55"/>
      <c r="AL182" s="55"/>
      <c r="AM182" s="55"/>
      <c r="AN182" s="2"/>
      <c r="AO182" s="2"/>
      <c r="AP182" s="2"/>
      <c r="AQ182" s="2"/>
      <c r="AR182" s="2"/>
    </row>
    <row r="183" spans="1:82" ht="15" hidden="1" x14ac:dyDescent="0.25">
      <c r="A183" s="317" t="s">
        <v>140</v>
      </c>
      <c r="B183" s="318"/>
      <c r="C183" s="318"/>
      <c r="D183" s="318"/>
      <c r="E183" s="318"/>
      <c r="F183" s="318"/>
      <c r="G183" s="318"/>
      <c r="H183" s="318"/>
      <c r="I183" s="318"/>
      <c r="J183" s="318"/>
      <c r="K183" s="318"/>
      <c r="L183" s="318"/>
      <c r="M183" s="318"/>
      <c r="N183" s="318"/>
      <c r="O183" s="318"/>
      <c r="P183" s="318"/>
      <c r="Q183" s="318"/>
      <c r="R183" s="318"/>
      <c r="S183" s="318"/>
      <c r="T183" s="318"/>
      <c r="U183" s="318"/>
      <c r="V183" s="318"/>
      <c r="W183" s="318"/>
      <c r="X183" s="315"/>
      <c r="Y183" s="315"/>
      <c r="Z183" s="315"/>
      <c r="AA183" s="311"/>
      <c r="AB183" s="311"/>
      <c r="AC183" s="311"/>
      <c r="AD183" s="311"/>
      <c r="AE183" s="312"/>
      <c r="AF183" s="319"/>
      <c r="AG183" s="2"/>
      <c r="AH183" s="2"/>
      <c r="AI183" s="2"/>
      <c r="AJ183" s="2"/>
      <c r="AK183" s="55"/>
      <c r="AL183" s="55"/>
      <c r="AM183" s="55"/>
      <c r="AN183" s="2"/>
      <c r="AO183" s="2"/>
      <c r="AP183" s="2"/>
      <c r="AQ183" s="2"/>
      <c r="AR183" s="2"/>
    </row>
    <row r="184" spans="1:82" hidden="1" x14ac:dyDescent="0.2">
      <c r="A184" s="72" t="s">
        <v>248</v>
      </c>
      <c r="B184" s="73" t="s">
        <v>249</v>
      </c>
      <c r="C184" s="73">
        <v>4301020319</v>
      </c>
      <c r="D184" s="73">
        <v>4680115885240</v>
      </c>
      <c r="E184" s="74">
        <v>0.35</v>
      </c>
      <c r="F184" s="75">
        <v>6</v>
      </c>
      <c r="G184" s="74">
        <v>2.1</v>
      </c>
      <c r="H184" s="74">
        <v>2.31</v>
      </c>
      <c r="I184" s="76">
        <v>182</v>
      </c>
      <c r="J184" s="76" t="s">
        <v>86</v>
      </c>
      <c r="K184" s="77" t="s">
        <v>107</v>
      </c>
      <c r="L184" s="77"/>
      <c r="M184" s="320">
        <v>40</v>
      </c>
      <c r="N184" s="320"/>
      <c r="O184" s="36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P184" s="322"/>
      <c r="Q184" s="322"/>
      <c r="R184" s="322"/>
      <c r="S184" s="322"/>
      <c r="T184" s="78" t="s">
        <v>0</v>
      </c>
      <c r="U184" s="58">
        <v>0</v>
      </c>
      <c r="V184" s="59">
        <f>IFERROR(IF(U184="",0,CEILING((U184/$G184),1)*$G184),"")</f>
        <v>0</v>
      </c>
      <c r="W184" s="58">
        <v>0</v>
      </c>
      <c r="X184" s="59">
        <f>IFERROR(IF(W184="",0,CEILING((W184/$G184),1)*$G184),"")</f>
        <v>0</v>
      </c>
      <c r="Y184" s="58">
        <v>0</v>
      </c>
      <c r="Z184" s="59">
        <f>IFERROR(IF(Y184="",0,CEILING((Y184/$G184),1)*$G184),"")</f>
        <v>0</v>
      </c>
      <c r="AA184" s="58">
        <v>0</v>
      </c>
      <c r="AB184" s="59">
        <f>IFERROR(IF(AA184="",0,CEILING((AA184/$G184),1)*$G184),"")</f>
        <v>0</v>
      </c>
      <c r="AC184" s="60" t="str">
        <f>IF(IFERROR(ROUNDUP(V184/G184,0)*0.00651,0)+IFERROR(ROUNDUP(X184/G184,0)*0.00651,0)+IFERROR(ROUNDUP(Z184/G184,0)*0.00651,0)+IFERROR(ROUNDUP(AB184/G184,0)*0.00651,0)=0,"",IFERROR(ROUNDUP(V184/G184,0)*0.00651,0)+IFERROR(ROUNDUP(X184/G184,0)*0.00651,0)+IFERROR(ROUNDUP(Z184/G184,0)*0.00651,0)+IFERROR(ROUNDUP(AB184/G184,0)*0.00651,0))</f>
        <v/>
      </c>
      <c r="AD184" s="72" t="s">
        <v>57</v>
      </c>
      <c r="AE184" s="72" t="s">
        <v>57</v>
      </c>
      <c r="AF184" s="187" t="s">
        <v>250</v>
      </c>
      <c r="AG184" s="2"/>
      <c r="AH184" s="2"/>
      <c r="AI184" s="2"/>
      <c r="AJ184" s="2"/>
      <c r="AK184" s="2"/>
      <c r="AL184" s="55"/>
      <c r="AM184" s="55"/>
      <c r="AN184" s="55"/>
      <c r="AO184" s="2"/>
      <c r="AP184" s="2"/>
      <c r="AQ184" s="2"/>
      <c r="AR184" s="2"/>
      <c r="AS184" s="2"/>
      <c r="AT184" s="2"/>
      <c r="AU184" s="16"/>
      <c r="AV184" s="16"/>
      <c r="AW184" s="17"/>
      <c r="BB184" s="186" t="s">
        <v>65</v>
      </c>
      <c r="BO184" s="70">
        <f>IFERROR(U184*H184/G184,0)</f>
        <v>0</v>
      </c>
      <c r="BP184" s="70">
        <f>IFERROR(V184*H184/G184,0)</f>
        <v>0</v>
      </c>
      <c r="BQ184" s="70">
        <f>IFERROR(1/I184*(U184/G184),0)</f>
        <v>0</v>
      </c>
      <c r="BR184" s="70">
        <f>IFERROR(1/I184*(V184/G184),0)</f>
        <v>0</v>
      </c>
      <c r="BS184" s="70">
        <f>IFERROR(W184*H184/G184,0)</f>
        <v>0</v>
      </c>
      <c r="BT184" s="70">
        <f>IFERROR(X184*H184/G184,0)</f>
        <v>0</v>
      </c>
      <c r="BU184" s="70">
        <f>IFERROR(1/I184*(W184/G184),0)</f>
        <v>0</v>
      </c>
      <c r="BV184" s="70">
        <f>IFERROR(1/I184*(X184/G184),0)</f>
        <v>0</v>
      </c>
      <c r="BW184" s="70">
        <f>IFERROR(Y184*H184/G184,0)</f>
        <v>0</v>
      </c>
      <c r="BX184" s="70">
        <f>IFERROR(Z184*H184/G184,0)</f>
        <v>0</v>
      </c>
      <c r="BY184" s="70">
        <f>IFERROR(1/I184*(Y184/G184),0)</f>
        <v>0</v>
      </c>
      <c r="BZ184" s="70">
        <f>IFERROR(1/I184*(Z184/G184),0)</f>
        <v>0</v>
      </c>
      <c r="CA184" s="70">
        <f>IFERROR(AA184*H184/G184,0)</f>
        <v>0</v>
      </c>
      <c r="CB184" s="70">
        <f>IFERROR(AB184*H184/G184,0)</f>
        <v>0</v>
      </c>
      <c r="CC184" s="70">
        <f>IFERROR(1/I184*(AA184/G184),0)</f>
        <v>0</v>
      </c>
      <c r="CD184" s="70">
        <f>IFERROR(1/I184*(AB184/G184),0)</f>
        <v>0</v>
      </c>
    </row>
    <row r="185" spans="1:82" ht="22.5" hidden="1" x14ac:dyDescent="0.2">
      <c r="A185" s="72" t="s">
        <v>251</v>
      </c>
      <c r="B185" s="73" t="s">
        <v>252</v>
      </c>
      <c r="C185" s="73">
        <v>4301020315</v>
      </c>
      <c r="D185" s="73">
        <v>4607091389364</v>
      </c>
      <c r="E185" s="74">
        <v>0.42</v>
      </c>
      <c r="F185" s="75">
        <v>6</v>
      </c>
      <c r="G185" s="74">
        <v>2.52</v>
      </c>
      <c r="H185" s="74">
        <v>2.73</v>
      </c>
      <c r="I185" s="76">
        <v>182</v>
      </c>
      <c r="J185" s="76" t="s">
        <v>86</v>
      </c>
      <c r="K185" s="77" t="s">
        <v>107</v>
      </c>
      <c r="L185" s="77"/>
      <c r="M185" s="320">
        <v>40</v>
      </c>
      <c r="N185" s="320"/>
      <c r="O185" s="3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185" s="322"/>
      <c r="Q185" s="322"/>
      <c r="R185" s="322"/>
      <c r="S185" s="322"/>
      <c r="T185" s="78" t="s">
        <v>0</v>
      </c>
      <c r="U185" s="58">
        <v>0</v>
      </c>
      <c r="V185" s="59">
        <f>IFERROR(IF(U185="",0,CEILING((U185/$G185),1)*$G185),"")</f>
        <v>0</v>
      </c>
      <c r="W185" s="58">
        <v>0</v>
      </c>
      <c r="X185" s="59">
        <f>IFERROR(IF(W185="",0,CEILING((W185/$G185),1)*$G185),"")</f>
        <v>0</v>
      </c>
      <c r="Y185" s="58">
        <v>0</v>
      </c>
      <c r="Z185" s="59">
        <f>IFERROR(IF(Y185="",0,CEILING((Y185/$G185),1)*$G185),"")</f>
        <v>0</v>
      </c>
      <c r="AA185" s="58">
        <v>0</v>
      </c>
      <c r="AB185" s="59">
        <f>IFERROR(IF(AA185="",0,CEILING((AA185/$G185),1)*$G185),"")</f>
        <v>0</v>
      </c>
      <c r="AC185" s="60" t="str">
        <f>IF(IFERROR(ROUNDUP(V185/G185,0)*0.00651,0)+IFERROR(ROUNDUP(X185/G185,0)*0.00651,0)+IFERROR(ROUNDUP(Z185/G185,0)*0.00651,0)+IFERROR(ROUNDUP(AB185/G185,0)*0.00651,0)=0,"",IFERROR(ROUNDUP(V185/G185,0)*0.00651,0)+IFERROR(ROUNDUP(X185/G185,0)*0.00651,0)+IFERROR(ROUNDUP(Z185/G185,0)*0.00651,0)+IFERROR(ROUNDUP(AB185/G185,0)*0.00651,0))</f>
        <v/>
      </c>
      <c r="AD185" s="72" t="s">
        <v>57</v>
      </c>
      <c r="AE185" s="72" t="s">
        <v>57</v>
      </c>
      <c r="AF185" s="189" t="s">
        <v>253</v>
      </c>
      <c r="AG185" s="2"/>
      <c r="AH185" s="2"/>
      <c r="AI185" s="2"/>
      <c r="AJ185" s="2"/>
      <c r="AK185" s="2"/>
      <c r="AL185" s="55"/>
      <c r="AM185" s="55"/>
      <c r="AN185" s="55"/>
      <c r="AO185" s="2"/>
      <c r="AP185" s="2"/>
      <c r="AQ185" s="2"/>
      <c r="AR185" s="2"/>
      <c r="AS185" s="2"/>
      <c r="AT185" s="2"/>
      <c r="AU185" s="16"/>
      <c r="AV185" s="16"/>
      <c r="AW185" s="17"/>
      <c r="BB185" s="188" t="s">
        <v>65</v>
      </c>
      <c r="BO185" s="70">
        <f>IFERROR(U185*H185/G185,0)</f>
        <v>0</v>
      </c>
      <c r="BP185" s="70">
        <f>IFERROR(V185*H185/G185,0)</f>
        <v>0</v>
      </c>
      <c r="BQ185" s="70">
        <f>IFERROR(1/I185*(U185/G185),0)</f>
        <v>0</v>
      </c>
      <c r="BR185" s="70">
        <f>IFERROR(1/I185*(V185/G185),0)</f>
        <v>0</v>
      </c>
      <c r="BS185" s="70">
        <f>IFERROR(W185*H185/G185,0)</f>
        <v>0</v>
      </c>
      <c r="BT185" s="70">
        <f>IFERROR(X185*H185/G185,0)</f>
        <v>0</v>
      </c>
      <c r="BU185" s="70">
        <f>IFERROR(1/I185*(W185/G185),0)</f>
        <v>0</v>
      </c>
      <c r="BV185" s="70">
        <f>IFERROR(1/I185*(X185/G185),0)</f>
        <v>0</v>
      </c>
      <c r="BW185" s="70">
        <f>IFERROR(Y185*H185/G185,0)</f>
        <v>0</v>
      </c>
      <c r="BX185" s="70">
        <f>IFERROR(Z185*H185/G185,0)</f>
        <v>0</v>
      </c>
      <c r="BY185" s="70">
        <f>IFERROR(1/I185*(Y185/G185),0)</f>
        <v>0</v>
      </c>
      <c r="BZ185" s="70">
        <f>IFERROR(1/I185*(Z185/G185),0)</f>
        <v>0</v>
      </c>
      <c r="CA185" s="70">
        <f>IFERROR(AA185*H185/G185,0)</f>
        <v>0</v>
      </c>
      <c r="CB185" s="70">
        <f>IFERROR(AB185*H185/G185,0)</f>
        <v>0</v>
      </c>
      <c r="CC185" s="70">
        <f>IFERROR(1/I185*(AA185/G185),0)</f>
        <v>0</v>
      </c>
      <c r="CD185" s="70">
        <f>IFERROR(1/I185*(AB185/G185),0)</f>
        <v>0</v>
      </c>
    </row>
    <row r="186" spans="1:82" hidden="1" x14ac:dyDescent="0.2">
      <c r="A186" s="326"/>
      <c r="B186" s="326"/>
      <c r="C186" s="326"/>
      <c r="D186" s="326"/>
      <c r="E186" s="326"/>
      <c r="F186" s="326"/>
      <c r="G186" s="326"/>
      <c r="H186" s="326"/>
      <c r="I186" s="326"/>
      <c r="J186" s="326"/>
      <c r="K186" s="326"/>
      <c r="L186" s="326"/>
      <c r="M186" s="326"/>
      <c r="N186" s="326"/>
      <c r="O186" s="324" t="s">
        <v>43</v>
      </c>
      <c r="P186" s="325"/>
      <c r="Q186" s="325"/>
      <c r="R186" s="325"/>
      <c r="S186" s="325"/>
      <c r="T186" s="35" t="s">
        <v>42</v>
      </c>
      <c r="U186" s="45">
        <f>IFERROR(U184/G184,0)+IFERROR(U185/G185,0)</f>
        <v>0</v>
      </c>
      <c r="V186" s="45">
        <f>IFERROR(V184/G184,0)+IFERROR(V185/G185,0)</f>
        <v>0</v>
      </c>
      <c r="W186" s="45">
        <f>IFERROR(W184/G184,0)+IFERROR(W185/G185,0)</f>
        <v>0</v>
      </c>
      <c r="X186" s="45">
        <f>IFERROR(X184/G184,0)+IFERROR(X185/G185,0)</f>
        <v>0</v>
      </c>
      <c r="Y186" s="45">
        <f>IFERROR(Y184/G184,0)+IFERROR(Y185/G185,0)</f>
        <v>0</v>
      </c>
      <c r="Z186" s="45">
        <f>IFERROR(Z184/G184,0)+IFERROR(Z185/G185,0)</f>
        <v>0</v>
      </c>
      <c r="AA186" s="45">
        <f>IFERROR(AA184/G184,0)+IFERROR(AA185/G185,0)</f>
        <v>0</v>
      </c>
      <c r="AB186" s="45">
        <f>IFERROR(AB184/G184,0)+IFERROR(AB185/G185,0)</f>
        <v>0</v>
      </c>
      <c r="AC186" s="45">
        <f>IFERROR(IF(AC184="",0,AC184),0)+IFERROR(IF(AC185="",0,AC185),0)</f>
        <v>0</v>
      </c>
      <c r="AD186" s="3"/>
      <c r="AE186" s="65"/>
      <c r="AF186" s="3"/>
      <c r="AG186" s="3"/>
      <c r="AK186" s="3"/>
      <c r="AN186" s="54"/>
      <c r="AO186" s="3"/>
      <c r="AP186" s="3"/>
      <c r="AQ186" s="2"/>
      <c r="AR186" s="2"/>
      <c r="AS186" s="2"/>
      <c r="AT186" s="2"/>
      <c r="AU186" s="16"/>
      <c r="AV186" s="16"/>
      <c r="AW186" s="17"/>
    </row>
    <row r="187" spans="1:82" hidden="1" x14ac:dyDescent="0.2">
      <c r="A187" s="326"/>
      <c r="B187" s="326"/>
      <c r="C187" s="326"/>
      <c r="D187" s="326"/>
      <c r="E187" s="326"/>
      <c r="F187" s="326"/>
      <c r="G187" s="326"/>
      <c r="H187" s="326"/>
      <c r="I187" s="326"/>
      <c r="J187" s="326"/>
      <c r="K187" s="326"/>
      <c r="L187" s="326"/>
      <c r="M187" s="326"/>
      <c r="N187" s="326"/>
      <c r="O187" s="324" t="s">
        <v>43</v>
      </c>
      <c r="P187" s="325"/>
      <c r="Q187" s="325"/>
      <c r="R187" s="325"/>
      <c r="S187" s="325"/>
      <c r="T187" s="35" t="s">
        <v>0</v>
      </c>
      <c r="U187" s="95">
        <f t="shared" ref="U187:AB187" si="32">IFERROR(SUM(U184:U185),0)</f>
        <v>0</v>
      </c>
      <c r="V187" s="95">
        <f t="shared" si="32"/>
        <v>0</v>
      </c>
      <c r="W187" s="95">
        <f t="shared" si="32"/>
        <v>0</v>
      </c>
      <c r="X187" s="95">
        <f t="shared" si="32"/>
        <v>0</v>
      </c>
      <c r="Y187" s="95">
        <f t="shared" si="32"/>
        <v>0</v>
      </c>
      <c r="Z187" s="95">
        <f t="shared" si="32"/>
        <v>0</v>
      </c>
      <c r="AA187" s="95">
        <f t="shared" si="32"/>
        <v>0</v>
      </c>
      <c r="AB187" s="95">
        <f t="shared" si="32"/>
        <v>0</v>
      </c>
      <c r="AC187" s="45" t="s">
        <v>57</v>
      </c>
      <c r="AD187" s="3"/>
      <c r="AE187" s="65"/>
      <c r="AF187" s="3"/>
      <c r="AG187" s="3"/>
      <c r="AK187" s="3"/>
      <c r="AN187" s="54"/>
      <c r="AO187" s="3"/>
      <c r="AP187" s="3"/>
      <c r="AQ187" s="2"/>
      <c r="AR187" s="2"/>
      <c r="AS187" s="2"/>
      <c r="AT187" s="2"/>
      <c r="AU187" s="16"/>
      <c r="AV187" s="16"/>
      <c r="AW187" s="17"/>
    </row>
    <row r="188" spans="1:82" ht="15" hidden="1" x14ac:dyDescent="0.25">
      <c r="A188" s="317" t="s">
        <v>104</v>
      </c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18"/>
      <c r="M188" s="318"/>
      <c r="N188" s="318"/>
      <c r="O188" s="318"/>
      <c r="P188" s="318"/>
      <c r="Q188" s="318"/>
      <c r="R188" s="318"/>
      <c r="S188" s="318"/>
      <c r="T188" s="318"/>
      <c r="U188" s="318"/>
      <c r="V188" s="318"/>
      <c r="W188" s="318"/>
      <c r="X188" s="315"/>
      <c r="Y188" s="315"/>
      <c r="Z188" s="315"/>
      <c r="AA188" s="311"/>
      <c r="AB188" s="311"/>
      <c r="AC188" s="311"/>
      <c r="AD188" s="311"/>
      <c r="AE188" s="312"/>
      <c r="AF188" s="319"/>
      <c r="AG188" s="2"/>
      <c r="AH188" s="2"/>
      <c r="AI188" s="2"/>
      <c r="AJ188" s="2"/>
      <c r="AK188" s="55"/>
      <c r="AL188" s="55"/>
      <c r="AM188" s="55"/>
      <c r="AN188" s="2"/>
      <c r="AO188" s="2"/>
      <c r="AP188" s="2"/>
      <c r="AQ188" s="2"/>
      <c r="AR188" s="2"/>
    </row>
    <row r="189" spans="1:82" hidden="1" x14ac:dyDescent="0.2">
      <c r="A189" s="72" t="s">
        <v>254</v>
      </c>
      <c r="B189" s="73" t="s">
        <v>255</v>
      </c>
      <c r="C189" s="73">
        <v>4301031363</v>
      </c>
      <c r="D189" s="73">
        <v>4607091389425</v>
      </c>
      <c r="E189" s="74">
        <v>0.35</v>
      </c>
      <c r="F189" s="75">
        <v>6</v>
      </c>
      <c r="G189" s="74">
        <v>2.1</v>
      </c>
      <c r="H189" s="74">
        <v>2.23</v>
      </c>
      <c r="I189" s="76">
        <v>234</v>
      </c>
      <c r="J189" s="76" t="s">
        <v>108</v>
      </c>
      <c r="K189" s="77" t="s">
        <v>107</v>
      </c>
      <c r="L189" s="77"/>
      <c r="M189" s="320">
        <v>50</v>
      </c>
      <c r="N189" s="320"/>
      <c r="O189" s="3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P189" s="322"/>
      <c r="Q189" s="322"/>
      <c r="R189" s="322"/>
      <c r="S189" s="322"/>
      <c r="T189" s="78" t="s">
        <v>0</v>
      </c>
      <c r="U189" s="58">
        <v>0</v>
      </c>
      <c r="V189" s="59">
        <f>IFERROR(IF(U189="",0,CEILING((U189/$G189),1)*$G189),"")</f>
        <v>0</v>
      </c>
      <c r="W189" s="58">
        <v>0</v>
      </c>
      <c r="X189" s="59">
        <f>IFERROR(IF(W189="",0,CEILING((W189/$G189),1)*$G189),"")</f>
        <v>0</v>
      </c>
      <c r="Y189" s="58">
        <v>0</v>
      </c>
      <c r="Z189" s="59">
        <f>IFERROR(IF(Y189="",0,CEILING((Y189/$G189),1)*$G189),"")</f>
        <v>0</v>
      </c>
      <c r="AA189" s="58">
        <v>0</v>
      </c>
      <c r="AB189" s="59">
        <f>IFERROR(IF(AA189="",0,CEILING((AA189/$G189),1)*$G189),"")</f>
        <v>0</v>
      </c>
      <c r="AC189" s="60" t="str">
        <f>IF(IFERROR(ROUNDUP(V189/G189,0)*0.00502,0)+IFERROR(ROUNDUP(X189/G189,0)*0.00502,0)+IFERROR(ROUNDUP(Z189/G189,0)*0.00502,0)+IFERROR(ROUNDUP(AB189/G189,0)*0.00502,0)=0,"",IFERROR(ROUNDUP(V189/G189,0)*0.00502,0)+IFERROR(ROUNDUP(X189/G189,0)*0.00502,0)+IFERROR(ROUNDUP(Z189/G189,0)*0.00502,0)+IFERROR(ROUNDUP(AB189/G189,0)*0.00502,0))</f>
        <v/>
      </c>
      <c r="AD189" s="72" t="s">
        <v>57</v>
      </c>
      <c r="AE189" s="72" t="s">
        <v>57</v>
      </c>
      <c r="AF189" s="191" t="s">
        <v>256</v>
      </c>
      <c r="AG189" s="2"/>
      <c r="AH189" s="2"/>
      <c r="AI189" s="2"/>
      <c r="AJ189" s="2"/>
      <c r="AK189" s="2"/>
      <c r="AL189" s="55"/>
      <c r="AM189" s="55"/>
      <c r="AN189" s="55"/>
      <c r="AO189" s="2"/>
      <c r="AP189" s="2"/>
      <c r="AQ189" s="2"/>
      <c r="AR189" s="2"/>
      <c r="AS189" s="2"/>
      <c r="AT189" s="2"/>
      <c r="AU189" s="16"/>
      <c r="AV189" s="16"/>
      <c r="AW189" s="17"/>
      <c r="BB189" s="190" t="s">
        <v>65</v>
      </c>
      <c r="BO189" s="70">
        <f>IFERROR(U189*H189/G189,0)</f>
        <v>0</v>
      </c>
      <c r="BP189" s="70">
        <f>IFERROR(V189*H189/G189,0)</f>
        <v>0</v>
      </c>
      <c r="BQ189" s="70">
        <f>IFERROR(1/I189*(U189/G189),0)</f>
        <v>0</v>
      </c>
      <c r="BR189" s="70">
        <f>IFERROR(1/I189*(V189/G189),0)</f>
        <v>0</v>
      </c>
      <c r="BS189" s="70">
        <f>IFERROR(W189*H189/G189,0)</f>
        <v>0</v>
      </c>
      <c r="BT189" s="70">
        <f>IFERROR(X189*H189/G189,0)</f>
        <v>0</v>
      </c>
      <c r="BU189" s="70">
        <f>IFERROR(1/I189*(W189/G189),0)</f>
        <v>0</v>
      </c>
      <c r="BV189" s="70">
        <f>IFERROR(1/I189*(X189/G189),0)</f>
        <v>0</v>
      </c>
      <c r="BW189" s="70">
        <f>IFERROR(Y189*H189/G189,0)</f>
        <v>0</v>
      </c>
      <c r="BX189" s="70">
        <f>IFERROR(Z189*H189/G189,0)</f>
        <v>0</v>
      </c>
      <c r="BY189" s="70">
        <f>IFERROR(1/I189*(Y189/G189),0)</f>
        <v>0</v>
      </c>
      <c r="BZ189" s="70">
        <f>IFERROR(1/I189*(Z189/G189),0)</f>
        <v>0</v>
      </c>
      <c r="CA189" s="70">
        <f>IFERROR(AA189*H189/G189,0)</f>
        <v>0</v>
      </c>
      <c r="CB189" s="70">
        <f>IFERROR(AB189*H189/G189,0)</f>
        <v>0</v>
      </c>
      <c r="CC189" s="70">
        <f>IFERROR(1/I189*(AA189/G189),0)</f>
        <v>0</v>
      </c>
      <c r="CD189" s="70">
        <f>IFERROR(1/I189*(AB189/G189),0)</f>
        <v>0</v>
      </c>
    </row>
    <row r="190" spans="1:82" hidden="1" x14ac:dyDescent="0.2">
      <c r="A190" s="72" t="s">
        <v>257</v>
      </c>
      <c r="B190" s="73" t="s">
        <v>258</v>
      </c>
      <c r="C190" s="73">
        <v>4301031373</v>
      </c>
      <c r="D190" s="73">
        <v>4680115880771</v>
      </c>
      <c r="E190" s="74">
        <v>0.28000000000000003</v>
      </c>
      <c r="F190" s="75">
        <v>6</v>
      </c>
      <c r="G190" s="74">
        <v>1.68</v>
      </c>
      <c r="H190" s="74">
        <v>1.81</v>
      </c>
      <c r="I190" s="76">
        <v>234</v>
      </c>
      <c r="J190" s="76" t="s">
        <v>108</v>
      </c>
      <c r="K190" s="77" t="s">
        <v>107</v>
      </c>
      <c r="L190" s="77"/>
      <c r="M190" s="320">
        <v>50</v>
      </c>
      <c r="N190" s="320"/>
      <c r="O190" s="37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190" s="322"/>
      <c r="Q190" s="322"/>
      <c r="R190" s="322"/>
      <c r="S190" s="322"/>
      <c r="T190" s="78" t="s">
        <v>0</v>
      </c>
      <c r="U190" s="58">
        <v>0</v>
      </c>
      <c r="V190" s="59">
        <f>IFERROR(IF(U190="",0,CEILING((U190/$G190),1)*$G190),"")</f>
        <v>0</v>
      </c>
      <c r="W190" s="58">
        <v>0</v>
      </c>
      <c r="X190" s="59">
        <f>IFERROR(IF(W190="",0,CEILING((W190/$G190),1)*$G190),"")</f>
        <v>0</v>
      </c>
      <c r="Y190" s="58">
        <v>0</v>
      </c>
      <c r="Z190" s="59">
        <f>IFERROR(IF(Y190="",0,CEILING((Y190/$G190),1)*$G190),"")</f>
        <v>0</v>
      </c>
      <c r="AA190" s="58">
        <v>0</v>
      </c>
      <c r="AB190" s="59">
        <f>IFERROR(IF(AA190="",0,CEILING((AA190/$G190),1)*$G190),"")</f>
        <v>0</v>
      </c>
      <c r="AC190" s="60" t="str">
        <f>IF(IFERROR(ROUNDUP(V190/G190,0)*0.00502,0)+IFERROR(ROUNDUP(X190/G190,0)*0.00502,0)+IFERROR(ROUNDUP(Z190/G190,0)*0.00502,0)+IFERROR(ROUNDUP(AB190/G190,0)*0.00502,0)=0,"",IFERROR(ROUNDUP(V190/G190,0)*0.00502,0)+IFERROR(ROUNDUP(X190/G190,0)*0.00502,0)+IFERROR(ROUNDUP(Z190/G190,0)*0.00502,0)+IFERROR(ROUNDUP(AB190/G190,0)*0.00502,0))</f>
        <v/>
      </c>
      <c r="AD190" s="72" t="s">
        <v>57</v>
      </c>
      <c r="AE190" s="72" t="s">
        <v>57</v>
      </c>
      <c r="AF190" s="193" t="s">
        <v>259</v>
      </c>
      <c r="AG190" s="2"/>
      <c r="AH190" s="2"/>
      <c r="AI190" s="2"/>
      <c r="AJ190" s="2"/>
      <c r="AK190" s="2"/>
      <c r="AL190" s="55"/>
      <c r="AM190" s="55"/>
      <c r="AN190" s="55"/>
      <c r="AO190" s="2"/>
      <c r="AP190" s="2"/>
      <c r="AQ190" s="2"/>
      <c r="AR190" s="2"/>
      <c r="AS190" s="2"/>
      <c r="AT190" s="2"/>
      <c r="AU190" s="16"/>
      <c r="AV190" s="16"/>
      <c r="AW190" s="17"/>
      <c r="BB190" s="192" t="s">
        <v>65</v>
      </c>
      <c r="BO190" s="70">
        <f>IFERROR(U190*H190/G190,0)</f>
        <v>0</v>
      </c>
      <c r="BP190" s="70">
        <f>IFERROR(V190*H190/G190,0)</f>
        <v>0</v>
      </c>
      <c r="BQ190" s="70">
        <f>IFERROR(1/I190*(U190/G190),0)</f>
        <v>0</v>
      </c>
      <c r="BR190" s="70">
        <f>IFERROR(1/I190*(V190/G190),0)</f>
        <v>0</v>
      </c>
      <c r="BS190" s="70">
        <f>IFERROR(W190*H190/G190,0)</f>
        <v>0</v>
      </c>
      <c r="BT190" s="70">
        <f>IFERROR(X190*H190/G190,0)</f>
        <v>0</v>
      </c>
      <c r="BU190" s="70">
        <f>IFERROR(1/I190*(W190/G190),0)</f>
        <v>0</v>
      </c>
      <c r="BV190" s="70">
        <f>IFERROR(1/I190*(X190/G190),0)</f>
        <v>0</v>
      </c>
      <c r="BW190" s="70">
        <f>IFERROR(Y190*H190/G190,0)</f>
        <v>0</v>
      </c>
      <c r="BX190" s="70">
        <f>IFERROR(Z190*H190/G190,0)</f>
        <v>0</v>
      </c>
      <c r="BY190" s="70">
        <f>IFERROR(1/I190*(Y190/G190),0)</f>
        <v>0</v>
      </c>
      <c r="BZ190" s="70">
        <f>IFERROR(1/I190*(Z190/G190),0)</f>
        <v>0</v>
      </c>
      <c r="CA190" s="70">
        <f>IFERROR(AA190*H190/G190,0)</f>
        <v>0</v>
      </c>
      <c r="CB190" s="70">
        <f>IFERROR(AB190*H190/G190,0)</f>
        <v>0</v>
      </c>
      <c r="CC190" s="70">
        <f>IFERROR(1/I190*(AA190/G190),0)</f>
        <v>0</v>
      </c>
      <c r="CD190" s="70">
        <f>IFERROR(1/I190*(AB190/G190),0)</f>
        <v>0</v>
      </c>
    </row>
    <row r="191" spans="1:82" hidden="1" x14ac:dyDescent="0.2">
      <c r="A191" s="72" t="s">
        <v>260</v>
      </c>
      <c r="B191" s="73" t="s">
        <v>261</v>
      </c>
      <c r="C191" s="73">
        <v>4301031359</v>
      </c>
      <c r="D191" s="73">
        <v>4607091389500</v>
      </c>
      <c r="E191" s="74">
        <v>0.35</v>
      </c>
      <c r="F191" s="75">
        <v>6</v>
      </c>
      <c r="G191" s="74">
        <v>2.1</v>
      </c>
      <c r="H191" s="74">
        <v>2.23</v>
      </c>
      <c r="I191" s="76">
        <v>234</v>
      </c>
      <c r="J191" s="76" t="s">
        <v>108</v>
      </c>
      <c r="K191" s="77" t="s">
        <v>107</v>
      </c>
      <c r="L191" s="77"/>
      <c r="M191" s="320">
        <v>50</v>
      </c>
      <c r="N191" s="320"/>
      <c r="O191" s="3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191" s="322"/>
      <c r="Q191" s="322"/>
      <c r="R191" s="322"/>
      <c r="S191" s="322"/>
      <c r="T191" s="78" t="s">
        <v>0</v>
      </c>
      <c r="U191" s="58">
        <v>0</v>
      </c>
      <c r="V191" s="59">
        <f>IFERROR(IF(U191="",0,CEILING((U191/$G191),1)*$G191),"")</f>
        <v>0</v>
      </c>
      <c r="W191" s="58">
        <v>0</v>
      </c>
      <c r="X191" s="59">
        <f>IFERROR(IF(W191="",0,CEILING((W191/$G191),1)*$G191),"")</f>
        <v>0</v>
      </c>
      <c r="Y191" s="58">
        <v>0</v>
      </c>
      <c r="Z191" s="59">
        <f>IFERROR(IF(Y191="",0,CEILING((Y191/$G191),1)*$G191),"")</f>
        <v>0</v>
      </c>
      <c r="AA191" s="58">
        <v>0</v>
      </c>
      <c r="AB191" s="59">
        <f>IFERROR(IF(AA191="",0,CEILING((AA191/$G191),1)*$G191),"")</f>
        <v>0</v>
      </c>
      <c r="AC191" s="60" t="str">
        <f>IF(IFERROR(ROUNDUP(V191/G191,0)*0.00502,0)+IFERROR(ROUNDUP(X191/G191,0)*0.00502,0)+IFERROR(ROUNDUP(Z191/G191,0)*0.00502,0)+IFERROR(ROUNDUP(AB191/G191,0)*0.00502,0)=0,"",IFERROR(ROUNDUP(V191/G191,0)*0.00502,0)+IFERROR(ROUNDUP(X191/G191,0)*0.00502,0)+IFERROR(ROUNDUP(Z191/G191,0)*0.00502,0)+IFERROR(ROUNDUP(AB191/G191,0)*0.00502,0))</f>
        <v/>
      </c>
      <c r="AD191" s="72" t="s">
        <v>57</v>
      </c>
      <c r="AE191" s="72" t="s">
        <v>57</v>
      </c>
      <c r="AF191" s="195" t="s">
        <v>259</v>
      </c>
      <c r="AG191" s="2"/>
      <c r="AH191" s="2"/>
      <c r="AI191" s="2"/>
      <c r="AJ191" s="2"/>
      <c r="AK191" s="2"/>
      <c r="AL191" s="55"/>
      <c r="AM191" s="55"/>
      <c r="AN191" s="55"/>
      <c r="AO191" s="2"/>
      <c r="AP191" s="2"/>
      <c r="AQ191" s="2"/>
      <c r="AR191" s="2"/>
      <c r="AS191" s="2"/>
      <c r="AT191" s="2"/>
      <c r="AU191" s="16"/>
      <c r="AV191" s="16"/>
      <c r="AW191" s="17"/>
      <c r="BB191" s="194" t="s">
        <v>65</v>
      </c>
      <c r="BO191" s="70">
        <f>IFERROR(U191*H191/G191,0)</f>
        <v>0</v>
      </c>
      <c r="BP191" s="70">
        <f>IFERROR(V191*H191/G191,0)</f>
        <v>0</v>
      </c>
      <c r="BQ191" s="70">
        <f>IFERROR(1/I191*(U191/G191),0)</f>
        <v>0</v>
      </c>
      <c r="BR191" s="70">
        <f>IFERROR(1/I191*(V191/G191),0)</f>
        <v>0</v>
      </c>
      <c r="BS191" s="70">
        <f>IFERROR(W191*H191/G191,0)</f>
        <v>0</v>
      </c>
      <c r="BT191" s="70">
        <f>IFERROR(X191*H191/G191,0)</f>
        <v>0</v>
      </c>
      <c r="BU191" s="70">
        <f>IFERROR(1/I191*(W191/G191),0)</f>
        <v>0</v>
      </c>
      <c r="BV191" s="70">
        <f>IFERROR(1/I191*(X191/G191),0)</f>
        <v>0</v>
      </c>
      <c r="BW191" s="70">
        <f>IFERROR(Y191*H191/G191,0)</f>
        <v>0</v>
      </c>
      <c r="BX191" s="70">
        <f>IFERROR(Z191*H191/G191,0)</f>
        <v>0</v>
      </c>
      <c r="BY191" s="70">
        <f>IFERROR(1/I191*(Y191/G191),0)</f>
        <v>0</v>
      </c>
      <c r="BZ191" s="70">
        <f>IFERROR(1/I191*(Z191/G191),0)</f>
        <v>0</v>
      </c>
      <c r="CA191" s="70">
        <f>IFERROR(AA191*H191/G191,0)</f>
        <v>0</v>
      </c>
      <c r="CB191" s="70">
        <f>IFERROR(AB191*H191/G191,0)</f>
        <v>0</v>
      </c>
      <c r="CC191" s="70">
        <f>IFERROR(1/I191*(AA191/G191),0)</f>
        <v>0</v>
      </c>
      <c r="CD191" s="70">
        <f>IFERROR(1/I191*(AB191/G191),0)</f>
        <v>0</v>
      </c>
    </row>
    <row r="192" spans="1:82" hidden="1" x14ac:dyDescent="0.2">
      <c r="A192" s="326"/>
      <c r="B192" s="326"/>
      <c r="C192" s="326"/>
      <c r="D192" s="326"/>
      <c r="E192" s="326"/>
      <c r="F192" s="326"/>
      <c r="G192" s="326"/>
      <c r="H192" s="326"/>
      <c r="I192" s="326"/>
      <c r="J192" s="326"/>
      <c r="K192" s="326"/>
      <c r="L192" s="326"/>
      <c r="M192" s="326"/>
      <c r="N192" s="326"/>
      <c r="O192" s="324" t="s">
        <v>43</v>
      </c>
      <c r="P192" s="325"/>
      <c r="Q192" s="325"/>
      <c r="R192" s="325"/>
      <c r="S192" s="325"/>
      <c r="T192" s="35" t="s">
        <v>42</v>
      </c>
      <c r="U192" s="45">
        <f>IFERROR(U189/G189,0)+IFERROR(U190/G190,0)+IFERROR(U191/G191,0)</f>
        <v>0</v>
      </c>
      <c r="V192" s="45">
        <f>IFERROR(V189/G189,0)+IFERROR(V190/G190,0)+IFERROR(V191/G191,0)</f>
        <v>0</v>
      </c>
      <c r="W192" s="45">
        <f>IFERROR(W189/G189,0)+IFERROR(W190/G190,0)+IFERROR(W191/G191,0)</f>
        <v>0</v>
      </c>
      <c r="X192" s="45">
        <f>IFERROR(X189/G189,0)+IFERROR(X190/G190,0)+IFERROR(X191/G191,0)</f>
        <v>0</v>
      </c>
      <c r="Y192" s="45">
        <f>IFERROR(Y189/G189,0)+IFERROR(Y190/G190,0)+IFERROR(Y191/G191,0)</f>
        <v>0</v>
      </c>
      <c r="Z192" s="45">
        <f>IFERROR(Z189/G189,0)+IFERROR(Z190/G190,0)+IFERROR(Z191/G191,0)</f>
        <v>0</v>
      </c>
      <c r="AA192" s="45">
        <f>IFERROR(AA189/G189,0)+IFERROR(AA190/G190,0)+IFERROR(AA191/G191,0)</f>
        <v>0</v>
      </c>
      <c r="AB192" s="45">
        <f>IFERROR(AB189/G189,0)+IFERROR(AB190/G190,0)+IFERROR(AB191/G191,0)</f>
        <v>0</v>
      </c>
      <c r="AC192" s="45">
        <f>IFERROR(IF(AC189="",0,AC189),0)+IFERROR(IF(AC190="",0,AC190),0)+IFERROR(IF(AC191="",0,AC191),0)</f>
        <v>0</v>
      </c>
      <c r="AD192" s="3"/>
      <c r="AE192" s="65"/>
      <c r="AF192" s="3"/>
      <c r="AG192" s="3"/>
      <c r="AK192" s="3"/>
      <c r="AN192" s="54"/>
      <c r="AO192" s="3"/>
      <c r="AP192" s="3"/>
      <c r="AQ192" s="2"/>
      <c r="AR192" s="2"/>
      <c r="AS192" s="2"/>
      <c r="AT192" s="2"/>
      <c r="AU192" s="16"/>
      <c r="AV192" s="16"/>
      <c r="AW192" s="17"/>
    </row>
    <row r="193" spans="1:82" hidden="1" x14ac:dyDescent="0.2">
      <c r="A193" s="326"/>
      <c r="B193" s="326"/>
      <c r="C193" s="326"/>
      <c r="D193" s="326"/>
      <c r="E193" s="326"/>
      <c r="F193" s="326"/>
      <c r="G193" s="326"/>
      <c r="H193" s="326"/>
      <c r="I193" s="326"/>
      <c r="J193" s="326"/>
      <c r="K193" s="326"/>
      <c r="L193" s="326"/>
      <c r="M193" s="326"/>
      <c r="N193" s="326"/>
      <c r="O193" s="324" t="s">
        <v>43</v>
      </c>
      <c r="P193" s="325"/>
      <c r="Q193" s="325"/>
      <c r="R193" s="325"/>
      <c r="S193" s="325"/>
      <c r="T193" s="35" t="s">
        <v>0</v>
      </c>
      <c r="U193" s="95">
        <f t="shared" ref="U193:AB193" si="33">IFERROR(SUM(U189:U191),0)</f>
        <v>0</v>
      </c>
      <c r="V193" s="95">
        <f t="shared" si="33"/>
        <v>0</v>
      </c>
      <c r="W193" s="95">
        <f t="shared" si="33"/>
        <v>0</v>
      </c>
      <c r="X193" s="95">
        <f t="shared" si="33"/>
        <v>0</v>
      </c>
      <c r="Y193" s="95">
        <f t="shared" si="33"/>
        <v>0</v>
      </c>
      <c r="Z193" s="95">
        <f t="shared" si="33"/>
        <v>0</v>
      </c>
      <c r="AA193" s="95">
        <f t="shared" si="33"/>
        <v>0</v>
      </c>
      <c r="AB193" s="95">
        <f t="shared" si="33"/>
        <v>0</v>
      </c>
      <c r="AC193" s="45" t="s">
        <v>57</v>
      </c>
      <c r="AD193" s="3"/>
      <c r="AE193" s="65"/>
      <c r="AF193" s="3"/>
      <c r="AG193" s="3"/>
      <c r="AK193" s="3"/>
      <c r="AN193" s="54"/>
      <c r="AO193" s="3"/>
      <c r="AP193" s="3"/>
      <c r="AQ193" s="2"/>
      <c r="AR193" s="2"/>
      <c r="AS193" s="2"/>
      <c r="AT193" s="2"/>
      <c r="AU193" s="16"/>
      <c r="AV193" s="16"/>
      <c r="AW193" s="17"/>
    </row>
    <row r="194" spans="1:82" ht="15" hidden="1" x14ac:dyDescent="0.25">
      <c r="A194" s="314" t="s">
        <v>262</v>
      </c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15"/>
      <c r="N194" s="315"/>
      <c r="O194" s="315"/>
      <c r="P194" s="315"/>
      <c r="Q194" s="315"/>
      <c r="R194" s="315"/>
      <c r="S194" s="315"/>
      <c r="T194" s="315"/>
      <c r="U194" s="315"/>
      <c r="V194" s="315"/>
      <c r="W194" s="315"/>
      <c r="X194" s="315"/>
      <c r="Y194" s="315"/>
      <c r="Z194" s="315"/>
      <c r="AA194" s="311"/>
      <c r="AB194" s="311"/>
      <c r="AC194" s="311"/>
      <c r="AD194" s="311"/>
      <c r="AE194" s="312"/>
      <c r="AF194" s="316"/>
      <c r="AG194" s="2"/>
      <c r="AH194" s="2"/>
      <c r="AI194" s="2"/>
      <c r="AJ194" s="2"/>
      <c r="AK194" s="55"/>
      <c r="AL194" s="55"/>
      <c r="AM194" s="55"/>
      <c r="AN194" s="2"/>
      <c r="AO194" s="2"/>
      <c r="AP194" s="2"/>
      <c r="AQ194" s="2"/>
      <c r="AR194" s="2"/>
    </row>
    <row r="195" spans="1:82" ht="15" hidden="1" x14ac:dyDescent="0.25">
      <c r="A195" s="317" t="s">
        <v>104</v>
      </c>
      <c r="B195" s="318"/>
      <c r="C195" s="318"/>
      <c r="D195" s="318"/>
      <c r="E195" s="318"/>
      <c r="F195" s="318"/>
      <c r="G195" s="318"/>
      <c r="H195" s="318"/>
      <c r="I195" s="318"/>
      <c r="J195" s="318"/>
      <c r="K195" s="318"/>
      <c r="L195" s="318"/>
      <c r="M195" s="318"/>
      <c r="N195" s="318"/>
      <c r="O195" s="318"/>
      <c r="P195" s="318"/>
      <c r="Q195" s="318"/>
      <c r="R195" s="318"/>
      <c r="S195" s="318"/>
      <c r="T195" s="318"/>
      <c r="U195" s="318"/>
      <c r="V195" s="318"/>
      <c r="W195" s="318"/>
      <c r="X195" s="315"/>
      <c r="Y195" s="315"/>
      <c r="Z195" s="315"/>
      <c r="AA195" s="311"/>
      <c r="AB195" s="311"/>
      <c r="AC195" s="311"/>
      <c r="AD195" s="311"/>
      <c r="AE195" s="312"/>
      <c r="AF195" s="319"/>
      <c r="AG195" s="2"/>
      <c r="AH195" s="2"/>
      <c r="AI195" s="2"/>
      <c r="AJ195" s="2"/>
      <c r="AK195" s="55"/>
      <c r="AL195" s="55"/>
      <c r="AM195" s="55"/>
      <c r="AN195" s="2"/>
      <c r="AO195" s="2"/>
      <c r="AP195" s="2"/>
      <c r="AQ195" s="2"/>
      <c r="AR195" s="2"/>
    </row>
    <row r="196" spans="1:82" hidden="1" x14ac:dyDescent="0.2">
      <c r="A196" s="72" t="s">
        <v>263</v>
      </c>
      <c r="B196" s="73" t="s">
        <v>264</v>
      </c>
      <c r="C196" s="73">
        <v>4301031294</v>
      </c>
      <c r="D196" s="73">
        <v>4680115885189</v>
      </c>
      <c r="E196" s="74">
        <v>0.2</v>
      </c>
      <c r="F196" s="75">
        <v>6</v>
      </c>
      <c r="G196" s="74">
        <v>1.2</v>
      </c>
      <c r="H196" s="74">
        <v>1.3720000000000001</v>
      </c>
      <c r="I196" s="76">
        <v>234</v>
      </c>
      <c r="J196" s="76" t="s">
        <v>108</v>
      </c>
      <c r="K196" s="77" t="s">
        <v>107</v>
      </c>
      <c r="L196" s="77"/>
      <c r="M196" s="320">
        <v>40</v>
      </c>
      <c r="N196" s="320"/>
      <c r="O196" s="3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196" s="322"/>
      <c r="Q196" s="322"/>
      <c r="R196" s="322"/>
      <c r="S196" s="322"/>
      <c r="T196" s="78" t="s">
        <v>0</v>
      </c>
      <c r="U196" s="58">
        <v>0</v>
      </c>
      <c r="V196" s="59">
        <f>IFERROR(IF(U196="",0,CEILING((U196/$G196),1)*$G196),"")</f>
        <v>0</v>
      </c>
      <c r="W196" s="58">
        <v>0</v>
      </c>
      <c r="X196" s="59">
        <f>IFERROR(IF(W196="",0,CEILING((W196/$G196),1)*$G196),"")</f>
        <v>0</v>
      </c>
      <c r="Y196" s="58">
        <v>0</v>
      </c>
      <c r="Z196" s="59">
        <f>IFERROR(IF(Y196="",0,CEILING((Y196/$G196),1)*$G196),"")</f>
        <v>0</v>
      </c>
      <c r="AA196" s="58">
        <v>0</v>
      </c>
      <c r="AB196" s="59">
        <f>IFERROR(IF(AA196="",0,CEILING((AA196/$G196),1)*$G196),"")</f>
        <v>0</v>
      </c>
      <c r="AC196" s="60" t="str">
        <f>IF(IFERROR(ROUNDUP(V196/G196,0)*0.00502,0)+IFERROR(ROUNDUP(X196/G196,0)*0.00502,0)+IFERROR(ROUNDUP(Z196/G196,0)*0.00502,0)+IFERROR(ROUNDUP(AB196/G196,0)*0.00502,0)=0,"",IFERROR(ROUNDUP(V196/G196,0)*0.00502,0)+IFERROR(ROUNDUP(X196/G196,0)*0.00502,0)+IFERROR(ROUNDUP(Z196/G196,0)*0.00502,0)+IFERROR(ROUNDUP(AB196/G196,0)*0.00502,0))</f>
        <v/>
      </c>
      <c r="AD196" s="72" t="s">
        <v>57</v>
      </c>
      <c r="AE196" s="72" t="s">
        <v>57</v>
      </c>
      <c r="AF196" s="197" t="s">
        <v>265</v>
      </c>
      <c r="AG196" s="2"/>
      <c r="AH196" s="2"/>
      <c r="AI196" s="2"/>
      <c r="AJ196" s="2"/>
      <c r="AK196" s="2"/>
      <c r="AL196" s="55"/>
      <c r="AM196" s="55"/>
      <c r="AN196" s="55"/>
      <c r="AO196" s="2"/>
      <c r="AP196" s="2"/>
      <c r="AQ196" s="2"/>
      <c r="AR196" s="2"/>
      <c r="AS196" s="2"/>
      <c r="AT196" s="2"/>
      <c r="AU196" s="16"/>
      <c r="AV196" s="16"/>
      <c r="AW196" s="17"/>
      <c r="BB196" s="196" t="s">
        <v>65</v>
      </c>
      <c r="BO196" s="70">
        <f>IFERROR(U196*H196/G196,0)</f>
        <v>0</v>
      </c>
      <c r="BP196" s="70">
        <f>IFERROR(V196*H196/G196,0)</f>
        <v>0</v>
      </c>
      <c r="BQ196" s="70">
        <f>IFERROR(1/I196*(U196/G196),0)</f>
        <v>0</v>
      </c>
      <c r="BR196" s="70">
        <f>IFERROR(1/I196*(V196/G196),0)</f>
        <v>0</v>
      </c>
      <c r="BS196" s="70">
        <f>IFERROR(W196*H196/G196,0)</f>
        <v>0</v>
      </c>
      <c r="BT196" s="70">
        <f>IFERROR(X196*H196/G196,0)</f>
        <v>0</v>
      </c>
      <c r="BU196" s="70">
        <f>IFERROR(1/I196*(W196/G196),0)</f>
        <v>0</v>
      </c>
      <c r="BV196" s="70">
        <f>IFERROR(1/I196*(X196/G196),0)</f>
        <v>0</v>
      </c>
      <c r="BW196" s="70">
        <f>IFERROR(Y196*H196/G196,0)</f>
        <v>0</v>
      </c>
      <c r="BX196" s="70">
        <f>IFERROR(Z196*H196/G196,0)</f>
        <v>0</v>
      </c>
      <c r="BY196" s="70">
        <f>IFERROR(1/I196*(Y196/G196),0)</f>
        <v>0</v>
      </c>
      <c r="BZ196" s="70">
        <f>IFERROR(1/I196*(Z196/G196),0)</f>
        <v>0</v>
      </c>
      <c r="CA196" s="70">
        <f>IFERROR(AA196*H196/G196,0)</f>
        <v>0</v>
      </c>
      <c r="CB196" s="70">
        <f>IFERROR(AB196*H196/G196,0)</f>
        <v>0</v>
      </c>
      <c r="CC196" s="70">
        <f>IFERROR(1/I196*(AA196/G196),0)</f>
        <v>0</v>
      </c>
      <c r="CD196" s="70">
        <f>IFERROR(1/I196*(AB196/G196),0)</f>
        <v>0</v>
      </c>
    </row>
    <row r="197" spans="1:82" hidden="1" x14ac:dyDescent="0.2">
      <c r="A197" s="72" t="s">
        <v>266</v>
      </c>
      <c r="B197" s="73" t="s">
        <v>267</v>
      </c>
      <c r="C197" s="73">
        <v>4301031347</v>
      </c>
      <c r="D197" s="73">
        <v>4680115885110</v>
      </c>
      <c r="E197" s="74">
        <v>0.2</v>
      </c>
      <c r="F197" s="75">
        <v>6</v>
      </c>
      <c r="G197" s="74">
        <v>1.2</v>
      </c>
      <c r="H197" s="74">
        <v>2.1</v>
      </c>
      <c r="I197" s="76">
        <v>182</v>
      </c>
      <c r="J197" s="76" t="s">
        <v>86</v>
      </c>
      <c r="K197" s="77" t="s">
        <v>107</v>
      </c>
      <c r="L197" s="77"/>
      <c r="M197" s="320">
        <v>50</v>
      </c>
      <c r="N197" s="320"/>
      <c r="O197" s="37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197" s="322"/>
      <c r="Q197" s="322"/>
      <c r="R197" s="322"/>
      <c r="S197" s="322"/>
      <c r="T197" s="78" t="s">
        <v>0</v>
      </c>
      <c r="U197" s="58">
        <v>0</v>
      </c>
      <c r="V197" s="59">
        <f>IFERROR(IF(U197="",0,CEILING((U197/$G197),1)*$G197),"")</f>
        <v>0</v>
      </c>
      <c r="W197" s="58">
        <v>0</v>
      </c>
      <c r="X197" s="59">
        <f>IFERROR(IF(W197="",0,CEILING((W197/$G197),1)*$G197),"")</f>
        <v>0</v>
      </c>
      <c r="Y197" s="58">
        <v>0</v>
      </c>
      <c r="Z197" s="59">
        <f>IFERROR(IF(Y197="",0,CEILING((Y197/$G197),1)*$G197),"")</f>
        <v>0</v>
      </c>
      <c r="AA197" s="58">
        <v>0</v>
      </c>
      <c r="AB197" s="59">
        <f>IFERROR(IF(AA197="",0,CEILING((AA197/$G197),1)*$G197),"")</f>
        <v>0</v>
      </c>
      <c r="AC197" s="60" t="str">
        <f>IF(IFERROR(ROUNDUP(V197/G197,0)*0.00651,0)+IFERROR(ROUNDUP(X197/G197,0)*0.00651,0)+IFERROR(ROUNDUP(Z197/G197,0)*0.00651,0)+IFERROR(ROUNDUP(AB197/G197,0)*0.00651,0)=0,"",IFERROR(ROUNDUP(V197/G197,0)*0.00651,0)+IFERROR(ROUNDUP(X197/G197,0)*0.00651,0)+IFERROR(ROUNDUP(Z197/G197,0)*0.00651,0)+IFERROR(ROUNDUP(AB197/G197,0)*0.00651,0))</f>
        <v/>
      </c>
      <c r="AD197" s="72" t="s">
        <v>57</v>
      </c>
      <c r="AE197" s="72" t="s">
        <v>57</v>
      </c>
      <c r="AF197" s="199" t="s">
        <v>268</v>
      </c>
      <c r="AG197" s="2"/>
      <c r="AH197" s="2"/>
      <c r="AI197" s="2"/>
      <c r="AJ197" s="2"/>
      <c r="AK197" s="2"/>
      <c r="AL197" s="55"/>
      <c r="AM197" s="55"/>
      <c r="AN197" s="55"/>
      <c r="AO197" s="2"/>
      <c r="AP197" s="2"/>
      <c r="AQ197" s="2"/>
      <c r="AR197" s="2"/>
      <c r="AS197" s="2"/>
      <c r="AT197" s="2"/>
      <c r="AU197" s="16"/>
      <c r="AV197" s="16"/>
      <c r="AW197" s="17"/>
      <c r="BB197" s="198" t="s">
        <v>65</v>
      </c>
      <c r="BO197" s="70">
        <f>IFERROR(U197*H197/G197,0)</f>
        <v>0</v>
      </c>
      <c r="BP197" s="70">
        <f>IFERROR(V197*H197/G197,0)</f>
        <v>0</v>
      </c>
      <c r="BQ197" s="70">
        <f>IFERROR(1/I197*(U197/G197),0)</f>
        <v>0</v>
      </c>
      <c r="BR197" s="70">
        <f>IFERROR(1/I197*(V197/G197),0)</f>
        <v>0</v>
      </c>
      <c r="BS197" s="70">
        <f>IFERROR(W197*H197/G197,0)</f>
        <v>0</v>
      </c>
      <c r="BT197" s="70">
        <f>IFERROR(X197*H197/G197,0)</f>
        <v>0</v>
      </c>
      <c r="BU197" s="70">
        <f>IFERROR(1/I197*(W197/G197),0)</f>
        <v>0</v>
      </c>
      <c r="BV197" s="70">
        <f>IFERROR(1/I197*(X197/G197),0)</f>
        <v>0</v>
      </c>
      <c r="BW197" s="70">
        <f>IFERROR(Y197*H197/G197,0)</f>
        <v>0</v>
      </c>
      <c r="BX197" s="70">
        <f>IFERROR(Z197*H197/G197,0)</f>
        <v>0</v>
      </c>
      <c r="BY197" s="70">
        <f>IFERROR(1/I197*(Y197/G197),0)</f>
        <v>0</v>
      </c>
      <c r="BZ197" s="70">
        <f>IFERROR(1/I197*(Z197/G197),0)</f>
        <v>0</v>
      </c>
      <c r="CA197" s="70">
        <f>IFERROR(AA197*H197/G197,0)</f>
        <v>0</v>
      </c>
      <c r="CB197" s="70">
        <f>IFERROR(AB197*H197/G197,0)</f>
        <v>0</v>
      </c>
      <c r="CC197" s="70">
        <f>IFERROR(1/I197*(AA197/G197),0)</f>
        <v>0</v>
      </c>
      <c r="CD197" s="70">
        <f>IFERROR(1/I197*(AB197/G197),0)</f>
        <v>0</v>
      </c>
    </row>
    <row r="198" spans="1:82" hidden="1" x14ac:dyDescent="0.2">
      <c r="A198" s="326"/>
      <c r="B198" s="326"/>
      <c r="C198" s="326"/>
      <c r="D198" s="326"/>
      <c r="E198" s="326"/>
      <c r="F198" s="326"/>
      <c r="G198" s="326"/>
      <c r="H198" s="326"/>
      <c r="I198" s="326"/>
      <c r="J198" s="326"/>
      <c r="K198" s="326"/>
      <c r="L198" s="326"/>
      <c r="M198" s="326"/>
      <c r="N198" s="326"/>
      <c r="O198" s="324" t="s">
        <v>43</v>
      </c>
      <c r="P198" s="325"/>
      <c r="Q198" s="325"/>
      <c r="R198" s="325"/>
      <c r="S198" s="325"/>
      <c r="T198" s="35" t="s">
        <v>42</v>
      </c>
      <c r="U198" s="45">
        <f>IFERROR(U196/G196,0)+IFERROR(U197/G197,0)</f>
        <v>0</v>
      </c>
      <c r="V198" s="45">
        <f>IFERROR(V196/G196,0)+IFERROR(V197/G197,0)</f>
        <v>0</v>
      </c>
      <c r="W198" s="45">
        <f>IFERROR(W196/G196,0)+IFERROR(W197/G197,0)</f>
        <v>0</v>
      </c>
      <c r="X198" s="45">
        <f>IFERROR(X196/G196,0)+IFERROR(X197/G197,0)</f>
        <v>0</v>
      </c>
      <c r="Y198" s="45">
        <f>IFERROR(Y196/G196,0)+IFERROR(Y197/G197,0)</f>
        <v>0</v>
      </c>
      <c r="Z198" s="45">
        <f>IFERROR(Z196/G196,0)+IFERROR(Z197/G197,0)</f>
        <v>0</v>
      </c>
      <c r="AA198" s="45">
        <f>IFERROR(AA196/G196,0)+IFERROR(AA197/G197,0)</f>
        <v>0</v>
      </c>
      <c r="AB198" s="45">
        <f>IFERROR(AB196/G196,0)+IFERROR(AB197/G197,0)</f>
        <v>0</v>
      </c>
      <c r="AC198" s="45">
        <f>IFERROR(IF(AC196="",0,AC196),0)+IFERROR(IF(AC197="",0,AC197),0)</f>
        <v>0</v>
      </c>
      <c r="AD198" s="3"/>
      <c r="AE198" s="65"/>
      <c r="AF198" s="3"/>
      <c r="AG198" s="3"/>
      <c r="AK198" s="3"/>
      <c r="AN198" s="54"/>
      <c r="AO198" s="3"/>
      <c r="AP198" s="3"/>
      <c r="AQ198" s="2"/>
      <c r="AR198" s="2"/>
      <c r="AS198" s="2"/>
      <c r="AT198" s="2"/>
      <c r="AU198" s="16"/>
      <c r="AV198" s="16"/>
      <c r="AW198" s="17"/>
    </row>
    <row r="199" spans="1:82" hidden="1" x14ac:dyDescent="0.2">
      <c r="A199" s="326"/>
      <c r="B199" s="326"/>
      <c r="C199" s="326"/>
      <c r="D199" s="326"/>
      <c r="E199" s="326"/>
      <c r="F199" s="326"/>
      <c r="G199" s="326"/>
      <c r="H199" s="326"/>
      <c r="I199" s="326"/>
      <c r="J199" s="326"/>
      <c r="K199" s="326"/>
      <c r="L199" s="326"/>
      <c r="M199" s="326"/>
      <c r="N199" s="326"/>
      <c r="O199" s="324" t="s">
        <v>43</v>
      </c>
      <c r="P199" s="325"/>
      <c r="Q199" s="325"/>
      <c r="R199" s="325"/>
      <c r="S199" s="325"/>
      <c r="T199" s="35" t="s">
        <v>0</v>
      </c>
      <c r="U199" s="95">
        <f t="shared" ref="U199:AB199" si="34">IFERROR(SUM(U196:U197),0)</f>
        <v>0</v>
      </c>
      <c r="V199" s="95">
        <f t="shared" si="34"/>
        <v>0</v>
      </c>
      <c r="W199" s="95">
        <f t="shared" si="34"/>
        <v>0</v>
      </c>
      <c r="X199" s="95">
        <f t="shared" si="34"/>
        <v>0</v>
      </c>
      <c r="Y199" s="95">
        <f t="shared" si="34"/>
        <v>0</v>
      </c>
      <c r="Z199" s="95">
        <f t="shared" si="34"/>
        <v>0</v>
      </c>
      <c r="AA199" s="95">
        <f t="shared" si="34"/>
        <v>0</v>
      </c>
      <c r="AB199" s="95">
        <f t="shared" si="34"/>
        <v>0</v>
      </c>
      <c r="AC199" s="45" t="s">
        <v>57</v>
      </c>
      <c r="AD199" s="3"/>
      <c r="AE199" s="65"/>
      <c r="AF199" s="3"/>
      <c r="AG199" s="3"/>
      <c r="AK199" s="3"/>
      <c r="AN199" s="54"/>
      <c r="AO199" s="3"/>
      <c r="AP199" s="3"/>
      <c r="AQ199" s="2"/>
      <c r="AR199" s="2"/>
      <c r="AS199" s="2"/>
      <c r="AT199" s="2"/>
      <c r="AU199" s="16"/>
      <c r="AV199" s="16"/>
      <c r="AW199" s="17"/>
    </row>
    <row r="200" spans="1:82" ht="15" hidden="1" x14ac:dyDescent="0.25">
      <c r="A200" s="314" t="s">
        <v>269</v>
      </c>
      <c r="B200" s="315"/>
      <c r="C200" s="315"/>
      <c r="D200" s="315"/>
      <c r="E200" s="315"/>
      <c r="F200" s="315"/>
      <c r="G200" s="315"/>
      <c r="H200" s="315"/>
      <c r="I200" s="315"/>
      <c r="J200" s="315"/>
      <c r="K200" s="315"/>
      <c r="L200" s="315"/>
      <c r="M200" s="315"/>
      <c r="N200" s="315"/>
      <c r="O200" s="315"/>
      <c r="P200" s="315"/>
      <c r="Q200" s="315"/>
      <c r="R200" s="315"/>
      <c r="S200" s="315"/>
      <c r="T200" s="315"/>
      <c r="U200" s="315"/>
      <c r="V200" s="315"/>
      <c r="W200" s="315"/>
      <c r="X200" s="315"/>
      <c r="Y200" s="315"/>
      <c r="Z200" s="315"/>
      <c r="AA200" s="311"/>
      <c r="AB200" s="311"/>
      <c r="AC200" s="311"/>
      <c r="AD200" s="311"/>
      <c r="AE200" s="312"/>
      <c r="AF200" s="316"/>
      <c r="AG200" s="2"/>
      <c r="AH200" s="2"/>
      <c r="AI200" s="2"/>
      <c r="AJ200" s="2"/>
      <c r="AK200" s="55"/>
      <c r="AL200" s="55"/>
      <c r="AM200" s="55"/>
      <c r="AN200" s="2"/>
      <c r="AO200" s="2"/>
      <c r="AP200" s="2"/>
      <c r="AQ200" s="2"/>
      <c r="AR200" s="2"/>
    </row>
    <row r="201" spans="1:82" ht="15" hidden="1" x14ac:dyDescent="0.25">
      <c r="A201" s="317" t="s">
        <v>104</v>
      </c>
      <c r="B201" s="318"/>
      <c r="C201" s="318"/>
      <c r="D201" s="318"/>
      <c r="E201" s="318"/>
      <c r="F201" s="318"/>
      <c r="G201" s="318"/>
      <c r="H201" s="318"/>
      <c r="I201" s="318"/>
      <c r="J201" s="318"/>
      <c r="K201" s="318"/>
      <c r="L201" s="318"/>
      <c r="M201" s="318"/>
      <c r="N201" s="318"/>
      <c r="O201" s="318"/>
      <c r="P201" s="318"/>
      <c r="Q201" s="318"/>
      <c r="R201" s="318"/>
      <c r="S201" s="318"/>
      <c r="T201" s="318"/>
      <c r="U201" s="318"/>
      <c r="V201" s="318"/>
      <c r="W201" s="318"/>
      <c r="X201" s="315"/>
      <c r="Y201" s="315"/>
      <c r="Z201" s="315"/>
      <c r="AA201" s="311"/>
      <c r="AB201" s="311"/>
      <c r="AC201" s="311"/>
      <c r="AD201" s="311"/>
      <c r="AE201" s="312"/>
      <c r="AF201" s="319"/>
      <c r="AG201" s="2"/>
      <c r="AH201" s="2"/>
      <c r="AI201" s="2"/>
      <c r="AJ201" s="2"/>
      <c r="AK201" s="55"/>
      <c r="AL201" s="55"/>
      <c r="AM201" s="55"/>
      <c r="AN201" s="2"/>
      <c r="AO201" s="2"/>
      <c r="AP201" s="2"/>
      <c r="AQ201" s="2"/>
      <c r="AR201" s="2"/>
    </row>
    <row r="202" spans="1:82" hidden="1" x14ac:dyDescent="0.2">
      <c r="A202" s="72" t="s">
        <v>270</v>
      </c>
      <c r="B202" s="73" t="s">
        <v>271</v>
      </c>
      <c r="C202" s="73">
        <v>4301031261</v>
      </c>
      <c r="D202" s="73">
        <v>4680115885103</v>
      </c>
      <c r="E202" s="74">
        <v>0.27</v>
      </c>
      <c r="F202" s="75">
        <v>6</v>
      </c>
      <c r="G202" s="74">
        <v>1.62</v>
      </c>
      <c r="H202" s="74">
        <v>1.8</v>
      </c>
      <c r="I202" s="76">
        <v>182</v>
      </c>
      <c r="J202" s="76" t="s">
        <v>86</v>
      </c>
      <c r="K202" s="77" t="s">
        <v>107</v>
      </c>
      <c r="L202" s="77"/>
      <c r="M202" s="320">
        <v>40</v>
      </c>
      <c r="N202" s="320"/>
      <c r="O202" s="3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202" s="322"/>
      <c r="Q202" s="322"/>
      <c r="R202" s="322"/>
      <c r="S202" s="322"/>
      <c r="T202" s="78" t="s">
        <v>0</v>
      </c>
      <c r="U202" s="58">
        <v>0</v>
      </c>
      <c r="V202" s="59">
        <f>IFERROR(IF(U202="",0,CEILING((U202/$G202),1)*$G202),"")</f>
        <v>0</v>
      </c>
      <c r="W202" s="58">
        <v>0</v>
      </c>
      <c r="X202" s="59">
        <f>IFERROR(IF(W202="",0,CEILING((W202/$G202),1)*$G202),"")</f>
        <v>0</v>
      </c>
      <c r="Y202" s="58">
        <v>0</v>
      </c>
      <c r="Z202" s="59">
        <f>IFERROR(IF(Y202="",0,CEILING((Y202/$G202),1)*$G202),"")</f>
        <v>0</v>
      </c>
      <c r="AA202" s="58">
        <v>0</v>
      </c>
      <c r="AB202" s="59">
        <f>IFERROR(IF(AA202="",0,CEILING((AA202/$G202),1)*$G202),"")</f>
        <v>0</v>
      </c>
      <c r="AC202" s="60" t="str">
        <f>IF(IFERROR(ROUNDUP(V202/G202,0)*0.00651,0)+IFERROR(ROUNDUP(X202/G202,0)*0.00651,0)+IFERROR(ROUNDUP(Z202/G202,0)*0.00651,0)+IFERROR(ROUNDUP(AB202/G202,0)*0.00651,0)=0,"",IFERROR(ROUNDUP(V202/G202,0)*0.00651,0)+IFERROR(ROUNDUP(X202/G202,0)*0.00651,0)+IFERROR(ROUNDUP(Z202/G202,0)*0.00651,0)+IFERROR(ROUNDUP(AB202/G202,0)*0.00651,0))</f>
        <v/>
      </c>
      <c r="AD202" s="72" t="s">
        <v>57</v>
      </c>
      <c r="AE202" s="72" t="s">
        <v>57</v>
      </c>
      <c r="AF202" s="201" t="s">
        <v>272</v>
      </c>
      <c r="AG202" s="2"/>
      <c r="AH202" s="2"/>
      <c r="AI202" s="2"/>
      <c r="AJ202" s="2"/>
      <c r="AK202" s="2"/>
      <c r="AL202" s="55"/>
      <c r="AM202" s="55"/>
      <c r="AN202" s="55"/>
      <c r="AO202" s="2"/>
      <c r="AP202" s="2"/>
      <c r="AQ202" s="2"/>
      <c r="AR202" s="2"/>
      <c r="AS202" s="2"/>
      <c r="AT202" s="2"/>
      <c r="AU202" s="16"/>
      <c r="AV202" s="16"/>
      <c r="AW202" s="17"/>
      <c r="BB202" s="200" t="s">
        <v>65</v>
      </c>
      <c r="BO202" s="70">
        <f>IFERROR(U202*H202/G202,0)</f>
        <v>0</v>
      </c>
      <c r="BP202" s="70">
        <f>IFERROR(V202*H202/G202,0)</f>
        <v>0</v>
      </c>
      <c r="BQ202" s="70">
        <f>IFERROR(1/I202*(U202/G202),0)</f>
        <v>0</v>
      </c>
      <c r="BR202" s="70">
        <f>IFERROR(1/I202*(V202/G202),0)</f>
        <v>0</v>
      </c>
      <c r="BS202" s="70">
        <f>IFERROR(W202*H202/G202,0)</f>
        <v>0</v>
      </c>
      <c r="BT202" s="70">
        <f>IFERROR(X202*H202/G202,0)</f>
        <v>0</v>
      </c>
      <c r="BU202" s="70">
        <f>IFERROR(1/I202*(W202/G202),0)</f>
        <v>0</v>
      </c>
      <c r="BV202" s="70">
        <f>IFERROR(1/I202*(X202/G202),0)</f>
        <v>0</v>
      </c>
      <c r="BW202" s="70">
        <f>IFERROR(Y202*H202/G202,0)</f>
        <v>0</v>
      </c>
      <c r="BX202" s="70">
        <f>IFERROR(Z202*H202/G202,0)</f>
        <v>0</v>
      </c>
      <c r="BY202" s="70">
        <f>IFERROR(1/I202*(Y202/G202),0)</f>
        <v>0</v>
      </c>
      <c r="BZ202" s="70">
        <f>IFERROR(1/I202*(Z202/G202),0)</f>
        <v>0</v>
      </c>
      <c r="CA202" s="70">
        <f>IFERROR(AA202*H202/G202,0)</f>
        <v>0</v>
      </c>
      <c r="CB202" s="70">
        <f>IFERROR(AB202*H202/G202,0)</f>
        <v>0</v>
      </c>
      <c r="CC202" s="70">
        <f>IFERROR(1/I202*(AA202/G202),0)</f>
        <v>0</v>
      </c>
      <c r="CD202" s="70">
        <f>IFERROR(1/I202*(AB202/G202),0)</f>
        <v>0</v>
      </c>
    </row>
    <row r="203" spans="1:82" hidden="1" x14ac:dyDescent="0.2">
      <c r="A203" s="72" t="s">
        <v>270</v>
      </c>
      <c r="B203" s="73" t="s">
        <v>273</v>
      </c>
      <c r="C203" s="73">
        <v>4301031400</v>
      </c>
      <c r="D203" s="73">
        <v>4680115886353</v>
      </c>
      <c r="E203" s="74">
        <v>0.27</v>
      </c>
      <c r="F203" s="75">
        <v>6</v>
      </c>
      <c r="G203" s="74">
        <v>1.62</v>
      </c>
      <c r="H203" s="74">
        <v>1.8</v>
      </c>
      <c r="I203" s="76">
        <v>182</v>
      </c>
      <c r="J203" s="76" t="s">
        <v>86</v>
      </c>
      <c r="K203" s="77" t="s">
        <v>107</v>
      </c>
      <c r="L203" s="77"/>
      <c r="M203" s="320">
        <v>40</v>
      </c>
      <c r="N203" s="320"/>
      <c r="O203" s="377" t="str">
        <f>HYPERLINK("https://abi.ru/products/Охлажденные/Баварушка/Бюргерсы/Копченые колбасы/P004892/","Копченые колбасы «Колбаски Бюргерсы с сыром» Фикс.вес 0,27 черева ТМ «Баварушка»")</f>
        <v>Копченые колбасы «Колбаски Бюргерсы с сыром» Фикс.вес 0,27 черева ТМ «Баварушка»</v>
      </c>
      <c r="P203" s="322"/>
      <c r="Q203" s="322"/>
      <c r="R203" s="322"/>
      <c r="S203" s="322"/>
      <c r="T203" s="78" t="s">
        <v>0</v>
      </c>
      <c r="U203" s="58">
        <v>0</v>
      </c>
      <c r="V203" s="59">
        <f>IFERROR(IF(U203="",0,CEILING((U203/$G203),1)*$G203),"")</f>
        <v>0</v>
      </c>
      <c r="W203" s="58">
        <v>0</v>
      </c>
      <c r="X203" s="59">
        <f>IFERROR(IF(W203="",0,CEILING((W203/$G203),1)*$G203),"")</f>
        <v>0</v>
      </c>
      <c r="Y203" s="58">
        <v>0</v>
      </c>
      <c r="Z203" s="59">
        <f>IFERROR(IF(Y203="",0,CEILING((Y203/$G203),1)*$G203),"")</f>
        <v>0</v>
      </c>
      <c r="AA203" s="58">
        <v>0</v>
      </c>
      <c r="AB203" s="59">
        <f>IFERROR(IF(AA203="",0,CEILING((AA203/$G203),1)*$G203),"")</f>
        <v>0</v>
      </c>
      <c r="AC203" s="60" t="str">
        <f>IF(IFERROR(ROUNDUP(V203/G203,0)*0.00651,0)+IFERROR(ROUNDUP(X203/G203,0)*0.00651,0)+IFERROR(ROUNDUP(Z203/G203,0)*0.00651,0)+IFERROR(ROUNDUP(AB203/G203,0)*0.00651,0)=0,"",IFERROR(ROUNDUP(V203/G203,0)*0.00651,0)+IFERROR(ROUNDUP(X203/G203,0)*0.00651,0)+IFERROR(ROUNDUP(Z203/G203,0)*0.00651,0)+IFERROR(ROUNDUP(AB203/G203,0)*0.00651,0))</f>
        <v/>
      </c>
      <c r="AD203" s="72" t="s">
        <v>57</v>
      </c>
      <c r="AE203" s="72" t="s">
        <v>57</v>
      </c>
      <c r="AF203" s="203" t="s">
        <v>272</v>
      </c>
      <c r="AG203" s="2"/>
      <c r="AH203" s="2"/>
      <c r="AI203" s="2"/>
      <c r="AJ203" s="2"/>
      <c r="AK203" s="2"/>
      <c r="AL203" s="55"/>
      <c r="AM203" s="55"/>
      <c r="AN203" s="55"/>
      <c r="AO203" s="2"/>
      <c r="AP203" s="2"/>
      <c r="AQ203" s="2"/>
      <c r="AR203" s="2"/>
      <c r="AS203" s="2"/>
      <c r="AT203" s="2"/>
      <c r="AU203" s="16"/>
      <c r="AV203" s="16"/>
      <c r="AW203" s="17"/>
      <c r="BB203" s="202" t="s">
        <v>65</v>
      </c>
      <c r="BO203" s="70">
        <f>IFERROR(U203*H203/G203,0)</f>
        <v>0</v>
      </c>
      <c r="BP203" s="70">
        <f>IFERROR(V203*H203/G203,0)</f>
        <v>0</v>
      </c>
      <c r="BQ203" s="70">
        <f>IFERROR(1/I203*(U203/G203),0)</f>
        <v>0</v>
      </c>
      <c r="BR203" s="70">
        <f>IFERROR(1/I203*(V203/G203),0)</f>
        <v>0</v>
      </c>
      <c r="BS203" s="70">
        <f>IFERROR(W203*H203/G203,0)</f>
        <v>0</v>
      </c>
      <c r="BT203" s="70">
        <f>IFERROR(X203*H203/G203,0)</f>
        <v>0</v>
      </c>
      <c r="BU203" s="70">
        <f>IFERROR(1/I203*(W203/G203),0)</f>
        <v>0</v>
      </c>
      <c r="BV203" s="70">
        <f>IFERROR(1/I203*(X203/G203),0)</f>
        <v>0</v>
      </c>
      <c r="BW203" s="70">
        <f>IFERROR(Y203*H203/G203,0)</f>
        <v>0</v>
      </c>
      <c r="BX203" s="70">
        <f>IFERROR(Z203*H203/G203,0)</f>
        <v>0</v>
      </c>
      <c r="BY203" s="70">
        <f>IFERROR(1/I203*(Y203/G203),0)</f>
        <v>0</v>
      </c>
      <c r="BZ203" s="70">
        <f>IFERROR(1/I203*(Z203/G203),0)</f>
        <v>0</v>
      </c>
      <c r="CA203" s="70">
        <f>IFERROR(AA203*H203/G203,0)</f>
        <v>0</v>
      </c>
      <c r="CB203" s="70">
        <f>IFERROR(AB203*H203/G203,0)</f>
        <v>0</v>
      </c>
      <c r="CC203" s="70">
        <f>IFERROR(1/I203*(AA203/G203),0)</f>
        <v>0</v>
      </c>
      <c r="CD203" s="70">
        <f>IFERROR(1/I203*(AB203/G203),0)</f>
        <v>0</v>
      </c>
    </row>
    <row r="204" spans="1:82" hidden="1" x14ac:dyDescent="0.2">
      <c r="A204" s="326"/>
      <c r="B204" s="326"/>
      <c r="C204" s="326"/>
      <c r="D204" s="326"/>
      <c r="E204" s="326"/>
      <c r="F204" s="326"/>
      <c r="G204" s="326"/>
      <c r="H204" s="326"/>
      <c r="I204" s="326"/>
      <c r="J204" s="326"/>
      <c r="K204" s="326"/>
      <c r="L204" s="326"/>
      <c r="M204" s="326"/>
      <c r="N204" s="326"/>
      <c r="O204" s="324" t="s">
        <v>43</v>
      </c>
      <c r="P204" s="325"/>
      <c r="Q204" s="325"/>
      <c r="R204" s="325"/>
      <c r="S204" s="325"/>
      <c r="T204" s="35" t="s">
        <v>42</v>
      </c>
      <c r="U204" s="45">
        <f>IFERROR(U202/G202,0)+IFERROR(U203/G203,0)</f>
        <v>0</v>
      </c>
      <c r="V204" s="45">
        <f>IFERROR(V202/G202,0)+IFERROR(V203/G203,0)</f>
        <v>0</v>
      </c>
      <c r="W204" s="45">
        <f>IFERROR(W202/G202,0)+IFERROR(W203/G203,0)</f>
        <v>0</v>
      </c>
      <c r="X204" s="45">
        <f>IFERROR(X202/G202,0)+IFERROR(X203/G203,0)</f>
        <v>0</v>
      </c>
      <c r="Y204" s="45">
        <f>IFERROR(Y202/G202,0)+IFERROR(Y203/G203,0)</f>
        <v>0</v>
      </c>
      <c r="Z204" s="45">
        <f>IFERROR(Z202/G202,0)+IFERROR(Z203/G203,0)</f>
        <v>0</v>
      </c>
      <c r="AA204" s="45">
        <f>IFERROR(AA202/G202,0)+IFERROR(AA203/G203,0)</f>
        <v>0</v>
      </c>
      <c r="AB204" s="45">
        <f>IFERROR(AB202/G202,0)+IFERROR(AB203/G203,0)</f>
        <v>0</v>
      </c>
      <c r="AC204" s="45">
        <f>IFERROR(IF(AC202="",0,AC202),0)+IFERROR(IF(AC203="",0,AC203),0)</f>
        <v>0</v>
      </c>
      <c r="AD204" s="3"/>
      <c r="AE204" s="65"/>
      <c r="AF204" s="3"/>
      <c r="AG204" s="3"/>
      <c r="AK204" s="3"/>
      <c r="AN204" s="54"/>
      <c r="AO204" s="3"/>
      <c r="AP204" s="3"/>
      <c r="AQ204" s="2"/>
      <c r="AR204" s="2"/>
      <c r="AS204" s="2"/>
      <c r="AT204" s="2"/>
      <c r="AU204" s="16"/>
      <c r="AV204" s="16"/>
      <c r="AW204" s="17"/>
    </row>
    <row r="205" spans="1:82" hidden="1" x14ac:dyDescent="0.2">
      <c r="A205" s="326"/>
      <c r="B205" s="326"/>
      <c r="C205" s="326"/>
      <c r="D205" s="326"/>
      <c r="E205" s="326"/>
      <c r="F205" s="326"/>
      <c r="G205" s="326"/>
      <c r="H205" s="326"/>
      <c r="I205" s="326"/>
      <c r="J205" s="326"/>
      <c r="K205" s="326"/>
      <c r="L205" s="326"/>
      <c r="M205" s="326"/>
      <c r="N205" s="326"/>
      <c r="O205" s="324" t="s">
        <v>43</v>
      </c>
      <c r="P205" s="325"/>
      <c r="Q205" s="325"/>
      <c r="R205" s="325"/>
      <c r="S205" s="325"/>
      <c r="T205" s="35" t="s">
        <v>0</v>
      </c>
      <c r="U205" s="95">
        <f t="shared" ref="U205:AB205" si="35">IFERROR(SUM(U202:U203),0)</f>
        <v>0</v>
      </c>
      <c r="V205" s="95">
        <f t="shared" si="35"/>
        <v>0</v>
      </c>
      <c r="W205" s="95">
        <f t="shared" si="35"/>
        <v>0</v>
      </c>
      <c r="X205" s="95">
        <f t="shared" si="35"/>
        <v>0</v>
      </c>
      <c r="Y205" s="95">
        <f t="shared" si="35"/>
        <v>0</v>
      </c>
      <c r="Z205" s="95">
        <f t="shared" si="35"/>
        <v>0</v>
      </c>
      <c r="AA205" s="95">
        <f t="shared" si="35"/>
        <v>0</v>
      </c>
      <c r="AB205" s="95">
        <f t="shared" si="35"/>
        <v>0</v>
      </c>
      <c r="AC205" s="45" t="s">
        <v>57</v>
      </c>
      <c r="AD205" s="3"/>
      <c r="AE205" s="65"/>
      <c r="AF205" s="3"/>
      <c r="AG205" s="3"/>
      <c r="AK205" s="3"/>
      <c r="AN205" s="54"/>
      <c r="AO205" s="3"/>
      <c r="AP205" s="3"/>
      <c r="AQ205" s="2"/>
      <c r="AR205" s="2"/>
      <c r="AS205" s="2"/>
      <c r="AT205" s="2"/>
      <c r="AU205" s="16"/>
      <c r="AV205" s="16"/>
      <c r="AW205" s="17"/>
    </row>
    <row r="206" spans="1:82" ht="15" hidden="1" x14ac:dyDescent="0.25">
      <c r="A206" s="317" t="s">
        <v>116</v>
      </c>
      <c r="B206" s="318"/>
      <c r="C206" s="318"/>
      <c r="D206" s="318"/>
      <c r="E206" s="318"/>
      <c r="F206" s="318"/>
      <c r="G206" s="318"/>
      <c r="H206" s="318"/>
      <c r="I206" s="318"/>
      <c r="J206" s="318"/>
      <c r="K206" s="318"/>
      <c r="L206" s="318"/>
      <c r="M206" s="318"/>
      <c r="N206" s="318"/>
      <c r="O206" s="318"/>
      <c r="P206" s="318"/>
      <c r="Q206" s="318"/>
      <c r="R206" s="318"/>
      <c r="S206" s="318"/>
      <c r="T206" s="318"/>
      <c r="U206" s="318"/>
      <c r="V206" s="318"/>
      <c r="W206" s="318"/>
      <c r="X206" s="315"/>
      <c r="Y206" s="315"/>
      <c r="Z206" s="315"/>
      <c r="AA206" s="311"/>
      <c r="AB206" s="311"/>
      <c r="AC206" s="311"/>
      <c r="AD206" s="311"/>
      <c r="AE206" s="312"/>
      <c r="AF206" s="319"/>
      <c r="AG206" s="2"/>
      <c r="AH206" s="2"/>
      <c r="AI206" s="2"/>
      <c r="AJ206" s="2"/>
      <c r="AK206" s="55"/>
      <c r="AL206" s="55"/>
      <c r="AM206" s="55"/>
      <c r="AN206" s="2"/>
      <c r="AO206" s="2"/>
      <c r="AP206" s="2"/>
      <c r="AQ206" s="2"/>
      <c r="AR206" s="2"/>
    </row>
    <row r="207" spans="1:82" ht="22.5" hidden="1" x14ac:dyDescent="0.2">
      <c r="A207" s="72" t="s">
        <v>274</v>
      </c>
      <c r="B207" s="73" t="s">
        <v>275</v>
      </c>
      <c r="C207" s="73">
        <v>4301060412</v>
      </c>
      <c r="D207" s="73">
        <v>4680115885509</v>
      </c>
      <c r="E207" s="74">
        <v>0.27</v>
      </c>
      <c r="F207" s="75">
        <v>6</v>
      </c>
      <c r="G207" s="74">
        <v>1.62</v>
      </c>
      <c r="H207" s="74">
        <v>1.8660000000000001</v>
      </c>
      <c r="I207" s="76">
        <v>182</v>
      </c>
      <c r="J207" s="76" t="s">
        <v>86</v>
      </c>
      <c r="K207" s="77" t="s">
        <v>107</v>
      </c>
      <c r="L207" s="77"/>
      <c r="M207" s="320">
        <v>35</v>
      </c>
      <c r="N207" s="320"/>
      <c r="O207" s="37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P207" s="322"/>
      <c r="Q207" s="322"/>
      <c r="R207" s="322"/>
      <c r="S207" s="322"/>
      <c r="T207" s="78" t="s">
        <v>0</v>
      </c>
      <c r="U207" s="58">
        <v>0</v>
      </c>
      <c r="V207" s="59">
        <f>IFERROR(IF(U207="",0,CEILING((U207/$G207),1)*$G207),"")</f>
        <v>0</v>
      </c>
      <c r="W207" s="58">
        <v>0</v>
      </c>
      <c r="X207" s="59">
        <f>IFERROR(IF(W207="",0,CEILING((W207/$G207),1)*$G207),"")</f>
        <v>0</v>
      </c>
      <c r="Y207" s="58">
        <v>0</v>
      </c>
      <c r="Z207" s="59">
        <f>IFERROR(IF(Y207="",0,CEILING((Y207/$G207),1)*$G207),"")</f>
        <v>0</v>
      </c>
      <c r="AA207" s="58">
        <v>0</v>
      </c>
      <c r="AB207" s="59">
        <f>IFERROR(IF(AA207="",0,CEILING((AA207/$G207),1)*$G207),"")</f>
        <v>0</v>
      </c>
      <c r="AC207" s="60" t="str">
        <f>IF(IFERROR(ROUNDUP(V207/G207,0)*0.00651,0)+IFERROR(ROUNDUP(X207/G207,0)*0.00651,0)+IFERROR(ROUNDUP(Z207/G207,0)*0.00651,0)+IFERROR(ROUNDUP(AB207/G207,0)*0.00651,0)=0,"",IFERROR(ROUNDUP(V207/G207,0)*0.00651,0)+IFERROR(ROUNDUP(X207/G207,0)*0.00651,0)+IFERROR(ROUNDUP(Z207/G207,0)*0.00651,0)+IFERROR(ROUNDUP(AB207/G207,0)*0.00651,0))</f>
        <v/>
      </c>
      <c r="AD207" s="72" t="s">
        <v>57</v>
      </c>
      <c r="AE207" s="72" t="s">
        <v>57</v>
      </c>
      <c r="AF207" s="205" t="s">
        <v>276</v>
      </c>
      <c r="AG207" s="2"/>
      <c r="AH207" s="2"/>
      <c r="AI207" s="2"/>
      <c r="AJ207" s="2"/>
      <c r="AK207" s="2"/>
      <c r="AL207" s="55"/>
      <c r="AM207" s="55"/>
      <c r="AN207" s="55"/>
      <c r="AO207" s="2"/>
      <c r="AP207" s="2"/>
      <c r="AQ207" s="2"/>
      <c r="AR207" s="2"/>
      <c r="AS207" s="2"/>
      <c r="AT207" s="2"/>
      <c r="AU207" s="16"/>
      <c r="AV207" s="16"/>
      <c r="AW207" s="17"/>
      <c r="BB207" s="204" t="s">
        <v>65</v>
      </c>
      <c r="BO207" s="70">
        <f>IFERROR(U207*H207/G207,0)</f>
        <v>0</v>
      </c>
      <c r="BP207" s="70">
        <f>IFERROR(V207*H207/G207,0)</f>
        <v>0</v>
      </c>
      <c r="BQ207" s="70">
        <f>IFERROR(1/I207*(U207/G207),0)</f>
        <v>0</v>
      </c>
      <c r="BR207" s="70">
        <f>IFERROR(1/I207*(V207/G207),0)</f>
        <v>0</v>
      </c>
      <c r="BS207" s="70">
        <f>IFERROR(W207*H207/G207,0)</f>
        <v>0</v>
      </c>
      <c r="BT207" s="70">
        <f>IFERROR(X207*H207/G207,0)</f>
        <v>0</v>
      </c>
      <c r="BU207" s="70">
        <f>IFERROR(1/I207*(W207/G207),0)</f>
        <v>0</v>
      </c>
      <c r="BV207" s="70">
        <f>IFERROR(1/I207*(X207/G207),0)</f>
        <v>0</v>
      </c>
      <c r="BW207" s="70">
        <f>IFERROR(Y207*H207/G207,0)</f>
        <v>0</v>
      </c>
      <c r="BX207" s="70">
        <f>IFERROR(Z207*H207/G207,0)</f>
        <v>0</v>
      </c>
      <c r="BY207" s="70">
        <f>IFERROR(1/I207*(Y207/G207),0)</f>
        <v>0</v>
      </c>
      <c r="BZ207" s="70">
        <f>IFERROR(1/I207*(Z207/G207),0)</f>
        <v>0</v>
      </c>
      <c r="CA207" s="70">
        <f>IFERROR(AA207*H207/G207,0)</f>
        <v>0</v>
      </c>
      <c r="CB207" s="70">
        <f>IFERROR(AB207*H207/G207,0)</f>
        <v>0</v>
      </c>
      <c r="CC207" s="70">
        <f>IFERROR(1/I207*(AA207/G207),0)</f>
        <v>0</v>
      </c>
      <c r="CD207" s="70">
        <f>IFERROR(1/I207*(AB207/G207),0)</f>
        <v>0</v>
      </c>
    </row>
    <row r="208" spans="1:82" hidden="1" x14ac:dyDescent="0.2">
      <c r="A208" s="326"/>
      <c r="B208" s="326"/>
      <c r="C208" s="326"/>
      <c r="D208" s="326"/>
      <c r="E208" s="326"/>
      <c r="F208" s="326"/>
      <c r="G208" s="326"/>
      <c r="H208" s="326"/>
      <c r="I208" s="326"/>
      <c r="J208" s="326"/>
      <c r="K208" s="326"/>
      <c r="L208" s="326"/>
      <c r="M208" s="326"/>
      <c r="N208" s="326"/>
      <c r="O208" s="324" t="s">
        <v>43</v>
      </c>
      <c r="P208" s="325"/>
      <c r="Q208" s="325"/>
      <c r="R208" s="325"/>
      <c r="S208" s="325"/>
      <c r="T208" s="35" t="s">
        <v>42</v>
      </c>
      <c r="U208" s="45">
        <f>IFERROR(U207/G207,0)</f>
        <v>0</v>
      </c>
      <c r="V208" s="45">
        <f>IFERROR(V207/G207,0)</f>
        <v>0</v>
      </c>
      <c r="W208" s="45">
        <f>IFERROR(W207/G207,0)</f>
        <v>0</v>
      </c>
      <c r="X208" s="45">
        <f>IFERROR(X207/G207,0)</f>
        <v>0</v>
      </c>
      <c r="Y208" s="45">
        <f>IFERROR(Y207/G207,0)</f>
        <v>0</v>
      </c>
      <c r="Z208" s="45">
        <f>IFERROR(Z207/G207,0)</f>
        <v>0</v>
      </c>
      <c r="AA208" s="45">
        <f>IFERROR(AA207/G207,0)</f>
        <v>0</v>
      </c>
      <c r="AB208" s="45">
        <f>IFERROR(AB207/G207,0)</f>
        <v>0</v>
      </c>
      <c r="AC208" s="45">
        <f>IFERROR(IF(AC207="",0,AC207),0)</f>
        <v>0</v>
      </c>
      <c r="AD208" s="3"/>
      <c r="AE208" s="65"/>
      <c r="AF208" s="3"/>
      <c r="AG208" s="3"/>
      <c r="AK208" s="3"/>
      <c r="AN208" s="54"/>
      <c r="AO208" s="3"/>
      <c r="AP208" s="3"/>
      <c r="AQ208" s="2"/>
      <c r="AR208" s="2"/>
      <c r="AS208" s="2"/>
      <c r="AT208" s="2"/>
      <c r="AU208" s="16"/>
      <c r="AV208" s="16"/>
      <c r="AW208" s="17"/>
    </row>
    <row r="209" spans="1:82" hidden="1" x14ac:dyDescent="0.2">
      <c r="A209" s="326"/>
      <c r="B209" s="326"/>
      <c r="C209" s="326"/>
      <c r="D209" s="326"/>
      <c r="E209" s="326"/>
      <c r="F209" s="326"/>
      <c r="G209" s="326"/>
      <c r="H209" s="326"/>
      <c r="I209" s="326"/>
      <c r="J209" s="326"/>
      <c r="K209" s="326"/>
      <c r="L209" s="326"/>
      <c r="M209" s="326"/>
      <c r="N209" s="326"/>
      <c r="O209" s="324" t="s">
        <v>43</v>
      </c>
      <c r="P209" s="325"/>
      <c r="Q209" s="325"/>
      <c r="R209" s="325"/>
      <c r="S209" s="325"/>
      <c r="T209" s="35" t="s">
        <v>0</v>
      </c>
      <c r="U209" s="95">
        <f t="shared" ref="U209:AB209" si="36">IFERROR(SUM(U207:U207),0)</f>
        <v>0</v>
      </c>
      <c r="V209" s="95">
        <f t="shared" si="36"/>
        <v>0</v>
      </c>
      <c r="W209" s="95">
        <f t="shared" si="36"/>
        <v>0</v>
      </c>
      <c r="X209" s="95">
        <f t="shared" si="36"/>
        <v>0</v>
      </c>
      <c r="Y209" s="95">
        <f t="shared" si="36"/>
        <v>0</v>
      </c>
      <c r="Z209" s="95">
        <f t="shared" si="36"/>
        <v>0</v>
      </c>
      <c r="AA209" s="95">
        <f t="shared" si="36"/>
        <v>0</v>
      </c>
      <c r="AB209" s="95">
        <f t="shared" si="36"/>
        <v>0</v>
      </c>
      <c r="AC209" s="45" t="s">
        <v>57</v>
      </c>
      <c r="AD209" s="3"/>
      <c r="AE209" s="65"/>
      <c r="AF209" s="3"/>
      <c r="AG209" s="3"/>
      <c r="AK209" s="3"/>
      <c r="AN209" s="54"/>
      <c r="AO209" s="3"/>
      <c r="AP209" s="3"/>
      <c r="AQ209" s="2"/>
      <c r="AR209" s="2"/>
      <c r="AS209" s="2"/>
      <c r="AT209" s="2"/>
      <c r="AU209" s="16"/>
      <c r="AV209" s="16"/>
      <c r="AW209" s="17"/>
    </row>
    <row r="210" spans="1:82" ht="27.75" hidden="1" customHeight="1" x14ac:dyDescent="0.2">
      <c r="A210" s="309" t="s">
        <v>277</v>
      </c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  <c r="R210" s="310"/>
      <c r="S210" s="310"/>
      <c r="T210" s="310"/>
      <c r="U210" s="310"/>
      <c r="V210" s="310"/>
      <c r="W210" s="298"/>
      <c r="X210" s="298"/>
      <c r="Y210" s="298"/>
      <c r="Z210" s="298"/>
      <c r="AA210" s="311"/>
      <c r="AB210" s="311"/>
      <c r="AC210" s="311"/>
      <c r="AD210" s="311"/>
      <c r="AE210" s="312"/>
      <c r="AF210" s="313"/>
      <c r="AG210" s="2"/>
      <c r="AH210" s="2"/>
      <c r="AI210" s="2"/>
      <c r="AJ210" s="2"/>
      <c r="AK210" s="55"/>
      <c r="AL210" s="55"/>
      <c r="AM210" s="55"/>
      <c r="AN210" s="2"/>
      <c r="AO210" s="2"/>
      <c r="AP210" s="2"/>
      <c r="AQ210" s="2"/>
      <c r="AR210" s="2"/>
    </row>
    <row r="211" spans="1:82" ht="15" hidden="1" x14ac:dyDescent="0.25">
      <c r="A211" s="314" t="s">
        <v>277</v>
      </c>
      <c r="B211" s="315"/>
      <c r="C211" s="315"/>
      <c r="D211" s="315"/>
      <c r="E211" s="315"/>
      <c r="F211" s="315"/>
      <c r="G211" s="315"/>
      <c r="H211" s="315"/>
      <c r="I211" s="315"/>
      <c r="J211" s="315"/>
      <c r="K211" s="315"/>
      <c r="L211" s="315"/>
      <c r="M211" s="315"/>
      <c r="N211" s="315"/>
      <c r="O211" s="315"/>
      <c r="P211" s="315"/>
      <c r="Q211" s="315"/>
      <c r="R211" s="315"/>
      <c r="S211" s="315"/>
      <c r="T211" s="315"/>
      <c r="U211" s="315"/>
      <c r="V211" s="315"/>
      <c r="W211" s="315"/>
      <c r="X211" s="315"/>
      <c r="Y211" s="315"/>
      <c r="Z211" s="315"/>
      <c r="AA211" s="311"/>
      <c r="AB211" s="311"/>
      <c r="AC211" s="311"/>
      <c r="AD211" s="311"/>
      <c r="AE211" s="312"/>
      <c r="AF211" s="316"/>
      <c r="AG211" s="2"/>
      <c r="AH211" s="2"/>
      <c r="AI211" s="2"/>
      <c r="AJ211" s="2"/>
      <c r="AK211" s="55"/>
      <c r="AL211" s="55"/>
      <c r="AM211" s="55"/>
      <c r="AN211" s="2"/>
      <c r="AO211" s="2"/>
      <c r="AP211" s="2"/>
      <c r="AQ211" s="2"/>
      <c r="AR211" s="2"/>
    </row>
    <row r="212" spans="1:82" ht="15" hidden="1" x14ac:dyDescent="0.25">
      <c r="A212" s="317" t="s">
        <v>94</v>
      </c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315"/>
      <c r="Y212" s="315"/>
      <c r="Z212" s="315"/>
      <c r="AA212" s="311"/>
      <c r="AB212" s="311"/>
      <c r="AC212" s="311"/>
      <c r="AD212" s="311"/>
      <c r="AE212" s="312"/>
      <c r="AF212" s="319"/>
      <c r="AG212" s="2"/>
      <c r="AH212" s="2"/>
      <c r="AI212" s="2"/>
      <c r="AJ212" s="2"/>
      <c r="AK212" s="55"/>
      <c r="AL212" s="55"/>
      <c r="AM212" s="55"/>
      <c r="AN212" s="2"/>
      <c r="AO212" s="2"/>
      <c r="AP212" s="2"/>
      <c r="AQ212" s="2"/>
      <c r="AR212" s="2"/>
    </row>
    <row r="213" spans="1:82" hidden="1" x14ac:dyDescent="0.2">
      <c r="A213" s="72" t="s">
        <v>278</v>
      </c>
      <c r="B213" s="73" t="s">
        <v>279</v>
      </c>
      <c r="C213" s="73">
        <v>4301011959</v>
      </c>
      <c r="D213" s="73">
        <v>4680115882782</v>
      </c>
      <c r="E213" s="74">
        <v>0.6</v>
      </c>
      <c r="F213" s="75">
        <v>6</v>
      </c>
      <c r="G213" s="74">
        <v>3.6</v>
      </c>
      <c r="H213" s="74">
        <v>3.81</v>
      </c>
      <c r="I213" s="76">
        <v>132</v>
      </c>
      <c r="J213" s="76" t="s">
        <v>98</v>
      </c>
      <c r="K213" s="77" t="s">
        <v>97</v>
      </c>
      <c r="L213" s="77"/>
      <c r="M213" s="320">
        <v>60</v>
      </c>
      <c r="N213" s="320"/>
      <c r="O213" s="379" t="str">
        <f>HYPERLINK("https://abi.ru/products/Охлажденные/Дугушка/Дугушка/Вареные колбасы/P004403/","Вареные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213" s="322"/>
      <c r="Q213" s="322"/>
      <c r="R213" s="322"/>
      <c r="S213" s="322"/>
      <c r="T213" s="78" t="s">
        <v>0</v>
      </c>
      <c r="U213" s="58">
        <v>0</v>
      </c>
      <c r="V213" s="59">
        <f t="shared" ref="V213:V218" si="37">IFERROR(IF(U213="",0,CEILING((U213/$G213),1)*$G213),"")</f>
        <v>0</v>
      </c>
      <c r="W213" s="58">
        <v>0</v>
      </c>
      <c r="X213" s="59">
        <f t="shared" ref="X213:X218" si="38">IFERROR(IF(W213="",0,CEILING((W213/$G213),1)*$G213),"")</f>
        <v>0</v>
      </c>
      <c r="Y213" s="58">
        <v>0</v>
      </c>
      <c r="Z213" s="59">
        <f t="shared" ref="Z213:Z218" si="39">IFERROR(IF(Y213="",0,CEILING((Y213/$G213),1)*$G213),"")</f>
        <v>0</v>
      </c>
      <c r="AA213" s="58">
        <v>0</v>
      </c>
      <c r="AB213" s="59">
        <f t="shared" ref="AB213:AB218" si="40">IFERROR(IF(AA213="",0,CEILING((AA213/$G213),1)*$G213),"")</f>
        <v>0</v>
      </c>
      <c r="AC213" s="60" t="str">
        <f>IF(IFERROR(ROUNDUP(V213/G213,0)*0.00902,0)+IFERROR(ROUNDUP(X213/G213,0)*0.00902,0)+IFERROR(ROUNDUP(Z213/G213,0)*0.00902,0)+IFERROR(ROUNDUP(AB213/G213,0)*0.00902,0)=0,"",IFERROR(ROUNDUP(V213/G213,0)*0.00902,0)+IFERROR(ROUNDUP(X213/G213,0)*0.00902,0)+IFERROR(ROUNDUP(Z213/G213,0)*0.00902,0)+IFERROR(ROUNDUP(AB213/G213,0)*0.00902,0))</f>
        <v/>
      </c>
      <c r="AD213" s="72" t="s">
        <v>57</v>
      </c>
      <c r="AE213" s="72" t="s">
        <v>57</v>
      </c>
      <c r="AF213" s="207" t="s">
        <v>280</v>
      </c>
      <c r="AG213" s="2"/>
      <c r="AH213" s="2"/>
      <c r="AI213" s="2"/>
      <c r="AJ213" s="2"/>
      <c r="AK213" s="2"/>
      <c r="AL213" s="55"/>
      <c r="AM213" s="55"/>
      <c r="AN213" s="55"/>
      <c r="AO213" s="2"/>
      <c r="AP213" s="2"/>
      <c r="AQ213" s="2"/>
      <c r="AR213" s="2"/>
      <c r="AS213" s="2"/>
      <c r="AT213" s="2"/>
      <c r="AU213" s="16"/>
      <c r="AV213" s="16"/>
      <c r="AW213" s="17"/>
      <c r="BB213" s="206" t="s">
        <v>65</v>
      </c>
      <c r="BO213" s="70">
        <f t="shared" ref="BO213:BO218" si="41">IFERROR(U213*H213/G213,0)</f>
        <v>0</v>
      </c>
      <c r="BP213" s="70">
        <f t="shared" ref="BP213:BP218" si="42">IFERROR(V213*H213/G213,0)</f>
        <v>0</v>
      </c>
      <c r="BQ213" s="70">
        <f t="shared" ref="BQ213:BQ218" si="43">IFERROR(1/I213*(U213/G213),0)</f>
        <v>0</v>
      </c>
      <c r="BR213" s="70">
        <f t="shared" ref="BR213:BR218" si="44">IFERROR(1/I213*(V213/G213),0)</f>
        <v>0</v>
      </c>
      <c r="BS213" s="70">
        <f t="shared" ref="BS213:BS218" si="45">IFERROR(W213*H213/G213,0)</f>
        <v>0</v>
      </c>
      <c r="BT213" s="70">
        <f t="shared" ref="BT213:BT218" si="46">IFERROR(X213*H213/G213,0)</f>
        <v>0</v>
      </c>
      <c r="BU213" s="70">
        <f t="shared" ref="BU213:BU218" si="47">IFERROR(1/I213*(W213/G213),0)</f>
        <v>0</v>
      </c>
      <c r="BV213" s="70">
        <f t="shared" ref="BV213:BV218" si="48">IFERROR(1/I213*(X213/G213),0)</f>
        <v>0</v>
      </c>
      <c r="BW213" s="70">
        <f t="shared" ref="BW213:BW218" si="49">IFERROR(Y213*H213/G213,0)</f>
        <v>0</v>
      </c>
      <c r="BX213" s="70">
        <f t="shared" ref="BX213:BX218" si="50">IFERROR(Z213*H213/G213,0)</f>
        <v>0</v>
      </c>
      <c r="BY213" s="70">
        <f t="shared" ref="BY213:BY218" si="51">IFERROR(1/I213*(Y213/G213),0)</f>
        <v>0</v>
      </c>
      <c r="BZ213" s="70">
        <f t="shared" ref="BZ213:BZ218" si="52">IFERROR(1/I213*(Z213/G213),0)</f>
        <v>0</v>
      </c>
      <c r="CA213" s="70">
        <f t="shared" ref="CA213:CA218" si="53">IFERROR(AA213*H213/G213,0)</f>
        <v>0</v>
      </c>
      <c r="CB213" s="70">
        <f t="shared" ref="CB213:CB218" si="54">IFERROR(AB213*H213/G213,0)</f>
        <v>0</v>
      </c>
      <c r="CC213" s="70">
        <f t="shared" ref="CC213:CC218" si="55">IFERROR(1/I213*(AA213/G213),0)</f>
        <v>0</v>
      </c>
      <c r="CD213" s="70">
        <f t="shared" ref="CD213:CD218" si="56">IFERROR(1/I213*(AB213/G213),0)</f>
        <v>0</v>
      </c>
    </row>
    <row r="214" spans="1:82" hidden="1" x14ac:dyDescent="0.2">
      <c r="A214" s="72" t="s">
        <v>278</v>
      </c>
      <c r="B214" s="73" t="s">
        <v>281</v>
      </c>
      <c r="C214" s="73">
        <v>4301012036</v>
      </c>
      <c r="D214" s="73">
        <v>4680115882782</v>
      </c>
      <c r="E214" s="74">
        <v>0.6</v>
      </c>
      <c r="F214" s="75">
        <v>8</v>
      </c>
      <c r="G214" s="74">
        <v>4.8</v>
      </c>
      <c r="H214" s="74">
        <v>6.96</v>
      </c>
      <c r="I214" s="76">
        <v>120</v>
      </c>
      <c r="J214" s="76" t="s">
        <v>98</v>
      </c>
      <c r="K214" s="77" t="s">
        <v>97</v>
      </c>
      <c r="L214" s="77"/>
      <c r="M214" s="320">
        <v>60</v>
      </c>
      <c r="N214" s="320"/>
      <c r="O214" s="3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214" s="322"/>
      <c r="Q214" s="322"/>
      <c r="R214" s="322"/>
      <c r="S214" s="322"/>
      <c r="T214" s="78" t="s">
        <v>0</v>
      </c>
      <c r="U214" s="58">
        <v>0</v>
      </c>
      <c r="V214" s="59">
        <f t="shared" si="37"/>
        <v>0</v>
      </c>
      <c r="W214" s="58">
        <v>0</v>
      </c>
      <c r="X214" s="59">
        <f t="shared" si="38"/>
        <v>0</v>
      </c>
      <c r="Y214" s="58">
        <v>0</v>
      </c>
      <c r="Z214" s="59">
        <f t="shared" si="39"/>
        <v>0</v>
      </c>
      <c r="AA214" s="58">
        <v>0</v>
      </c>
      <c r="AB214" s="59">
        <f t="shared" si="40"/>
        <v>0</v>
      </c>
      <c r="AC214" s="60" t="str">
        <f>IF(IFERROR(ROUNDUP(V214/G214,0)*0.00937,0)+IFERROR(ROUNDUP(X214/G214,0)*0.00937,0)+IFERROR(ROUNDUP(Z214/G214,0)*0.00937,0)+IFERROR(ROUNDUP(AB214/G214,0)*0.00937,0)=0,"",IFERROR(ROUNDUP(V214/G214,0)*0.00937,0)+IFERROR(ROUNDUP(X214/G214,0)*0.00937,0)+IFERROR(ROUNDUP(Z214/G214,0)*0.00937,0)+IFERROR(ROUNDUP(AB214/G214,0)*0.00937,0))</f>
        <v/>
      </c>
      <c r="AD214" s="72" t="s">
        <v>57</v>
      </c>
      <c r="AE214" s="72" t="s">
        <v>57</v>
      </c>
      <c r="AF214" s="209" t="s">
        <v>280</v>
      </c>
      <c r="AG214" s="2"/>
      <c r="AH214" s="2"/>
      <c r="AI214" s="2"/>
      <c r="AJ214" s="2"/>
      <c r="AK214" s="2"/>
      <c r="AL214" s="55"/>
      <c r="AM214" s="55"/>
      <c r="AN214" s="55"/>
      <c r="AO214" s="2"/>
      <c r="AP214" s="2"/>
      <c r="AQ214" s="2"/>
      <c r="AR214" s="2"/>
      <c r="AS214" s="2"/>
      <c r="AT214" s="2"/>
      <c r="AU214" s="16"/>
      <c r="AV214" s="16"/>
      <c r="AW214" s="17"/>
      <c r="BB214" s="208" t="s">
        <v>65</v>
      </c>
      <c r="BO214" s="70">
        <f t="shared" si="41"/>
        <v>0</v>
      </c>
      <c r="BP214" s="70">
        <f t="shared" si="42"/>
        <v>0</v>
      </c>
      <c r="BQ214" s="70">
        <f t="shared" si="43"/>
        <v>0</v>
      </c>
      <c r="BR214" s="70">
        <f t="shared" si="44"/>
        <v>0</v>
      </c>
      <c r="BS214" s="70">
        <f t="shared" si="45"/>
        <v>0</v>
      </c>
      <c r="BT214" s="70">
        <f t="shared" si="46"/>
        <v>0</v>
      </c>
      <c r="BU214" s="70">
        <f t="shared" si="47"/>
        <v>0</v>
      </c>
      <c r="BV214" s="70">
        <f t="shared" si="48"/>
        <v>0</v>
      </c>
      <c r="BW214" s="70">
        <f t="shared" si="49"/>
        <v>0</v>
      </c>
      <c r="BX214" s="70">
        <f t="shared" si="50"/>
        <v>0</v>
      </c>
      <c r="BY214" s="70">
        <f t="shared" si="51"/>
        <v>0</v>
      </c>
      <c r="BZ214" s="70">
        <f t="shared" si="52"/>
        <v>0</v>
      </c>
      <c r="CA214" s="70">
        <f t="shared" si="53"/>
        <v>0</v>
      </c>
      <c r="CB214" s="70">
        <f t="shared" si="54"/>
        <v>0</v>
      </c>
      <c r="CC214" s="70">
        <f t="shared" si="55"/>
        <v>0</v>
      </c>
      <c r="CD214" s="70">
        <f t="shared" si="56"/>
        <v>0</v>
      </c>
    </row>
    <row r="215" spans="1:82" hidden="1" x14ac:dyDescent="0.2">
      <c r="A215" s="72" t="s">
        <v>282</v>
      </c>
      <c r="B215" s="73" t="s">
        <v>283</v>
      </c>
      <c r="C215" s="73">
        <v>4301012055</v>
      </c>
      <c r="D215" s="73">
        <v>4680115886469</v>
      </c>
      <c r="E215" s="74">
        <v>0.55000000000000004</v>
      </c>
      <c r="F215" s="75">
        <v>8</v>
      </c>
      <c r="G215" s="74">
        <v>4.4000000000000004</v>
      </c>
      <c r="H215" s="74">
        <v>4.6100000000000003</v>
      </c>
      <c r="I215" s="76">
        <v>132</v>
      </c>
      <c r="J215" s="76" t="s">
        <v>98</v>
      </c>
      <c r="K215" s="77" t="s">
        <v>97</v>
      </c>
      <c r="L215" s="77"/>
      <c r="M215" s="320">
        <v>60</v>
      </c>
      <c r="N215" s="320"/>
      <c r="O215" s="38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P215" s="322"/>
      <c r="Q215" s="322"/>
      <c r="R215" s="322"/>
      <c r="S215" s="322"/>
      <c r="T215" s="78" t="s">
        <v>0</v>
      </c>
      <c r="U215" s="58">
        <v>0</v>
      </c>
      <c r="V215" s="59">
        <f t="shared" si="37"/>
        <v>0</v>
      </c>
      <c r="W215" s="58">
        <v>0</v>
      </c>
      <c r="X215" s="59">
        <f t="shared" si="38"/>
        <v>0</v>
      </c>
      <c r="Y215" s="58">
        <v>0</v>
      </c>
      <c r="Z215" s="59">
        <f t="shared" si="39"/>
        <v>0</v>
      </c>
      <c r="AA215" s="58">
        <v>0</v>
      </c>
      <c r="AB215" s="59">
        <f t="shared" si="40"/>
        <v>0</v>
      </c>
      <c r="AC215" s="60" t="str">
        <f>IF(IFERROR(ROUNDUP(V215/G215,0)*0.00902,0)+IFERROR(ROUNDUP(X215/G215,0)*0.00902,0)+IFERROR(ROUNDUP(Z215/G215,0)*0.00902,0)+IFERROR(ROUNDUP(AB215/G215,0)*0.00902,0)=0,"",IFERROR(ROUNDUP(V215/G215,0)*0.00902,0)+IFERROR(ROUNDUP(X215/G215,0)*0.00902,0)+IFERROR(ROUNDUP(Z215/G215,0)*0.00902,0)+IFERROR(ROUNDUP(AB215/G215,0)*0.00902,0))</f>
        <v/>
      </c>
      <c r="AD215" s="72" t="s">
        <v>57</v>
      </c>
      <c r="AE215" s="72" t="s">
        <v>57</v>
      </c>
      <c r="AF215" s="211" t="s">
        <v>284</v>
      </c>
      <c r="AG215" s="2"/>
      <c r="AH215" s="2"/>
      <c r="AI215" s="2"/>
      <c r="AJ215" s="2"/>
      <c r="AK215" s="2"/>
      <c r="AL215" s="55"/>
      <c r="AM215" s="55"/>
      <c r="AN215" s="55"/>
      <c r="AO215" s="2"/>
      <c r="AP215" s="2"/>
      <c r="AQ215" s="2"/>
      <c r="AR215" s="2"/>
      <c r="AS215" s="2"/>
      <c r="AT215" s="2"/>
      <c r="AU215" s="16"/>
      <c r="AV215" s="16"/>
      <c r="AW215" s="17"/>
      <c r="BB215" s="210" t="s">
        <v>65</v>
      </c>
      <c r="BO215" s="70">
        <f t="shared" si="41"/>
        <v>0</v>
      </c>
      <c r="BP215" s="70">
        <f t="shared" si="42"/>
        <v>0</v>
      </c>
      <c r="BQ215" s="70">
        <f t="shared" si="43"/>
        <v>0</v>
      </c>
      <c r="BR215" s="70">
        <f t="shared" si="44"/>
        <v>0</v>
      </c>
      <c r="BS215" s="70">
        <f t="shared" si="45"/>
        <v>0</v>
      </c>
      <c r="BT215" s="70">
        <f t="shared" si="46"/>
        <v>0</v>
      </c>
      <c r="BU215" s="70">
        <f t="shared" si="47"/>
        <v>0</v>
      </c>
      <c r="BV215" s="70">
        <f t="shared" si="48"/>
        <v>0</v>
      </c>
      <c r="BW215" s="70">
        <f t="shared" si="49"/>
        <v>0</v>
      </c>
      <c r="BX215" s="70">
        <f t="shared" si="50"/>
        <v>0</v>
      </c>
      <c r="BY215" s="70">
        <f t="shared" si="51"/>
        <v>0</v>
      </c>
      <c r="BZ215" s="70">
        <f t="shared" si="52"/>
        <v>0</v>
      </c>
      <c r="CA215" s="70">
        <f t="shared" si="53"/>
        <v>0</v>
      </c>
      <c r="CB215" s="70">
        <f t="shared" si="54"/>
        <v>0</v>
      </c>
      <c r="CC215" s="70">
        <f t="shared" si="55"/>
        <v>0</v>
      </c>
      <c r="CD215" s="70">
        <f t="shared" si="56"/>
        <v>0</v>
      </c>
    </row>
    <row r="216" spans="1:82" hidden="1" x14ac:dyDescent="0.2">
      <c r="A216" s="72" t="s">
        <v>285</v>
      </c>
      <c r="B216" s="73" t="s">
        <v>286</v>
      </c>
      <c r="C216" s="73">
        <v>4301012066</v>
      </c>
      <c r="D216" s="73">
        <v>4680115886483</v>
      </c>
      <c r="E216" s="74">
        <v>0.55000000000000004</v>
      </c>
      <c r="F216" s="75">
        <v>8</v>
      </c>
      <c r="G216" s="74">
        <v>4.4000000000000004</v>
      </c>
      <c r="H216" s="74">
        <v>4.6100000000000003</v>
      </c>
      <c r="I216" s="76">
        <v>132</v>
      </c>
      <c r="J216" s="76" t="s">
        <v>98</v>
      </c>
      <c r="K216" s="77" t="s">
        <v>85</v>
      </c>
      <c r="L216" s="77"/>
      <c r="M216" s="320">
        <v>60</v>
      </c>
      <c r="N216" s="320"/>
      <c r="O216" s="38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P216" s="322"/>
      <c r="Q216" s="322"/>
      <c r="R216" s="322"/>
      <c r="S216" s="322"/>
      <c r="T216" s="78" t="s">
        <v>0</v>
      </c>
      <c r="U216" s="58">
        <v>0</v>
      </c>
      <c r="V216" s="59">
        <f t="shared" si="37"/>
        <v>0</v>
      </c>
      <c r="W216" s="58">
        <v>0</v>
      </c>
      <c r="X216" s="59">
        <f t="shared" si="38"/>
        <v>0</v>
      </c>
      <c r="Y216" s="58">
        <v>0</v>
      </c>
      <c r="Z216" s="59">
        <f t="shared" si="39"/>
        <v>0</v>
      </c>
      <c r="AA216" s="58">
        <v>0</v>
      </c>
      <c r="AB216" s="59">
        <f t="shared" si="40"/>
        <v>0</v>
      </c>
      <c r="AC216" s="60" t="str">
        <f>IF(IFERROR(ROUNDUP(V216/G216,0)*0.00902,0)+IFERROR(ROUNDUP(X216/G216,0)*0.00902,0)+IFERROR(ROUNDUP(Z216/G216,0)*0.00902,0)+IFERROR(ROUNDUP(AB216/G216,0)*0.00902,0)=0,"",IFERROR(ROUNDUP(V216/G216,0)*0.00902,0)+IFERROR(ROUNDUP(X216/G216,0)*0.00902,0)+IFERROR(ROUNDUP(Z216/G216,0)*0.00902,0)+IFERROR(ROUNDUP(AB216/G216,0)*0.00902,0))</f>
        <v/>
      </c>
      <c r="AD216" s="72" t="s">
        <v>57</v>
      </c>
      <c r="AE216" s="72" t="s">
        <v>57</v>
      </c>
      <c r="AF216" s="213" t="s">
        <v>287</v>
      </c>
      <c r="AG216" s="2"/>
      <c r="AH216" s="2"/>
      <c r="AI216" s="2"/>
      <c r="AJ216" s="2"/>
      <c r="AK216" s="2"/>
      <c r="AL216" s="55"/>
      <c r="AM216" s="55"/>
      <c r="AN216" s="55"/>
      <c r="AO216" s="2"/>
      <c r="AP216" s="2"/>
      <c r="AQ216" s="2"/>
      <c r="AR216" s="2"/>
      <c r="AS216" s="2"/>
      <c r="AT216" s="2"/>
      <c r="AU216" s="16"/>
      <c r="AV216" s="16"/>
      <c r="AW216" s="17"/>
      <c r="BB216" s="212" t="s">
        <v>65</v>
      </c>
      <c r="BO216" s="70">
        <f t="shared" si="41"/>
        <v>0</v>
      </c>
      <c r="BP216" s="70">
        <f t="shared" si="42"/>
        <v>0</v>
      </c>
      <c r="BQ216" s="70">
        <f t="shared" si="43"/>
        <v>0</v>
      </c>
      <c r="BR216" s="70">
        <f t="shared" si="44"/>
        <v>0</v>
      </c>
      <c r="BS216" s="70">
        <f t="shared" si="45"/>
        <v>0</v>
      </c>
      <c r="BT216" s="70">
        <f t="shared" si="46"/>
        <v>0</v>
      </c>
      <c r="BU216" s="70">
        <f t="shared" si="47"/>
        <v>0</v>
      </c>
      <c r="BV216" s="70">
        <f t="shared" si="48"/>
        <v>0</v>
      </c>
      <c r="BW216" s="70">
        <f t="shared" si="49"/>
        <v>0</v>
      </c>
      <c r="BX216" s="70">
        <f t="shared" si="50"/>
        <v>0</v>
      </c>
      <c r="BY216" s="70">
        <f t="shared" si="51"/>
        <v>0</v>
      </c>
      <c r="BZ216" s="70">
        <f t="shared" si="52"/>
        <v>0</v>
      </c>
      <c r="CA216" s="70">
        <f t="shared" si="53"/>
        <v>0</v>
      </c>
      <c r="CB216" s="70">
        <f t="shared" si="54"/>
        <v>0</v>
      </c>
      <c r="CC216" s="70">
        <f t="shared" si="55"/>
        <v>0</v>
      </c>
      <c r="CD216" s="70">
        <f t="shared" si="56"/>
        <v>0</v>
      </c>
    </row>
    <row r="217" spans="1:82" hidden="1" x14ac:dyDescent="0.2">
      <c r="A217" s="72" t="s">
        <v>288</v>
      </c>
      <c r="B217" s="73" t="s">
        <v>289</v>
      </c>
      <c r="C217" s="73">
        <v>4301012050</v>
      </c>
      <c r="D217" s="73">
        <v>4680115885479</v>
      </c>
      <c r="E217" s="74">
        <v>0.4</v>
      </c>
      <c r="F217" s="75">
        <v>6</v>
      </c>
      <c r="G217" s="74">
        <v>2.4</v>
      </c>
      <c r="H217" s="74">
        <v>2.58</v>
      </c>
      <c r="I217" s="76">
        <v>182</v>
      </c>
      <c r="J217" s="76" t="s">
        <v>86</v>
      </c>
      <c r="K217" s="77" t="s">
        <v>97</v>
      </c>
      <c r="L217" s="77"/>
      <c r="M217" s="320">
        <v>60</v>
      </c>
      <c r="N217" s="320"/>
      <c r="O217" s="38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P217" s="322"/>
      <c r="Q217" s="322"/>
      <c r="R217" s="322"/>
      <c r="S217" s="322"/>
      <c r="T217" s="78" t="s">
        <v>0</v>
      </c>
      <c r="U217" s="58">
        <v>0</v>
      </c>
      <c r="V217" s="59">
        <f t="shared" si="37"/>
        <v>0</v>
      </c>
      <c r="W217" s="58">
        <v>0</v>
      </c>
      <c r="X217" s="59">
        <f t="shared" si="38"/>
        <v>0</v>
      </c>
      <c r="Y217" s="58">
        <v>0</v>
      </c>
      <c r="Z217" s="59">
        <f t="shared" si="39"/>
        <v>0</v>
      </c>
      <c r="AA217" s="58">
        <v>0</v>
      </c>
      <c r="AB217" s="59">
        <f t="shared" si="40"/>
        <v>0</v>
      </c>
      <c r="AC217" s="60" t="str">
        <f>IF(IFERROR(ROUNDUP(V217/G217,0)*0.00651,0)+IFERROR(ROUNDUP(X217/G217,0)*0.00651,0)+IFERROR(ROUNDUP(Z217/G217,0)*0.00651,0)+IFERROR(ROUNDUP(AB217/G217,0)*0.00651,0)=0,"",IFERROR(ROUNDUP(V217/G217,0)*0.00651,0)+IFERROR(ROUNDUP(X217/G217,0)*0.00651,0)+IFERROR(ROUNDUP(Z217/G217,0)*0.00651,0)+IFERROR(ROUNDUP(AB217/G217,0)*0.00651,0))</f>
        <v/>
      </c>
      <c r="AD217" s="72" t="s">
        <v>57</v>
      </c>
      <c r="AE217" s="72" t="s">
        <v>57</v>
      </c>
      <c r="AF217" s="215" t="s">
        <v>290</v>
      </c>
      <c r="AG217" s="2"/>
      <c r="AH217" s="2"/>
      <c r="AI217" s="2"/>
      <c r="AJ217" s="2"/>
      <c r="AK217" s="2"/>
      <c r="AL217" s="55"/>
      <c r="AM217" s="55"/>
      <c r="AN217" s="55"/>
      <c r="AO217" s="2"/>
      <c r="AP217" s="2"/>
      <c r="AQ217" s="2"/>
      <c r="AR217" s="2"/>
      <c r="AS217" s="2"/>
      <c r="AT217" s="2"/>
      <c r="AU217" s="16"/>
      <c r="AV217" s="16"/>
      <c r="AW217" s="17"/>
      <c r="BB217" s="214" t="s">
        <v>65</v>
      </c>
      <c r="BO217" s="70">
        <f t="shared" si="41"/>
        <v>0</v>
      </c>
      <c r="BP217" s="70">
        <f t="shared" si="42"/>
        <v>0</v>
      </c>
      <c r="BQ217" s="70">
        <f t="shared" si="43"/>
        <v>0</v>
      </c>
      <c r="BR217" s="70">
        <f t="shared" si="44"/>
        <v>0</v>
      </c>
      <c r="BS217" s="70">
        <f t="shared" si="45"/>
        <v>0</v>
      </c>
      <c r="BT217" s="70">
        <f t="shared" si="46"/>
        <v>0</v>
      </c>
      <c r="BU217" s="70">
        <f t="shared" si="47"/>
        <v>0</v>
      </c>
      <c r="BV217" s="70">
        <f t="shared" si="48"/>
        <v>0</v>
      </c>
      <c r="BW217" s="70">
        <f t="shared" si="49"/>
        <v>0</v>
      </c>
      <c r="BX217" s="70">
        <f t="shared" si="50"/>
        <v>0</v>
      </c>
      <c r="BY217" s="70">
        <f t="shared" si="51"/>
        <v>0</v>
      </c>
      <c r="BZ217" s="70">
        <f t="shared" si="52"/>
        <v>0</v>
      </c>
      <c r="CA217" s="70">
        <f t="shared" si="53"/>
        <v>0</v>
      </c>
      <c r="CB217" s="70">
        <f t="shared" si="54"/>
        <v>0</v>
      </c>
      <c r="CC217" s="70">
        <f t="shared" si="55"/>
        <v>0</v>
      </c>
      <c r="CD217" s="70">
        <f t="shared" si="56"/>
        <v>0</v>
      </c>
    </row>
    <row r="218" spans="1:82" hidden="1" x14ac:dyDescent="0.2">
      <c r="A218" s="72" t="s">
        <v>291</v>
      </c>
      <c r="B218" s="73" t="s">
        <v>292</v>
      </c>
      <c r="C218" s="73">
        <v>4301012058</v>
      </c>
      <c r="D218" s="73">
        <v>4680115886490</v>
      </c>
      <c r="E218" s="74">
        <v>0.55000000000000004</v>
      </c>
      <c r="F218" s="75">
        <v>8</v>
      </c>
      <c r="G218" s="74">
        <v>4.4000000000000004</v>
      </c>
      <c r="H218" s="74">
        <v>4.6100000000000003</v>
      </c>
      <c r="I218" s="76">
        <v>132</v>
      </c>
      <c r="J218" s="76" t="s">
        <v>98</v>
      </c>
      <c r="K218" s="77" t="s">
        <v>97</v>
      </c>
      <c r="L218" s="77"/>
      <c r="M218" s="320">
        <v>60</v>
      </c>
      <c r="N218" s="320"/>
      <c r="O218" s="38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P218" s="322"/>
      <c r="Q218" s="322"/>
      <c r="R218" s="322"/>
      <c r="S218" s="322"/>
      <c r="T218" s="78" t="s">
        <v>0</v>
      </c>
      <c r="U218" s="58">
        <v>0</v>
      </c>
      <c r="V218" s="59">
        <f t="shared" si="37"/>
        <v>0</v>
      </c>
      <c r="W218" s="58">
        <v>0</v>
      </c>
      <c r="X218" s="59">
        <f t="shared" si="38"/>
        <v>0</v>
      </c>
      <c r="Y218" s="58">
        <v>0</v>
      </c>
      <c r="Z218" s="59">
        <f t="shared" si="39"/>
        <v>0</v>
      </c>
      <c r="AA218" s="58">
        <v>0</v>
      </c>
      <c r="AB218" s="59">
        <f t="shared" si="40"/>
        <v>0</v>
      </c>
      <c r="AC218" s="60" t="str">
        <f>IF(IFERROR(ROUNDUP(V218/G218,0)*0.00902,0)+IFERROR(ROUNDUP(X218/G218,0)*0.00902,0)+IFERROR(ROUNDUP(Z218/G218,0)*0.00902,0)+IFERROR(ROUNDUP(AB218/G218,0)*0.00902,0)=0,"",IFERROR(ROUNDUP(V218/G218,0)*0.00902,0)+IFERROR(ROUNDUP(X218/G218,0)*0.00902,0)+IFERROR(ROUNDUP(Z218/G218,0)*0.00902,0)+IFERROR(ROUNDUP(AB218/G218,0)*0.00902,0))</f>
        <v/>
      </c>
      <c r="AD218" s="72" t="s">
        <v>57</v>
      </c>
      <c r="AE218" s="72" t="s">
        <v>57</v>
      </c>
      <c r="AF218" s="217" t="s">
        <v>293</v>
      </c>
      <c r="AG218" s="2"/>
      <c r="AH218" s="2"/>
      <c r="AI218" s="2"/>
      <c r="AJ218" s="2"/>
      <c r="AK218" s="2"/>
      <c r="AL218" s="55"/>
      <c r="AM218" s="55"/>
      <c r="AN218" s="55"/>
      <c r="AO218" s="2"/>
      <c r="AP218" s="2"/>
      <c r="AQ218" s="2"/>
      <c r="AR218" s="2"/>
      <c r="AS218" s="2"/>
      <c r="AT218" s="2"/>
      <c r="AU218" s="16"/>
      <c r="AV218" s="16"/>
      <c r="AW218" s="17"/>
      <c r="BB218" s="216" t="s">
        <v>65</v>
      </c>
      <c r="BO218" s="70">
        <f t="shared" si="41"/>
        <v>0</v>
      </c>
      <c r="BP218" s="70">
        <f t="shared" si="42"/>
        <v>0</v>
      </c>
      <c r="BQ218" s="70">
        <f t="shared" si="43"/>
        <v>0</v>
      </c>
      <c r="BR218" s="70">
        <f t="shared" si="44"/>
        <v>0</v>
      </c>
      <c r="BS218" s="70">
        <f t="shared" si="45"/>
        <v>0</v>
      </c>
      <c r="BT218" s="70">
        <f t="shared" si="46"/>
        <v>0</v>
      </c>
      <c r="BU218" s="70">
        <f t="shared" si="47"/>
        <v>0</v>
      </c>
      <c r="BV218" s="70">
        <f t="shared" si="48"/>
        <v>0</v>
      </c>
      <c r="BW218" s="70">
        <f t="shared" si="49"/>
        <v>0</v>
      </c>
      <c r="BX218" s="70">
        <f t="shared" si="50"/>
        <v>0</v>
      </c>
      <c r="BY218" s="70">
        <f t="shared" si="51"/>
        <v>0</v>
      </c>
      <c r="BZ218" s="70">
        <f t="shared" si="52"/>
        <v>0</v>
      </c>
      <c r="CA218" s="70">
        <f t="shared" si="53"/>
        <v>0</v>
      </c>
      <c r="CB218" s="70">
        <f t="shared" si="54"/>
        <v>0</v>
      </c>
      <c r="CC218" s="70">
        <f t="shared" si="55"/>
        <v>0</v>
      </c>
      <c r="CD218" s="70">
        <f t="shared" si="56"/>
        <v>0</v>
      </c>
    </row>
    <row r="219" spans="1:82" hidden="1" x14ac:dyDescent="0.2">
      <c r="A219" s="326"/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6"/>
      <c r="M219" s="326"/>
      <c r="N219" s="326"/>
      <c r="O219" s="324" t="s">
        <v>43</v>
      </c>
      <c r="P219" s="325"/>
      <c r="Q219" s="325"/>
      <c r="R219" s="325"/>
      <c r="S219" s="325"/>
      <c r="T219" s="35" t="s">
        <v>42</v>
      </c>
      <c r="U219" s="45">
        <f>IFERROR(U213/G213,0)+IFERROR(U214/G214,0)+IFERROR(U215/G215,0)+IFERROR(U216/G216,0)+IFERROR(U217/G217,0)+IFERROR(U218/G218,0)</f>
        <v>0</v>
      </c>
      <c r="V219" s="45">
        <f>IFERROR(V213/G213,0)+IFERROR(V214/G214,0)+IFERROR(V215/G215,0)+IFERROR(V216/G216,0)+IFERROR(V217/G217,0)+IFERROR(V218/G218,0)</f>
        <v>0</v>
      </c>
      <c r="W219" s="45">
        <f>IFERROR(W213/G213,0)+IFERROR(W214/G214,0)+IFERROR(W215/G215,0)+IFERROR(W216/G216,0)+IFERROR(W217/G217,0)+IFERROR(W218/G218,0)</f>
        <v>0</v>
      </c>
      <c r="X219" s="45">
        <f>IFERROR(X213/G213,0)+IFERROR(X214/G214,0)+IFERROR(X215/G215,0)+IFERROR(X216/G216,0)+IFERROR(X217/G217,0)+IFERROR(X218/G218,0)</f>
        <v>0</v>
      </c>
      <c r="Y219" s="45">
        <f>IFERROR(Y213/G213,0)+IFERROR(Y214/G214,0)+IFERROR(Y215/G215,0)+IFERROR(Y216/G216,0)+IFERROR(Y217/G217,0)+IFERROR(Y218/G218,0)</f>
        <v>0</v>
      </c>
      <c r="Z219" s="45">
        <f>IFERROR(Z213/G213,0)+IFERROR(Z214/G214,0)+IFERROR(Z215/G215,0)+IFERROR(Z216/G216,0)+IFERROR(Z217/G217,0)+IFERROR(Z218/G218,0)</f>
        <v>0</v>
      </c>
      <c r="AA219" s="45">
        <f>IFERROR(AA213/G213,0)+IFERROR(AA214/G214,0)+IFERROR(AA215/G215,0)+IFERROR(AA216/G216,0)+IFERROR(AA217/G217,0)+IFERROR(AA218/G218,0)</f>
        <v>0</v>
      </c>
      <c r="AB219" s="45">
        <f>IFERROR(AB213/G213,0)+IFERROR(AB214/G214,0)+IFERROR(AB215/G215,0)+IFERROR(AB216/G216,0)+IFERROR(AB217/G217,0)+IFERROR(AB218/G218,0)</f>
        <v>0</v>
      </c>
      <c r="AC219" s="45">
        <f>IFERROR(IF(AC213="",0,AC213),0)+IFERROR(IF(AC214="",0,AC214),0)+IFERROR(IF(AC215="",0,AC215),0)+IFERROR(IF(AC216="",0,AC216),0)+IFERROR(IF(AC217="",0,AC217),0)+IFERROR(IF(AC218="",0,AC218),0)</f>
        <v>0</v>
      </c>
      <c r="AD219" s="3"/>
      <c r="AE219" s="65"/>
      <c r="AF219" s="3"/>
      <c r="AG219" s="3"/>
      <c r="AK219" s="3"/>
      <c r="AN219" s="54"/>
      <c r="AO219" s="3"/>
      <c r="AP219" s="3"/>
      <c r="AQ219" s="2"/>
      <c r="AR219" s="2"/>
      <c r="AS219" s="2"/>
      <c r="AT219" s="2"/>
      <c r="AU219" s="16"/>
      <c r="AV219" s="16"/>
      <c r="AW219" s="17"/>
    </row>
    <row r="220" spans="1:82" hidden="1" x14ac:dyDescent="0.2">
      <c r="A220" s="326"/>
      <c r="B220" s="326"/>
      <c r="C220" s="326"/>
      <c r="D220" s="326"/>
      <c r="E220" s="326"/>
      <c r="F220" s="326"/>
      <c r="G220" s="326"/>
      <c r="H220" s="326"/>
      <c r="I220" s="326"/>
      <c r="J220" s="326"/>
      <c r="K220" s="326"/>
      <c r="L220" s="326"/>
      <c r="M220" s="326"/>
      <c r="N220" s="326"/>
      <c r="O220" s="324" t="s">
        <v>43</v>
      </c>
      <c r="P220" s="325"/>
      <c r="Q220" s="325"/>
      <c r="R220" s="325"/>
      <c r="S220" s="325"/>
      <c r="T220" s="35" t="s">
        <v>0</v>
      </c>
      <c r="U220" s="95">
        <f t="shared" ref="U220:AB220" si="57">IFERROR(SUM(U213:U218),0)</f>
        <v>0</v>
      </c>
      <c r="V220" s="95">
        <f t="shared" si="57"/>
        <v>0</v>
      </c>
      <c r="W220" s="95">
        <f t="shared" si="57"/>
        <v>0</v>
      </c>
      <c r="X220" s="95">
        <f t="shared" si="57"/>
        <v>0</v>
      </c>
      <c r="Y220" s="95">
        <f t="shared" si="57"/>
        <v>0</v>
      </c>
      <c r="Z220" s="95">
        <f t="shared" si="57"/>
        <v>0</v>
      </c>
      <c r="AA220" s="95">
        <f t="shared" si="57"/>
        <v>0</v>
      </c>
      <c r="AB220" s="95">
        <f t="shared" si="57"/>
        <v>0</v>
      </c>
      <c r="AC220" s="45" t="s">
        <v>57</v>
      </c>
      <c r="AD220" s="3"/>
      <c r="AE220" s="65"/>
      <c r="AF220" s="3"/>
      <c r="AG220" s="3"/>
      <c r="AK220" s="3"/>
      <c r="AN220" s="54"/>
      <c r="AO220" s="3"/>
      <c r="AP220" s="3"/>
      <c r="AQ220" s="2"/>
      <c r="AR220" s="2"/>
      <c r="AS220" s="2"/>
      <c r="AT220" s="2"/>
      <c r="AU220" s="16"/>
      <c r="AV220" s="16"/>
      <c r="AW220" s="17"/>
    </row>
    <row r="221" spans="1:82" ht="15" hidden="1" x14ac:dyDescent="0.25">
      <c r="A221" s="317" t="s">
        <v>140</v>
      </c>
      <c r="B221" s="318"/>
      <c r="C221" s="318"/>
      <c r="D221" s="318"/>
      <c r="E221" s="318"/>
      <c r="F221" s="318"/>
      <c r="G221" s="318"/>
      <c r="H221" s="318"/>
      <c r="I221" s="318"/>
      <c r="J221" s="318"/>
      <c r="K221" s="318"/>
      <c r="L221" s="318"/>
      <c r="M221" s="318"/>
      <c r="N221" s="318"/>
      <c r="O221" s="318"/>
      <c r="P221" s="318"/>
      <c r="Q221" s="318"/>
      <c r="R221" s="318"/>
      <c r="S221" s="318"/>
      <c r="T221" s="318"/>
      <c r="U221" s="318"/>
      <c r="V221" s="318"/>
      <c r="W221" s="318"/>
      <c r="X221" s="315"/>
      <c r="Y221" s="315"/>
      <c r="Z221" s="315"/>
      <c r="AA221" s="311"/>
      <c r="AB221" s="311"/>
      <c r="AC221" s="311"/>
      <c r="AD221" s="311"/>
      <c r="AE221" s="312"/>
      <c r="AF221" s="319"/>
      <c r="AG221" s="2"/>
      <c r="AH221" s="2"/>
      <c r="AI221" s="2"/>
      <c r="AJ221" s="2"/>
      <c r="AK221" s="55"/>
      <c r="AL221" s="55"/>
      <c r="AM221" s="55"/>
      <c r="AN221" s="2"/>
      <c r="AO221" s="2"/>
      <c r="AP221" s="2"/>
      <c r="AQ221" s="2"/>
      <c r="AR221" s="2"/>
    </row>
    <row r="222" spans="1:82" hidden="1" x14ac:dyDescent="0.2">
      <c r="A222" s="72" t="s">
        <v>294</v>
      </c>
      <c r="B222" s="73" t="s">
        <v>295</v>
      </c>
      <c r="C222" s="73">
        <v>4301020374</v>
      </c>
      <c r="D222" s="73">
        <v>4680115886407</v>
      </c>
      <c r="E222" s="74">
        <v>0.4</v>
      </c>
      <c r="F222" s="75">
        <v>6</v>
      </c>
      <c r="G222" s="74">
        <v>2.4</v>
      </c>
      <c r="H222" s="74">
        <v>2.58</v>
      </c>
      <c r="I222" s="76">
        <v>182</v>
      </c>
      <c r="J222" s="76" t="s">
        <v>86</v>
      </c>
      <c r="K222" s="77" t="s">
        <v>97</v>
      </c>
      <c r="L222" s="77"/>
      <c r="M222" s="320">
        <v>70</v>
      </c>
      <c r="N222" s="320"/>
      <c r="O222" s="38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P222" s="322"/>
      <c r="Q222" s="322"/>
      <c r="R222" s="322"/>
      <c r="S222" s="322"/>
      <c r="T222" s="78" t="s">
        <v>0</v>
      </c>
      <c r="U222" s="58">
        <v>0</v>
      </c>
      <c r="V222" s="59">
        <f>IFERROR(IF(U222="",0,CEILING((U222/$G222),1)*$G222),"")</f>
        <v>0</v>
      </c>
      <c r="W222" s="58">
        <v>0</v>
      </c>
      <c r="X222" s="59">
        <f>IFERROR(IF(W222="",0,CEILING((W222/$G222),1)*$G222),"")</f>
        <v>0</v>
      </c>
      <c r="Y222" s="58">
        <v>0</v>
      </c>
      <c r="Z222" s="59">
        <f>IFERROR(IF(Y222="",0,CEILING((Y222/$G222),1)*$G222),"")</f>
        <v>0</v>
      </c>
      <c r="AA222" s="58">
        <v>0</v>
      </c>
      <c r="AB222" s="59">
        <f>IFERROR(IF(AA222="",0,CEILING((AA222/$G222),1)*$G222),"")</f>
        <v>0</v>
      </c>
      <c r="AC222" s="60" t="str">
        <f>IF(IFERROR(ROUNDUP(V222/G222,0)*0.00651,0)+IFERROR(ROUNDUP(X222/G222,0)*0.00651,0)+IFERROR(ROUNDUP(Z222/G222,0)*0.00651,0)+IFERROR(ROUNDUP(AB222/G222,0)*0.00651,0)=0,"",IFERROR(ROUNDUP(V222/G222,0)*0.00651,0)+IFERROR(ROUNDUP(X222/G222,0)*0.00651,0)+IFERROR(ROUNDUP(Z222/G222,0)*0.00651,0)+IFERROR(ROUNDUP(AB222/G222,0)*0.00651,0))</f>
        <v/>
      </c>
      <c r="AD222" s="72" t="s">
        <v>57</v>
      </c>
      <c r="AE222" s="72" t="s">
        <v>57</v>
      </c>
      <c r="AF222" s="219" t="s">
        <v>296</v>
      </c>
      <c r="AG222" s="2"/>
      <c r="AH222" s="2"/>
      <c r="AI222" s="2"/>
      <c r="AJ222" s="2"/>
      <c r="AK222" s="2"/>
      <c r="AL222" s="55"/>
      <c r="AM222" s="55"/>
      <c r="AN222" s="55"/>
      <c r="AO222" s="2"/>
      <c r="AP222" s="2"/>
      <c r="AQ222" s="2"/>
      <c r="AR222" s="2"/>
      <c r="AS222" s="2"/>
      <c r="AT222" s="2"/>
      <c r="AU222" s="16"/>
      <c r="AV222" s="16"/>
      <c r="AW222" s="17"/>
      <c r="BB222" s="218" t="s">
        <v>65</v>
      </c>
      <c r="BO222" s="70">
        <f>IFERROR(U222*H222/G222,0)</f>
        <v>0</v>
      </c>
      <c r="BP222" s="70">
        <f>IFERROR(V222*H222/G222,0)</f>
        <v>0</v>
      </c>
      <c r="BQ222" s="70">
        <f>IFERROR(1/I222*(U222/G222),0)</f>
        <v>0</v>
      </c>
      <c r="BR222" s="70">
        <f>IFERROR(1/I222*(V222/G222),0)</f>
        <v>0</v>
      </c>
      <c r="BS222" s="70">
        <f>IFERROR(W222*H222/G222,0)</f>
        <v>0</v>
      </c>
      <c r="BT222" s="70">
        <f>IFERROR(X222*H222/G222,0)</f>
        <v>0</v>
      </c>
      <c r="BU222" s="70">
        <f>IFERROR(1/I222*(W222/G222),0)</f>
        <v>0</v>
      </c>
      <c r="BV222" s="70">
        <f>IFERROR(1/I222*(X222/G222),0)</f>
        <v>0</v>
      </c>
      <c r="BW222" s="70">
        <f>IFERROR(Y222*H222/G222,0)</f>
        <v>0</v>
      </c>
      <c r="BX222" s="70">
        <f>IFERROR(Z222*H222/G222,0)</f>
        <v>0</v>
      </c>
      <c r="BY222" s="70">
        <f>IFERROR(1/I222*(Y222/G222),0)</f>
        <v>0</v>
      </c>
      <c r="BZ222" s="70">
        <f>IFERROR(1/I222*(Z222/G222),0)</f>
        <v>0</v>
      </c>
      <c r="CA222" s="70">
        <f>IFERROR(AA222*H222/G222,0)</f>
        <v>0</v>
      </c>
      <c r="CB222" s="70">
        <f>IFERROR(AB222*H222/G222,0)</f>
        <v>0</v>
      </c>
      <c r="CC222" s="70">
        <f>IFERROR(1/I222*(AA222/G222),0)</f>
        <v>0</v>
      </c>
      <c r="CD222" s="70">
        <f>IFERROR(1/I222*(AB222/G222),0)</f>
        <v>0</v>
      </c>
    </row>
    <row r="223" spans="1:82" hidden="1" x14ac:dyDescent="0.2">
      <c r="A223" s="72" t="s">
        <v>297</v>
      </c>
      <c r="B223" s="73" t="s">
        <v>298</v>
      </c>
      <c r="C223" s="73">
        <v>4301020332</v>
      </c>
      <c r="D223" s="73">
        <v>4680115880054</v>
      </c>
      <c r="E223" s="74">
        <v>0.6</v>
      </c>
      <c r="F223" s="75">
        <v>6</v>
      </c>
      <c r="G223" s="74">
        <v>3.6</v>
      </c>
      <c r="H223" s="74">
        <v>3.81</v>
      </c>
      <c r="I223" s="76">
        <v>132</v>
      </c>
      <c r="J223" s="76" t="s">
        <v>98</v>
      </c>
      <c r="K223" s="77" t="s">
        <v>97</v>
      </c>
      <c r="L223" s="77"/>
      <c r="M223" s="320">
        <v>70</v>
      </c>
      <c r="N223" s="320"/>
      <c r="O223" s="386" t="str">
        <f>HYPERLINK("https://abi.ru/products/Охлажденные/Дугушка/Дугушка/Ветчины/P004467/","Ветчины «Дугушка» Фикс.вес 0,6 П/а ТМ «Дугушка»")</f>
        <v>Ветчины «Дугушка» Фикс.вес 0,6 П/а ТМ «Дугушка»</v>
      </c>
      <c r="P223" s="322"/>
      <c r="Q223" s="322"/>
      <c r="R223" s="322"/>
      <c r="S223" s="322"/>
      <c r="T223" s="78" t="s">
        <v>0</v>
      </c>
      <c r="U223" s="58">
        <v>0</v>
      </c>
      <c r="V223" s="59">
        <f>IFERROR(IF(U223="",0,CEILING((U223/$G223),1)*$G223),"")</f>
        <v>0</v>
      </c>
      <c r="W223" s="58">
        <v>0</v>
      </c>
      <c r="X223" s="59">
        <f>IFERROR(IF(W223="",0,CEILING((W223/$G223),1)*$G223),"")</f>
        <v>0</v>
      </c>
      <c r="Y223" s="58">
        <v>0</v>
      </c>
      <c r="Z223" s="59">
        <f>IFERROR(IF(Y223="",0,CEILING((Y223/$G223),1)*$G223),"")</f>
        <v>0</v>
      </c>
      <c r="AA223" s="58">
        <v>0</v>
      </c>
      <c r="AB223" s="59">
        <f>IFERROR(IF(AA223="",0,CEILING((AA223/$G223),1)*$G223),"")</f>
        <v>0</v>
      </c>
      <c r="AC223" s="60" t="str">
        <f>IF(IFERROR(ROUNDUP(V223/G223,0)*0.00902,0)+IFERROR(ROUNDUP(X223/G223,0)*0.00902,0)+IFERROR(ROUNDUP(Z223/G223,0)*0.00902,0)+IFERROR(ROUNDUP(AB223/G223,0)*0.00902,0)=0,"",IFERROR(ROUNDUP(V223/G223,0)*0.00902,0)+IFERROR(ROUNDUP(X223/G223,0)*0.00902,0)+IFERROR(ROUNDUP(Z223/G223,0)*0.00902,0)+IFERROR(ROUNDUP(AB223/G223,0)*0.00902,0))</f>
        <v/>
      </c>
      <c r="AD223" s="72" t="s">
        <v>57</v>
      </c>
      <c r="AE223" s="72" t="s">
        <v>57</v>
      </c>
      <c r="AF223" s="221" t="s">
        <v>296</v>
      </c>
      <c r="AG223" s="2"/>
      <c r="AH223" s="2"/>
      <c r="AI223" s="2"/>
      <c r="AJ223" s="2"/>
      <c r="AK223" s="2"/>
      <c r="AL223" s="55"/>
      <c r="AM223" s="55"/>
      <c r="AN223" s="55"/>
      <c r="AO223" s="2"/>
      <c r="AP223" s="2"/>
      <c r="AQ223" s="2"/>
      <c r="AR223" s="2"/>
      <c r="AS223" s="2"/>
      <c r="AT223" s="2"/>
      <c r="AU223" s="16"/>
      <c r="AV223" s="16"/>
      <c r="AW223" s="17"/>
      <c r="BB223" s="220" t="s">
        <v>65</v>
      </c>
      <c r="BO223" s="70">
        <f>IFERROR(U223*H223/G223,0)</f>
        <v>0</v>
      </c>
      <c r="BP223" s="70">
        <f>IFERROR(V223*H223/G223,0)</f>
        <v>0</v>
      </c>
      <c r="BQ223" s="70">
        <f>IFERROR(1/I223*(U223/G223),0)</f>
        <v>0</v>
      </c>
      <c r="BR223" s="70">
        <f>IFERROR(1/I223*(V223/G223),0)</f>
        <v>0</v>
      </c>
      <c r="BS223" s="70">
        <f>IFERROR(W223*H223/G223,0)</f>
        <v>0</v>
      </c>
      <c r="BT223" s="70">
        <f>IFERROR(X223*H223/G223,0)</f>
        <v>0</v>
      </c>
      <c r="BU223" s="70">
        <f>IFERROR(1/I223*(W223/G223),0)</f>
        <v>0</v>
      </c>
      <c r="BV223" s="70">
        <f>IFERROR(1/I223*(X223/G223),0)</f>
        <v>0</v>
      </c>
      <c r="BW223" s="70">
        <f>IFERROR(Y223*H223/G223,0)</f>
        <v>0</v>
      </c>
      <c r="BX223" s="70">
        <f>IFERROR(Z223*H223/G223,0)</f>
        <v>0</v>
      </c>
      <c r="BY223" s="70">
        <f>IFERROR(1/I223*(Y223/G223),0)</f>
        <v>0</v>
      </c>
      <c r="BZ223" s="70">
        <f>IFERROR(1/I223*(Z223/G223),0)</f>
        <v>0</v>
      </c>
      <c r="CA223" s="70">
        <f>IFERROR(AA223*H223/G223,0)</f>
        <v>0</v>
      </c>
      <c r="CB223" s="70">
        <f>IFERROR(AB223*H223/G223,0)</f>
        <v>0</v>
      </c>
      <c r="CC223" s="70">
        <f>IFERROR(1/I223*(AA223/G223),0)</f>
        <v>0</v>
      </c>
      <c r="CD223" s="70">
        <f>IFERROR(1/I223*(AB223/G223),0)</f>
        <v>0</v>
      </c>
    </row>
    <row r="224" spans="1:82" hidden="1" x14ac:dyDescent="0.2">
      <c r="A224" s="326"/>
      <c r="B224" s="326"/>
      <c r="C224" s="326"/>
      <c r="D224" s="326"/>
      <c r="E224" s="326"/>
      <c r="F224" s="326"/>
      <c r="G224" s="326"/>
      <c r="H224" s="326"/>
      <c r="I224" s="326"/>
      <c r="J224" s="326"/>
      <c r="K224" s="326"/>
      <c r="L224" s="326"/>
      <c r="M224" s="326"/>
      <c r="N224" s="326"/>
      <c r="O224" s="324" t="s">
        <v>43</v>
      </c>
      <c r="P224" s="325"/>
      <c r="Q224" s="325"/>
      <c r="R224" s="325"/>
      <c r="S224" s="325"/>
      <c r="T224" s="35" t="s">
        <v>42</v>
      </c>
      <c r="U224" s="45">
        <f>IFERROR(U222/G222,0)+IFERROR(U223/G223,0)</f>
        <v>0</v>
      </c>
      <c r="V224" s="45">
        <f>IFERROR(V222/G222,0)+IFERROR(V223/G223,0)</f>
        <v>0</v>
      </c>
      <c r="W224" s="45">
        <f>IFERROR(W222/G222,0)+IFERROR(W223/G223,0)</f>
        <v>0</v>
      </c>
      <c r="X224" s="45">
        <f>IFERROR(X222/G222,0)+IFERROR(X223/G223,0)</f>
        <v>0</v>
      </c>
      <c r="Y224" s="45">
        <f>IFERROR(Y222/G222,0)+IFERROR(Y223/G223,0)</f>
        <v>0</v>
      </c>
      <c r="Z224" s="45">
        <f>IFERROR(Z222/G222,0)+IFERROR(Z223/G223,0)</f>
        <v>0</v>
      </c>
      <c r="AA224" s="45">
        <f>IFERROR(AA222/G222,0)+IFERROR(AA223/G223,0)</f>
        <v>0</v>
      </c>
      <c r="AB224" s="45">
        <f>IFERROR(AB222/G222,0)+IFERROR(AB223/G223,0)</f>
        <v>0</v>
      </c>
      <c r="AC224" s="45">
        <f>IFERROR(IF(AC222="",0,AC222),0)+IFERROR(IF(AC223="",0,AC223),0)</f>
        <v>0</v>
      </c>
      <c r="AD224" s="3"/>
      <c r="AE224" s="65"/>
      <c r="AF224" s="3"/>
      <c r="AG224" s="3"/>
      <c r="AK224" s="3"/>
      <c r="AN224" s="54"/>
      <c r="AO224" s="3"/>
      <c r="AP224" s="3"/>
      <c r="AQ224" s="2"/>
      <c r="AR224" s="2"/>
      <c r="AS224" s="2"/>
      <c r="AT224" s="2"/>
      <c r="AU224" s="16"/>
      <c r="AV224" s="16"/>
      <c r="AW224" s="17"/>
    </row>
    <row r="225" spans="1:82" hidden="1" x14ac:dyDescent="0.2">
      <c r="A225" s="326"/>
      <c r="B225" s="326"/>
      <c r="C225" s="326"/>
      <c r="D225" s="326"/>
      <c r="E225" s="326"/>
      <c r="F225" s="326"/>
      <c r="G225" s="326"/>
      <c r="H225" s="326"/>
      <c r="I225" s="326"/>
      <c r="J225" s="326"/>
      <c r="K225" s="326"/>
      <c r="L225" s="326"/>
      <c r="M225" s="326"/>
      <c r="N225" s="326"/>
      <c r="O225" s="324" t="s">
        <v>43</v>
      </c>
      <c r="P225" s="325"/>
      <c r="Q225" s="325"/>
      <c r="R225" s="325"/>
      <c r="S225" s="325"/>
      <c r="T225" s="35" t="s">
        <v>0</v>
      </c>
      <c r="U225" s="95">
        <f t="shared" ref="U225:AB225" si="58">IFERROR(SUM(U222:U223),0)</f>
        <v>0</v>
      </c>
      <c r="V225" s="95">
        <f t="shared" si="58"/>
        <v>0</v>
      </c>
      <c r="W225" s="95">
        <f t="shared" si="58"/>
        <v>0</v>
      </c>
      <c r="X225" s="95">
        <f t="shared" si="58"/>
        <v>0</v>
      </c>
      <c r="Y225" s="95">
        <f t="shared" si="58"/>
        <v>0</v>
      </c>
      <c r="Z225" s="95">
        <f t="shared" si="58"/>
        <v>0</v>
      </c>
      <c r="AA225" s="95">
        <f t="shared" si="58"/>
        <v>0</v>
      </c>
      <c r="AB225" s="95">
        <f t="shared" si="58"/>
        <v>0</v>
      </c>
      <c r="AC225" s="45" t="s">
        <v>57</v>
      </c>
      <c r="AD225" s="3"/>
      <c r="AE225" s="65"/>
      <c r="AF225" s="3"/>
      <c r="AG225" s="3"/>
      <c r="AK225" s="3"/>
      <c r="AN225" s="54"/>
      <c r="AO225" s="3"/>
      <c r="AP225" s="3"/>
      <c r="AQ225" s="2"/>
      <c r="AR225" s="2"/>
      <c r="AS225" s="2"/>
      <c r="AT225" s="2"/>
      <c r="AU225" s="16"/>
      <c r="AV225" s="16"/>
      <c r="AW225" s="17"/>
    </row>
    <row r="226" spans="1:82" ht="15" hidden="1" x14ac:dyDescent="0.25">
      <c r="A226" s="317" t="s">
        <v>104</v>
      </c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18"/>
      <c r="M226" s="318"/>
      <c r="N226" s="318"/>
      <c r="O226" s="318"/>
      <c r="P226" s="318"/>
      <c r="Q226" s="318"/>
      <c r="R226" s="318"/>
      <c r="S226" s="318"/>
      <c r="T226" s="318"/>
      <c r="U226" s="318"/>
      <c r="V226" s="318"/>
      <c r="W226" s="318"/>
      <c r="X226" s="315"/>
      <c r="Y226" s="315"/>
      <c r="Z226" s="315"/>
      <c r="AA226" s="311"/>
      <c r="AB226" s="311"/>
      <c r="AC226" s="311"/>
      <c r="AD226" s="311"/>
      <c r="AE226" s="312"/>
      <c r="AF226" s="319"/>
      <c r="AG226" s="2"/>
      <c r="AH226" s="2"/>
      <c r="AI226" s="2"/>
      <c r="AJ226" s="2"/>
      <c r="AK226" s="55"/>
      <c r="AL226" s="55"/>
      <c r="AM226" s="55"/>
      <c r="AN226" s="2"/>
      <c r="AO226" s="2"/>
      <c r="AP226" s="2"/>
      <c r="AQ226" s="2"/>
      <c r="AR226" s="2"/>
    </row>
    <row r="227" spans="1:82" hidden="1" x14ac:dyDescent="0.2">
      <c r="A227" s="72" t="s">
        <v>299</v>
      </c>
      <c r="B227" s="73" t="s">
        <v>300</v>
      </c>
      <c r="C227" s="73">
        <v>4301031409</v>
      </c>
      <c r="D227" s="73">
        <v>4680115886438</v>
      </c>
      <c r="E227" s="74">
        <v>0.4</v>
      </c>
      <c r="F227" s="75">
        <v>6</v>
      </c>
      <c r="G227" s="74">
        <v>2.4</v>
      </c>
      <c r="H227" s="74">
        <v>2.58</v>
      </c>
      <c r="I227" s="76">
        <v>182</v>
      </c>
      <c r="J227" s="76" t="s">
        <v>86</v>
      </c>
      <c r="K227" s="77" t="s">
        <v>97</v>
      </c>
      <c r="L227" s="77"/>
      <c r="M227" s="320">
        <v>70</v>
      </c>
      <c r="N227" s="320"/>
      <c r="O227" s="387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P227" s="322"/>
      <c r="Q227" s="322"/>
      <c r="R227" s="322"/>
      <c r="S227" s="322"/>
      <c r="T227" s="78" t="s">
        <v>0</v>
      </c>
      <c r="U227" s="58">
        <v>0</v>
      </c>
      <c r="V227" s="59">
        <f>IFERROR(IF(U227="",0,CEILING((U227/$G227),1)*$G227),"")</f>
        <v>0</v>
      </c>
      <c r="W227" s="58">
        <v>0</v>
      </c>
      <c r="X227" s="59">
        <f>IFERROR(IF(W227="",0,CEILING((W227/$G227),1)*$G227),"")</f>
        <v>0</v>
      </c>
      <c r="Y227" s="58">
        <v>0</v>
      </c>
      <c r="Z227" s="59">
        <f>IFERROR(IF(Y227="",0,CEILING((Y227/$G227),1)*$G227),"")</f>
        <v>0</v>
      </c>
      <c r="AA227" s="58">
        <v>0</v>
      </c>
      <c r="AB227" s="59">
        <f>IFERROR(IF(AA227="",0,CEILING((AA227/$G227),1)*$G227),"")</f>
        <v>0</v>
      </c>
      <c r="AC227" s="60" t="str">
        <f>IF(IFERROR(ROUNDUP(V227/G227,0)*0.00651,0)+IFERROR(ROUNDUP(X227/G227,0)*0.00651,0)+IFERROR(ROUNDUP(Z227/G227,0)*0.00651,0)+IFERROR(ROUNDUP(AB227/G227,0)*0.00651,0)=0,"",IFERROR(ROUNDUP(V227/G227,0)*0.00651,0)+IFERROR(ROUNDUP(X227/G227,0)*0.00651,0)+IFERROR(ROUNDUP(Z227/G227,0)*0.00651,0)+IFERROR(ROUNDUP(AB227/G227,0)*0.00651,0))</f>
        <v/>
      </c>
      <c r="AD227" s="72" t="s">
        <v>57</v>
      </c>
      <c r="AE227" s="72" t="s">
        <v>57</v>
      </c>
      <c r="AF227" s="223" t="s">
        <v>301</v>
      </c>
      <c r="AG227" s="2"/>
      <c r="AH227" s="2"/>
      <c r="AI227" s="2"/>
      <c r="AJ227" s="2"/>
      <c r="AK227" s="2"/>
      <c r="AL227" s="55"/>
      <c r="AM227" s="55"/>
      <c r="AN227" s="55"/>
      <c r="AO227" s="2"/>
      <c r="AP227" s="2"/>
      <c r="AQ227" s="2"/>
      <c r="AR227" s="2"/>
      <c r="AS227" s="2"/>
      <c r="AT227" s="2"/>
      <c r="AU227" s="16"/>
      <c r="AV227" s="16"/>
      <c r="AW227" s="17"/>
      <c r="BB227" s="222" t="s">
        <v>65</v>
      </c>
      <c r="BO227" s="70">
        <f>IFERROR(U227*H227/G227,0)</f>
        <v>0</v>
      </c>
      <c r="BP227" s="70">
        <f>IFERROR(V227*H227/G227,0)</f>
        <v>0</v>
      </c>
      <c r="BQ227" s="70">
        <f>IFERROR(1/I227*(U227/G227),0)</f>
        <v>0</v>
      </c>
      <c r="BR227" s="70">
        <f>IFERROR(1/I227*(V227/G227),0)</f>
        <v>0</v>
      </c>
      <c r="BS227" s="70">
        <f>IFERROR(W227*H227/G227,0)</f>
        <v>0</v>
      </c>
      <c r="BT227" s="70">
        <f>IFERROR(X227*H227/G227,0)</f>
        <v>0</v>
      </c>
      <c r="BU227" s="70">
        <f>IFERROR(1/I227*(W227/G227),0)</f>
        <v>0</v>
      </c>
      <c r="BV227" s="70">
        <f>IFERROR(1/I227*(X227/G227),0)</f>
        <v>0</v>
      </c>
      <c r="BW227" s="70">
        <f>IFERROR(Y227*H227/G227,0)</f>
        <v>0</v>
      </c>
      <c r="BX227" s="70">
        <f>IFERROR(Z227*H227/G227,0)</f>
        <v>0</v>
      </c>
      <c r="BY227" s="70">
        <f>IFERROR(1/I227*(Y227/G227),0)</f>
        <v>0</v>
      </c>
      <c r="BZ227" s="70">
        <f>IFERROR(1/I227*(Z227/G227),0)</f>
        <v>0</v>
      </c>
      <c r="CA227" s="70">
        <f>IFERROR(AA227*H227/G227,0)</f>
        <v>0</v>
      </c>
      <c r="CB227" s="70">
        <f>IFERROR(AB227*H227/G227,0)</f>
        <v>0</v>
      </c>
      <c r="CC227" s="70">
        <f>IFERROR(1/I227*(AA227/G227),0)</f>
        <v>0</v>
      </c>
      <c r="CD227" s="70">
        <f>IFERROR(1/I227*(AB227/G227),0)</f>
        <v>0</v>
      </c>
    </row>
    <row r="228" spans="1:82" hidden="1" x14ac:dyDescent="0.2">
      <c r="A228" s="326"/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6"/>
      <c r="M228" s="326"/>
      <c r="N228" s="326"/>
      <c r="O228" s="324" t="s">
        <v>43</v>
      </c>
      <c r="P228" s="325"/>
      <c r="Q228" s="325"/>
      <c r="R228" s="325"/>
      <c r="S228" s="325"/>
      <c r="T228" s="35" t="s">
        <v>42</v>
      </c>
      <c r="U228" s="45">
        <f>IFERROR(U227/G227,0)</f>
        <v>0</v>
      </c>
      <c r="V228" s="45">
        <f>IFERROR(V227/G227,0)</f>
        <v>0</v>
      </c>
      <c r="W228" s="45">
        <f>IFERROR(W227/G227,0)</f>
        <v>0</v>
      </c>
      <c r="X228" s="45">
        <f>IFERROR(X227/G227,0)</f>
        <v>0</v>
      </c>
      <c r="Y228" s="45">
        <f>IFERROR(Y227/G227,0)</f>
        <v>0</v>
      </c>
      <c r="Z228" s="45">
        <f>IFERROR(Z227/G227,0)</f>
        <v>0</v>
      </c>
      <c r="AA228" s="45">
        <f>IFERROR(AA227/G227,0)</f>
        <v>0</v>
      </c>
      <c r="AB228" s="45">
        <f>IFERROR(AB227/G227,0)</f>
        <v>0</v>
      </c>
      <c r="AC228" s="45">
        <f>IFERROR(IF(AC227="",0,AC227),0)</f>
        <v>0</v>
      </c>
      <c r="AD228" s="3"/>
      <c r="AE228" s="65"/>
      <c r="AF228" s="3"/>
      <c r="AG228" s="3"/>
      <c r="AK228" s="3"/>
      <c r="AN228" s="54"/>
      <c r="AO228" s="3"/>
      <c r="AP228" s="3"/>
      <c r="AQ228" s="2"/>
      <c r="AR228" s="2"/>
      <c r="AS228" s="2"/>
      <c r="AT228" s="2"/>
      <c r="AU228" s="16"/>
      <c r="AV228" s="16"/>
      <c r="AW228" s="17"/>
    </row>
    <row r="229" spans="1:82" hidden="1" x14ac:dyDescent="0.2">
      <c r="A229" s="326"/>
      <c r="B229" s="326"/>
      <c r="C229" s="326"/>
      <c r="D229" s="326"/>
      <c r="E229" s="326"/>
      <c r="F229" s="326"/>
      <c r="G229" s="326"/>
      <c r="H229" s="326"/>
      <c r="I229" s="326"/>
      <c r="J229" s="326"/>
      <c r="K229" s="326"/>
      <c r="L229" s="326"/>
      <c r="M229" s="326"/>
      <c r="N229" s="326"/>
      <c r="O229" s="324" t="s">
        <v>43</v>
      </c>
      <c r="P229" s="325"/>
      <c r="Q229" s="325"/>
      <c r="R229" s="325"/>
      <c r="S229" s="325"/>
      <c r="T229" s="35" t="s">
        <v>0</v>
      </c>
      <c r="U229" s="95">
        <f t="shared" ref="U229:AB229" si="59">IFERROR(SUM(U227:U227),0)</f>
        <v>0</v>
      </c>
      <c r="V229" s="95">
        <f t="shared" si="59"/>
        <v>0</v>
      </c>
      <c r="W229" s="95">
        <f t="shared" si="59"/>
        <v>0</v>
      </c>
      <c r="X229" s="95">
        <f t="shared" si="59"/>
        <v>0</v>
      </c>
      <c r="Y229" s="95">
        <f t="shared" si="59"/>
        <v>0</v>
      </c>
      <c r="Z229" s="95">
        <f t="shared" si="59"/>
        <v>0</v>
      </c>
      <c r="AA229" s="95">
        <f t="shared" si="59"/>
        <v>0</v>
      </c>
      <c r="AB229" s="95">
        <f t="shared" si="59"/>
        <v>0</v>
      </c>
      <c r="AC229" s="45" t="s">
        <v>57</v>
      </c>
      <c r="AD229" s="3"/>
      <c r="AE229" s="65"/>
      <c r="AF229" s="3"/>
      <c r="AG229" s="3"/>
      <c r="AK229" s="3"/>
      <c r="AN229" s="54"/>
      <c r="AO229" s="3"/>
      <c r="AP229" s="3"/>
      <c r="AQ229" s="2"/>
      <c r="AR229" s="2"/>
      <c r="AS229" s="2"/>
      <c r="AT229" s="2"/>
      <c r="AU229" s="16"/>
      <c r="AV229" s="16"/>
      <c r="AW229" s="17"/>
    </row>
    <row r="230" spans="1:82" ht="15" hidden="1" x14ac:dyDescent="0.25">
      <c r="A230" s="317" t="s">
        <v>82</v>
      </c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18"/>
      <c r="N230" s="318"/>
      <c r="O230" s="318"/>
      <c r="P230" s="318"/>
      <c r="Q230" s="318"/>
      <c r="R230" s="318"/>
      <c r="S230" s="318"/>
      <c r="T230" s="318"/>
      <c r="U230" s="318"/>
      <c r="V230" s="318"/>
      <c r="W230" s="318"/>
      <c r="X230" s="315"/>
      <c r="Y230" s="315"/>
      <c r="Z230" s="315"/>
      <c r="AA230" s="311"/>
      <c r="AB230" s="311"/>
      <c r="AC230" s="311"/>
      <c r="AD230" s="311"/>
      <c r="AE230" s="312"/>
      <c r="AF230" s="319"/>
      <c r="AG230" s="2"/>
      <c r="AH230" s="2"/>
      <c r="AI230" s="2"/>
      <c r="AJ230" s="2"/>
      <c r="AK230" s="55"/>
      <c r="AL230" s="55"/>
      <c r="AM230" s="55"/>
      <c r="AN230" s="2"/>
      <c r="AO230" s="2"/>
      <c r="AP230" s="2"/>
      <c r="AQ230" s="2"/>
      <c r="AR230" s="2"/>
    </row>
    <row r="231" spans="1:82" ht="22.5" hidden="1" x14ac:dyDescent="0.2">
      <c r="A231" s="72" t="s">
        <v>302</v>
      </c>
      <c r="B231" s="73" t="s">
        <v>303</v>
      </c>
      <c r="C231" s="73">
        <v>4301051064</v>
      </c>
      <c r="D231" s="73">
        <v>4680115883536</v>
      </c>
      <c r="E231" s="74">
        <v>0.3</v>
      </c>
      <c r="F231" s="75">
        <v>6</v>
      </c>
      <c r="G231" s="74">
        <v>1.8</v>
      </c>
      <c r="H231" s="74">
        <v>2.0459999999999998</v>
      </c>
      <c r="I231" s="76">
        <v>182</v>
      </c>
      <c r="J231" s="76" t="s">
        <v>86</v>
      </c>
      <c r="K231" s="77" t="s">
        <v>85</v>
      </c>
      <c r="L231" s="77"/>
      <c r="M231" s="320">
        <v>45</v>
      </c>
      <c r="N231" s="320"/>
      <c r="O231" s="3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231" s="322"/>
      <c r="Q231" s="322"/>
      <c r="R231" s="322"/>
      <c r="S231" s="322"/>
      <c r="T231" s="78" t="s">
        <v>0</v>
      </c>
      <c r="U231" s="58">
        <v>0</v>
      </c>
      <c r="V231" s="59">
        <f>IFERROR(IF(U231="",0,CEILING((U231/$G231),1)*$G231),"")</f>
        <v>0</v>
      </c>
      <c r="W231" s="58">
        <v>0</v>
      </c>
      <c r="X231" s="59">
        <f>IFERROR(IF(W231="",0,CEILING((W231/$G231),1)*$G231),"")</f>
        <v>0</v>
      </c>
      <c r="Y231" s="58">
        <v>0</v>
      </c>
      <c r="Z231" s="59">
        <f>IFERROR(IF(Y231="",0,CEILING((Y231/$G231),1)*$G231),"")</f>
        <v>0</v>
      </c>
      <c r="AA231" s="58">
        <v>0</v>
      </c>
      <c r="AB231" s="59">
        <f>IFERROR(IF(AA231="",0,CEILING((AA231/$G231),1)*$G231),"")</f>
        <v>0</v>
      </c>
      <c r="AC231" s="60" t="str">
        <f>IF(IFERROR(ROUNDUP(V231/G231,0)*0.00651,0)+IFERROR(ROUNDUP(X231/G231,0)*0.00651,0)+IFERROR(ROUNDUP(Z231/G231,0)*0.00651,0)+IFERROR(ROUNDUP(AB231/G231,0)*0.00651,0)=0,"",IFERROR(ROUNDUP(V231/G231,0)*0.00651,0)+IFERROR(ROUNDUP(X231/G231,0)*0.00651,0)+IFERROR(ROUNDUP(Z231/G231,0)*0.00651,0)+IFERROR(ROUNDUP(AB231/G231,0)*0.00651,0))</f>
        <v/>
      </c>
      <c r="AD231" s="72" t="s">
        <v>57</v>
      </c>
      <c r="AE231" s="72" t="s">
        <v>57</v>
      </c>
      <c r="AF231" s="225" t="s">
        <v>304</v>
      </c>
      <c r="AG231" s="2"/>
      <c r="AH231" s="2"/>
      <c r="AI231" s="2"/>
      <c r="AJ231" s="2"/>
      <c r="AK231" s="2"/>
      <c r="AL231" s="55"/>
      <c r="AM231" s="55"/>
      <c r="AN231" s="55"/>
      <c r="AO231" s="2"/>
      <c r="AP231" s="2"/>
      <c r="AQ231" s="2"/>
      <c r="AR231" s="2"/>
      <c r="AS231" s="2"/>
      <c r="AT231" s="2"/>
      <c r="AU231" s="16"/>
      <c r="AV231" s="16"/>
      <c r="AW231" s="17"/>
      <c r="BB231" s="224" t="s">
        <v>65</v>
      </c>
      <c r="BO231" s="70">
        <f>IFERROR(U231*H231/G231,0)</f>
        <v>0</v>
      </c>
      <c r="BP231" s="70">
        <f>IFERROR(V231*H231/G231,0)</f>
        <v>0</v>
      </c>
      <c r="BQ231" s="70">
        <f>IFERROR(1/I231*(U231/G231),0)</f>
        <v>0</v>
      </c>
      <c r="BR231" s="70">
        <f>IFERROR(1/I231*(V231/G231),0)</f>
        <v>0</v>
      </c>
      <c r="BS231" s="70">
        <f>IFERROR(W231*H231/G231,0)</f>
        <v>0</v>
      </c>
      <c r="BT231" s="70">
        <f>IFERROR(X231*H231/G231,0)</f>
        <v>0</v>
      </c>
      <c r="BU231" s="70">
        <f>IFERROR(1/I231*(W231/G231),0)</f>
        <v>0</v>
      </c>
      <c r="BV231" s="70">
        <f>IFERROR(1/I231*(X231/G231),0)</f>
        <v>0</v>
      </c>
      <c r="BW231" s="70">
        <f>IFERROR(Y231*H231/G231,0)</f>
        <v>0</v>
      </c>
      <c r="BX231" s="70">
        <f>IFERROR(Z231*H231/G231,0)</f>
        <v>0</v>
      </c>
      <c r="BY231" s="70">
        <f>IFERROR(1/I231*(Y231/G231),0)</f>
        <v>0</v>
      </c>
      <c r="BZ231" s="70">
        <f>IFERROR(1/I231*(Z231/G231),0)</f>
        <v>0</v>
      </c>
      <c r="CA231" s="70">
        <f>IFERROR(AA231*H231/G231,0)</f>
        <v>0</v>
      </c>
      <c r="CB231" s="70">
        <f>IFERROR(AB231*H231/G231,0)</f>
        <v>0</v>
      </c>
      <c r="CC231" s="70">
        <f>IFERROR(1/I231*(AA231/G231),0)</f>
        <v>0</v>
      </c>
      <c r="CD231" s="70">
        <f>IFERROR(1/I231*(AB231/G231),0)</f>
        <v>0</v>
      </c>
    </row>
    <row r="232" spans="1:82" hidden="1" x14ac:dyDescent="0.2">
      <c r="A232" s="326"/>
      <c r="B232" s="326"/>
      <c r="C232" s="326"/>
      <c r="D232" s="326"/>
      <c r="E232" s="326"/>
      <c r="F232" s="326"/>
      <c r="G232" s="326"/>
      <c r="H232" s="326"/>
      <c r="I232" s="326"/>
      <c r="J232" s="326"/>
      <c r="K232" s="326"/>
      <c r="L232" s="326"/>
      <c r="M232" s="326"/>
      <c r="N232" s="326"/>
      <c r="O232" s="324" t="s">
        <v>43</v>
      </c>
      <c r="P232" s="325"/>
      <c r="Q232" s="325"/>
      <c r="R232" s="325"/>
      <c r="S232" s="325"/>
      <c r="T232" s="35" t="s">
        <v>42</v>
      </c>
      <c r="U232" s="45">
        <f>IFERROR(U231/G231,0)</f>
        <v>0</v>
      </c>
      <c r="V232" s="45">
        <f>IFERROR(V231/G231,0)</f>
        <v>0</v>
      </c>
      <c r="W232" s="45">
        <f>IFERROR(W231/G231,0)</f>
        <v>0</v>
      </c>
      <c r="X232" s="45">
        <f>IFERROR(X231/G231,0)</f>
        <v>0</v>
      </c>
      <c r="Y232" s="45">
        <f>IFERROR(Y231/G231,0)</f>
        <v>0</v>
      </c>
      <c r="Z232" s="45">
        <f>IFERROR(Z231/G231,0)</f>
        <v>0</v>
      </c>
      <c r="AA232" s="45">
        <f>IFERROR(AA231/G231,0)</f>
        <v>0</v>
      </c>
      <c r="AB232" s="45">
        <f>IFERROR(AB231/G231,0)</f>
        <v>0</v>
      </c>
      <c r="AC232" s="45">
        <f>IFERROR(IF(AC231="",0,AC231),0)</f>
        <v>0</v>
      </c>
      <c r="AD232" s="3"/>
      <c r="AE232" s="65"/>
      <c r="AF232" s="3"/>
      <c r="AG232" s="3"/>
      <c r="AK232" s="3"/>
      <c r="AN232" s="54"/>
      <c r="AO232" s="3"/>
      <c r="AP232" s="3"/>
      <c r="AQ232" s="2"/>
      <c r="AR232" s="2"/>
      <c r="AS232" s="2"/>
      <c r="AT232" s="2"/>
      <c r="AU232" s="16"/>
      <c r="AV232" s="16"/>
      <c r="AW232" s="17"/>
    </row>
    <row r="233" spans="1:82" hidden="1" x14ac:dyDescent="0.2">
      <c r="A233" s="326"/>
      <c r="B233" s="326"/>
      <c r="C233" s="326"/>
      <c r="D233" s="326"/>
      <c r="E233" s="326"/>
      <c r="F233" s="326"/>
      <c r="G233" s="326"/>
      <c r="H233" s="326"/>
      <c r="I233" s="326"/>
      <c r="J233" s="326"/>
      <c r="K233" s="326"/>
      <c r="L233" s="326"/>
      <c r="M233" s="326"/>
      <c r="N233" s="326"/>
      <c r="O233" s="324" t="s">
        <v>43</v>
      </c>
      <c r="P233" s="325"/>
      <c r="Q233" s="325"/>
      <c r="R233" s="325"/>
      <c r="S233" s="325"/>
      <c r="T233" s="35" t="s">
        <v>0</v>
      </c>
      <c r="U233" s="95">
        <f t="shared" ref="U233:AB233" si="60">IFERROR(SUM(U231:U231),0)</f>
        <v>0</v>
      </c>
      <c r="V233" s="95">
        <f t="shared" si="60"/>
        <v>0</v>
      </c>
      <c r="W233" s="95">
        <f t="shared" si="60"/>
        <v>0</v>
      </c>
      <c r="X233" s="95">
        <f t="shared" si="60"/>
        <v>0</v>
      </c>
      <c r="Y233" s="95">
        <f t="shared" si="60"/>
        <v>0</v>
      </c>
      <c r="Z233" s="95">
        <f t="shared" si="60"/>
        <v>0</v>
      </c>
      <c r="AA233" s="95">
        <f t="shared" si="60"/>
        <v>0</v>
      </c>
      <c r="AB233" s="95">
        <f t="shared" si="60"/>
        <v>0</v>
      </c>
      <c r="AC233" s="45" t="s">
        <v>57</v>
      </c>
      <c r="AD233" s="3"/>
      <c r="AE233" s="65"/>
      <c r="AF233" s="3"/>
      <c r="AG233" s="3"/>
      <c r="AK233" s="3"/>
      <c r="AN233" s="54"/>
      <c r="AO233" s="3"/>
      <c r="AP233" s="3"/>
      <c r="AQ233" s="2"/>
      <c r="AR233" s="2"/>
      <c r="AS233" s="2"/>
      <c r="AT233" s="2"/>
      <c r="AU233" s="16"/>
      <c r="AV233" s="16"/>
      <c r="AW233" s="17"/>
    </row>
    <row r="234" spans="1:82" ht="27.75" hidden="1" customHeight="1" x14ac:dyDescent="0.2">
      <c r="A234" s="309" t="s">
        <v>305</v>
      </c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  <c r="R234" s="310"/>
      <c r="S234" s="310"/>
      <c r="T234" s="310"/>
      <c r="U234" s="310"/>
      <c r="V234" s="310"/>
      <c r="W234" s="298"/>
      <c r="X234" s="298"/>
      <c r="Y234" s="298"/>
      <c r="Z234" s="298"/>
      <c r="AA234" s="311"/>
      <c r="AB234" s="311"/>
      <c r="AC234" s="311"/>
      <c r="AD234" s="311"/>
      <c r="AE234" s="312"/>
      <c r="AF234" s="313"/>
      <c r="AG234" s="2"/>
      <c r="AH234" s="2"/>
      <c r="AI234" s="2"/>
      <c r="AJ234" s="2"/>
      <c r="AK234" s="55"/>
      <c r="AL234" s="55"/>
      <c r="AM234" s="55"/>
      <c r="AN234" s="2"/>
      <c r="AO234" s="2"/>
      <c r="AP234" s="2"/>
      <c r="AQ234" s="2"/>
      <c r="AR234" s="2"/>
    </row>
    <row r="235" spans="1:82" ht="15" hidden="1" x14ac:dyDescent="0.25">
      <c r="A235" s="314" t="s">
        <v>305</v>
      </c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315"/>
      <c r="Q235" s="315"/>
      <c r="R235" s="315"/>
      <c r="S235" s="315"/>
      <c r="T235" s="315"/>
      <c r="U235" s="315"/>
      <c r="V235" s="315"/>
      <c r="W235" s="315"/>
      <c r="X235" s="315"/>
      <c r="Y235" s="315"/>
      <c r="Z235" s="315"/>
      <c r="AA235" s="311"/>
      <c r="AB235" s="311"/>
      <c r="AC235" s="311"/>
      <c r="AD235" s="311"/>
      <c r="AE235" s="312"/>
      <c r="AF235" s="316"/>
      <c r="AG235" s="2"/>
      <c r="AH235" s="2"/>
      <c r="AI235" s="2"/>
      <c r="AJ235" s="2"/>
      <c r="AK235" s="55"/>
      <c r="AL235" s="55"/>
      <c r="AM235" s="55"/>
      <c r="AN235" s="2"/>
      <c r="AO235" s="2"/>
      <c r="AP235" s="2"/>
      <c r="AQ235" s="2"/>
      <c r="AR235" s="2"/>
    </row>
    <row r="236" spans="1:82" ht="15" hidden="1" x14ac:dyDescent="0.25">
      <c r="A236" s="317" t="s">
        <v>94</v>
      </c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18"/>
      <c r="N236" s="318"/>
      <c r="O236" s="318"/>
      <c r="P236" s="318"/>
      <c r="Q236" s="318"/>
      <c r="R236" s="318"/>
      <c r="S236" s="318"/>
      <c r="T236" s="318"/>
      <c r="U236" s="318"/>
      <c r="V236" s="318"/>
      <c r="W236" s="318"/>
      <c r="X236" s="315"/>
      <c r="Y236" s="315"/>
      <c r="Z236" s="315"/>
      <c r="AA236" s="311"/>
      <c r="AB236" s="311"/>
      <c r="AC236" s="311"/>
      <c r="AD236" s="311"/>
      <c r="AE236" s="312"/>
      <c r="AF236" s="319"/>
      <c r="AG236" s="2"/>
      <c r="AH236" s="2"/>
      <c r="AI236" s="2"/>
      <c r="AJ236" s="2"/>
      <c r="AK236" s="55"/>
      <c r="AL236" s="55"/>
      <c r="AM236" s="55"/>
      <c r="AN236" s="2"/>
      <c r="AO236" s="2"/>
      <c r="AP236" s="2"/>
      <c r="AQ236" s="2"/>
      <c r="AR236" s="2"/>
    </row>
    <row r="237" spans="1:82" hidden="1" x14ac:dyDescent="0.2">
      <c r="A237" s="72" t="s">
        <v>306</v>
      </c>
      <c r="B237" s="73" t="s">
        <v>307</v>
      </c>
      <c r="C237" s="73">
        <v>4301011762</v>
      </c>
      <c r="D237" s="73">
        <v>4640242180922</v>
      </c>
      <c r="E237" s="74">
        <v>1.35</v>
      </c>
      <c r="F237" s="75">
        <v>8</v>
      </c>
      <c r="G237" s="74">
        <v>10.8</v>
      </c>
      <c r="H237" s="74">
        <v>11.234999999999999</v>
      </c>
      <c r="I237" s="76">
        <v>64</v>
      </c>
      <c r="J237" s="76" t="s">
        <v>136</v>
      </c>
      <c r="K237" s="77" t="s">
        <v>97</v>
      </c>
      <c r="L237" s="77"/>
      <c r="M237" s="320">
        <v>55</v>
      </c>
      <c r="N237" s="320"/>
      <c r="O237" s="389" t="s">
        <v>308</v>
      </c>
      <c r="P237" s="322"/>
      <c r="Q237" s="322"/>
      <c r="R237" s="322"/>
      <c r="S237" s="322"/>
      <c r="T237" s="78" t="s">
        <v>0</v>
      </c>
      <c r="U237" s="58">
        <v>0</v>
      </c>
      <c r="V237" s="59">
        <f>IFERROR(IF(U237="",0,CEILING((U237/$G237),1)*$G237),"")</f>
        <v>0</v>
      </c>
      <c r="W237" s="58">
        <v>0</v>
      </c>
      <c r="X237" s="59">
        <f>IFERROR(IF(W237="",0,CEILING((W237/$G237),1)*$G237),"")</f>
        <v>0</v>
      </c>
      <c r="Y237" s="58">
        <v>0</v>
      </c>
      <c r="Z237" s="59">
        <f>IFERROR(IF(Y237="",0,CEILING((Y237/$G237),1)*$G237),"")</f>
        <v>0</v>
      </c>
      <c r="AA237" s="58">
        <v>0</v>
      </c>
      <c r="AB237" s="59">
        <f>IFERROR(IF(AA237="",0,CEILING((AA237/$G237),1)*$G237),"")</f>
        <v>0</v>
      </c>
      <c r="AC237" s="60" t="str">
        <f>IF(IFERROR(ROUNDUP(V237/G237,0)*0.01898,0)+IFERROR(ROUNDUP(X237/G237,0)*0.01898,0)+IFERROR(ROUNDUP(Z237/G237,0)*0.01898,0)+IFERROR(ROUNDUP(AB237/G237,0)*0.01898,0)=0,"",IFERROR(ROUNDUP(V237/G237,0)*0.01898,0)+IFERROR(ROUNDUP(X237/G237,0)*0.01898,0)+IFERROR(ROUNDUP(Z237/G237,0)*0.01898,0)+IFERROR(ROUNDUP(AB237/G237,0)*0.01898,0))</f>
        <v/>
      </c>
      <c r="AD237" s="72" t="s">
        <v>57</v>
      </c>
      <c r="AE237" s="72" t="s">
        <v>57</v>
      </c>
      <c r="AF237" s="227" t="s">
        <v>309</v>
      </c>
      <c r="AG237" s="2"/>
      <c r="AH237" s="2"/>
      <c r="AI237" s="2"/>
      <c r="AJ237" s="2"/>
      <c r="AK237" s="2"/>
      <c r="AL237" s="55"/>
      <c r="AM237" s="55"/>
      <c r="AN237" s="55"/>
      <c r="AO237" s="2"/>
      <c r="AP237" s="2"/>
      <c r="AQ237" s="2"/>
      <c r="AR237" s="2"/>
      <c r="AS237" s="2"/>
      <c r="AT237" s="2"/>
      <c r="AU237" s="16"/>
      <c r="AV237" s="16"/>
      <c r="AW237" s="17"/>
      <c r="BB237" s="226" t="s">
        <v>65</v>
      </c>
      <c r="BO237" s="70">
        <f>IFERROR(U237*H237/G237,0)</f>
        <v>0</v>
      </c>
      <c r="BP237" s="70">
        <f>IFERROR(V237*H237/G237,0)</f>
        <v>0</v>
      </c>
      <c r="BQ237" s="70">
        <f>IFERROR(1/I237*(U237/G237),0)</f>
        <v>0</v>
      </c>
      <c r="BR237" s="70">
        <f>IFERROR(1/I237*(V237/G237),0)</f>
        <v>0</v>
      </c>
      <c r="BS237" s="70">
        <f>IFERROR(W237*H237/G237,0)</f>
        <v>0</v>
      </c>
      <c r="BT237" s="70">
        <f>IFERROR(X237*H237/G237,0)</f>
        <v>0</v>
      </c>
      <c r="BU237" s="70">
        <f>IFERROR(1/I237*(W237/G237),0)</f>
        <v>0</v>
      </c>
      <c r="BV237" s="70">
        <f>IFERROR(1/I237*(X237/G237),0)</f>
        <v>0</v>
      </c>
      <c r="BW237" s="70">
        <f>IFERROR(Y237*H237/G237,0)</f>
        <v>0</v>
      </c>
      <c r="BX237" s="70">
        <f>IFERROR(Z237*H237/G237,0)</f>
        <v>0</v>
      </c>
      <c r="BY237" s="70">
        <f>IFERROR(1/I237*(Y237/G237),0)</f>
        <v>0</v>
      </c>
      <c r="BZ237" s="70">
        <f>IFERROR(1/I237*(Z237/G237),0)</f>
        <v>0</v>
      </c>
      <c r="CA237" s="70">
        <f>IFERROR(AA237*H237/G237,0)</f>
        <v>0</v>
      </c>
      <c r="CB237" s="70">
        <f>IFERROR(AB237*H237/G237,0)</f>
        <v>0</v>
      </c>
      <c r="CC237" s="70">
        <f>IFERROR(1/I237*(AA237/G237),0)</f>
        <v>0</v>
      </c>
      <c r="CD237" s="70">
        <f>IFERROR(1/I237*(AB237/G237),0)</f>
        <v>0</v>
      </c>
    </row>
    <row r="238" spans="1:82" hidden="1" x14ac:dyDescent="0.2">
      <c r="A238" s="72" t="s">
        <v>310</v>
      </c>
      <c r="B238" s="73" t="s">
        <v>311</v>
      </c>
      <c r="C238" s="73">
        <v>4301011764</v>
      </c>
      <c r="D238" s="73">
        <v>4640242181189</v>
      </c>
      <c r="E238" s="74">
        <v>0.4</v>
      </c>
      <c r="F238" s="75">
        <v>10</v>
      </c>
      <c r="G238" s="74">
        <v>4</v>
      </c>
      <c r="H238" s="74">
        <v>4.21</v>
      </c>
      <c r="I238" s="76">
        <v>132</v>
      </c>
      <c r="J238" s="76" t="s">
        <v>98</v>
      </c>
      <c r="K238" s="77" t="s">
        <v>85</v>
      </c>
      <c r="L238" s="77"/>
      <c r="M238" s="320">
        <v>55</v>
      </c>
      <c r="N238" s="320"/>
      <c r="O238" s="390" t="s">
        <v>312</v>
      </c>
      <c r="P238" s="322"/>
      <c r="Q238" s="322"/>
      <c r="R238" s="322"/>
      <c r="S238" s="322"/>
      <c r="T238" s="78" t="s">
        <v>0</v>
      </c>
      <c r="U238" s="58">
        <v>0</v>
      </c>
      <c r="V238" s="59">
        <f>IFERROR(IF(U238="",0,CEILING((U238/$G238),1)*$G238),"")</f>
        <v>0</v>
      </c>
      <c r="W238" s="58">
        <v>0</v>
      </c>
      <c r="X238" s="59">
        <f>IFERROR(IF(W238="",0,CEILING((W238/$G238),1)*$G238),"")</f>
        <v>0</v>
      </c>
      <c r="Y238" s="58">
        <v>0</v>
      </c>
      <c r="Z238" s="59">
        <f>IFERROR(IF(Y238="",0,CEILING((Y238/$G238),1)*$G238),"")</f>
        <v>0</v>
      </c>
      <c r="AA238" s="58">
        <v>0</v>
      </c>
      <c r="AB238" s="59">
        <f>IFERROR(IF(AA238="",0,CEILING((AA238/$G238),1)*$G238),"")</f>
        <v>0</v>
      </c>
      <c r="AC238" s="60" t="str">
        <f>IF(IFERROR(ROUNDUP(V238/G238,0)*0.00902,0)+IFERROR(ROUNDUP(X238/G238,0)*0.00902,0)+IFERROR(ROUNDUP(Z238/G238,0)*0.00902,0)+IFERROR(ROUNDUP(AB238/G238,0)*0.00902,0)=0,"",IFERROR(ROUNDUP(V238/G238,0)*0.00902,0)+IFERROR(ROUNDUP(X238/G238,0)*0.00902,0)+IFERROR(ROUNDUP(Z238/G238,0)*0.00902,0)+IFERROR(ROUNDUP(AB238/G238,0)*0.00902,0))</f>
        <v/>
      </c>
      <c r="AD238" s="72" t="s">
        <v>57</v>
      </c>
      <c r="AE238" s="72" t="s">
        <v>57</v>
      </c>
      <c r="AF238" s="229" t="s">
        <v>313</v>
      </c>
      <c r="AG238" s="2"/>
      <c r="AH238" s="2"/>
      <c r="AI238" s="2"/>
      <c r="AJ238" s="2"/>
      <c r="AK238" s="2"/>
      <c r="AL238" s="55"/>
      <c r="AM238" s="55"/>
      <c r="AN238" s="55"/>
      <c r="AO238" s="2"/>
      <c r="AP238" s="2"/>
      <c r="AQ238" s="2"/>
      <c r="AR238" s="2"/>
      <c r="AS238" s="2"/>
      <c r="AT238" s="2"/>
      <c r="AU238" s="16"/>
      <c r="AV238" s="16"/>
      <c r="AW238" s="17"/>
      <c r="BB238" s="228" t="s">
        <v>65</v>
      </c>
      <c r="BO238" s="70">
        <f>IFERROR(U238*H238/G238,0)</f>
        <v>0</v>
      </c>
      <c r="BP238" s="70">
        <f>IFERROR(V238*H238/G238,0)</f>
        <v>0</v>
      </c>
      <c r="BQ238" s="70">
        <f>IFERROR(1/I238*(U238/G238),0)</f>
        <v>0</v>
      </c>
      <c r="BR238" s="70">
        <f>IFERROR(1/I238*(V238/G238),0)</f>
        <v>0</v>
      </c>
      <c r="BS238" s="70">
        <f>IFERROR(W238*H238/G238,0)</f>
        <v>0</v>
      </c>
      <c r="BT238" s="70">
        <f>IFERROR(X238*H238/G238,0)</f>
        <v>0</v>
      </c>
      <c r="BU238" s="70">
        <f>IFERROR(1/I238*(W238/G238),0)</f>
        <v>0</v>
      </c>
      <c r="BV238" s="70">
        <f>IFERROR(1/I238*(X238/G238),0)</f>
        <v>0</v>
      </c>
      <c r="BW238" s="70">
        <f>IFERROR(Y238*H238/G238,0)</f>
        <v>0</v>
      </c>
      <c r="BX238" s="70">
        <f>IFERROR(Z238*H238/G238,0)</f>
        <v>0</v>
      </c>
      <c r="BY238" s="70">
        <f>IFERROR(1/I238*(Y238/G238),0)</f>
        <v>0</v>
      </c>
      <c r="BZ238" s="70">
        <f>IFERROR(1/I238*(Z238/G238),0)</f>
        <v>0</v>
      </c>
      <c r="CA238" s="70">
        <f>IFERROR(AA238*H238/G238,0)</f>
        <v>0</v>
      </c>
      <c r="CB238" s="70">
        <f>IFERROR(AB238*H238/G238,0)</f>
        <v>0</v>
      </c>
      <c r="CC238" s="70">
        <f>IFERROR(1/I238*(AA238/G238),0)</f>
        <v>0</v>
      </c>
      <c r="CD238" s="70">
        <f>IFERROR(1/I238*(AB238/G238),0)</f>
        <v>0</v>
      </c>
    </row>
    <row r="239" spans="1:82" hidden="1" x14ac:dyDescent="0.2">
      <c r="A239" s="72" t="s">
        <v>314</v>
      </c>
      <c r="B239" s="73" t="s">
        <v>315</v>
      </c>
      <c r="C239" s="73">
        <v>4301011551</v>
      </c>
      <c r="D239" s="73">
        <v>4640242180038</v>
      </c>
      <c r="E239" s="74">
        <v>0.4</v>
      </c>
      <c r="F239" s="75">
        <v>10</v>
      </c>
      <c r="G239" s="74">
        <v>4</v>
      </c>
      <c r="H239" s="74">
        <v>4.21</v>
      </c>
      <c r="I239" s="76">
        <v>132</v>
      </c>
      <c r="J239" s="76" t="s">
        <v>98</v>
      </c>
      <c r="K239" s="77" t="s">
        <v>97</v>
      </c>
      <c r="L239" s="77"/>
      <c r="M239" s="320">
        <v>50</v>
      </c>
      <c r="N239" s="320"/>
      <c r="O239" s="391" t="s">
        <v>316</v>
      </c>
      <c r="P239" s="322"/>
      <c r="Q239" s="322"/>
      <c r="R239" s="322"/>
      <c r="S239" s="322"/>
      <c r="T239" s="78" t="s">
        <v>0</v>
      </c>
      <c r="U239" s="58">
        <v>0</v>
      </c>
      <c r="V239" s="59">
        <f>IFERROR(IF(U239="",0,CEILING((U239/$G239),1)*$G239),"")</f>
        <v>0</v>
      </c>
      <c r="W239" s="58">
        <v>0</v>
      </c>
      <c r="X239" s="59">
        <f>IFERROR(IF(W239="",0,CEILING((W239/$G239),1)*$G239),"")</f>
        <v>0</v>
      </c>
      <c r="Y239" s="58">
        <v>0</v>
      </c>
      <c r="Z239" s="59">
        <f>IFERROR(IF(Y239="",0,CEILING((Y239/$G239),1)*$G239),"")</f>
        <v>0</v>
      </c>
      <c r="AA239" s="58">
        <v>0</v>
      </c>
      <c r="AB239" s="59">
        <f>IFERROR(IF(AA239="",0,CEILING((AA239/$G239),1)*$G239),"")</f>
        <v>0</v>
      </c>
      <c r="AC239" s="60" t="str">
        <f>IF(IFERROR(ROUNDUP(V239/G239,0)*0.00902,0)+IFERROR(ROUNDUP(X239/G239,0)*0.00902,0)+IFERROR(ROUNDUP(Z239/G239,0)*0.00902,0)+IFERROR(ROUNDUP(AB239/G239,0)*0.00902,0)=0,"",IFERROR(ROUNDUP(V239/G239,0)*0.00902,0)+IFERROR(ROUNDUP(X239/G239,0)*0.00902,0)+IFERROR(ROUNDUP(Z239/G239,0)*0.00902,0)+IFERROR(ROUNDUP(AB239/G239,0)*0.00902,0))</f>
        <v/>
      </c>
      <c r="AD239" s="72" t="s">
        <v>57</v>
      </c>
      <c r="AE239" s="72" t="s">
        <v>57</v>
      </c>
      <c r="AF239" s="231" t="s">
        <v>317</v>
      </c>
      <c r="AG239" s="2"/>
      <c r="AH239" s="2"/>
      <c r="AI239" s="2"/>
      <c r="AJ239" s="2"/>
      <c r="AK239" s="2"/>
      <c r="AL239" s="55"/>
      <c r="AM239" s="55"/>
      <c r="AN239" s="55"/>
      <c r="AO239" s="2"/>
      <c r="AP239" s="2"/>
      <c r="AQ239" s="2"/>
      <c r="AR239" s="2"/>
      <c r="AS239" s="2"/>
      <c r="AT239" s="2"/>
      <c r="AU239" s="16"/>
      <c r="AV239" s="16"/>
      <c r="AW239" s="17"/>
      <c r="BB239" s="230" t="s">
        <v>65</v>
      </c>
      <c r="BO239" s="70">
        <f>IFERROR(U239*H239/G239,0)</f>
        <v>0</v>
      </c>
      <c r="BP239" s="70">
        <f>IFERROR(V239*H239/G239,0)</f>
        <v>0</v>
      </c>
      <c r="BQ239" s="70">
        <f>IFERROR(1/I239*(U239/G239),0)</f>
        <v>0</v>
      </c>
      <c r="BR239" s="70">
        <f>IFERROR(1/I239*(V239/G239),0)</f>
        <v>0</v>
      </c>
      <c r="BS239" s="70">
        <f>IFERROR(W239*H239/G239,0)</f>
        <v>0</v>
      </c>
      <c r="BT239" s="70">
        <f>IFERROR(X239*H239/G239,0)</f>
        <v>0</v>
      </c>
      <c r="BU239" s="70">
        <f>IFERROR(1/I239*(W239/G239),0)</f>
        <v>0</v>
      </c>
      <c r="BV239" s="70">
        <f>IFERROR(1/I239*(X239/G239),0)</f>
        <v>0</v>
      </c>
      <c r="BW239" s="70">
        <f>IFERROR(Y239*H239/G239,0)</f>
        <v>0</v>
      </c>
      <c r="BX239" s="70">
        <f>IFERROR(Z239*H239/G239,0)</f>
        <v>0</v>
      </c>
      <c r="BY239" s="70">
        <f>IFERROR(1/I239*(Y239/G239),0)</f>
        <v>0</v>
      </c>
      <c r="BZ239" s="70">
        <f>IFERROR(1/I239*(Z239/G239),0)</f>
        <v>0</v>
      </c>
      <c r="CA239" s="70">
        <f>IFERROR(AA239*H239/G239,0)</f>
        <v>0</v>
      </c>
      <c r="CB239" s="70">
        <f>IFERROR(AB239*H239/G239,0)</f>
        <v>0</v>
      </c>
      <c r="CC239" s="70">
        <f>IFERROR(1/I239*(AA239/G239),0)</f>
        <v>0</v>
      </c>
      <c r="CD239" s="70">
        <f>IFERROR(1/I239*(AB239/G239),0)</f>
        <v>0</v>
      </c>
    </row>
    <row r="240" spans="1:82" hidden="1" x14ac:dyDescent="0.2">
      <c r="A240" s="72" t="s">
        <v>318</v>
      </c>
      <c r="B240" s="73" t="s">
        <v>319</v>
      </c>
      <c r="C240" s="73">
        <v>4301011765</v>
      </c>
      <c r="D240" s="73">
        <v>4640242181172</v>
      </c>
      <c r="E240" s="74">
        <v>0.4</v>
      </c>
      <c r="F240" s="75">
        <v>10</v>
      </c>
      <c r="G240" s="74">
        <v>4</v>
      </c>
      <c r="H240" s="74">
        <v>4.21</v>
      </c>
      <c r="I240" s="76">
        <v>132</v>
      </c>
      <c r="J240" s="76" t="s">
        <v>98</v>
      </c>
      <c r="K240" s="77" t="s">
        <v>97</v>
      </c>
      <c r="L240" s="77"/>
      <c r="M240" s="320">
        <v>55</v>
      </c>
      <c r="N240" s="320"/>
      <c r="O240" s="392" t="s">
        <v>320</v>
      </c>
      <c r="P240" s="322"/>
      <c r="Q240" s="322"/>
      <c r="R240" s="322"/>
      <c r="S240" s="322"/>
      <c r="T240" s="78" t="s">
        <v>0</v>
      </c>
      <c r="U240" s="58">
        <v>0</v>
      </c>
      <c r="V240" s="59">
        <f>IFERROR(IF(U240="",0,CEILING((U240/$G240),1)*$G240),"")</f>
        <v>0</v>
      </c>
      <c r="W240" s="58">
        <v>0</v>
      </c>
      <c r="X240" s="59">
        <f>IFERROR(IF(W240="",0,CEILING((W240/$G240),1)*$G240),"")</f>
        <v>0</v>
      </c>
      <c r="Y240" s="58">
        <v>0</v>
      </c>
      <c r="Z240" s="59">
        <f>IFERROR(IF(Y240="",0,CEILING((Y240/$G240),1)*$G240),"")</f>
        <v>0</v>
      </c>
      <c r="AA240" s="58">
        <v>0</v>
      </c>
      <c r="AB240" s="59">
        <f>IFERROR(IF(AA240="",0,CEILING((AA240/$G240),1)*$G240),"")</f>
        <v>0</v>
      </c>
      <c r="AC240" s="60" t="str">
        <f>IF(IFERROR(ROUNDUP(V240/G240,0)*0.00902,0)+IFERROR(ROUNDUP(X240/G240,0)*0.00902,0)+IFERROR(ROUNDUP(Z240/G240,0)*0.00902,0)+IFERROR(ROUNDUP(AB240/G240,0)*0.00902,0)=0,"",IFERROR(ROUNDUP(V240/G240,0)*0.00902,0)+IFERROR(ROUNDUP(X240/G240,0)*0.00902,0)+IFERROR(ROUNDUP(Z240/G240,0)*0.00902,0)+IFERROR(ROUNDUP(AB240/G240,0)*0.00902,0))</f>
        <v/>
      </c>
      <c r="AD240" s="72" t="s">
        <v>57</v>
      </c>
      <c r="AE240" s="72" t="s">
        <v>57</v>
      </c>
      <c r="AF240" s="233" t="s">
        <v>309</v>
      </c>
      <c r="AG240" s="2"/>
      <c r="AH240" s="2"/>
      <c r="AI240" s="2"/>
      <c r="AJ240" s="2"/>
      <c r="AK240" s="2"/>
      <c r="AL240" s="55"/>
      <c r="AM240" s="55"/>
      <c r="AN240" s="55"/>
      <c r="AO240" s="2"/>
      <c r="AP240" s="2"/>
      <c r="AQ240" s="2"/>
      <c r="AR240" s="2"/>
      <c r="AS240" s="2"/>
      <c r="AT240" s="2"/>
      <c r="AU240" s="16"/>
      <c r="AV240" s="16"/>
      <c r="AW240" s="17"/>
      <c r="BB240" s="232" t="s">
        <v>65</v>
      </c>
      <c r="BO240" s="70">
        <f>IFERROR(U240*H240/G240,0)</f>
        <v>0</v>
      </c>
      <c r="BP240" s="70">
        <f>IFERROR(V240*H240/G240,0)</f>
        <v>0</v>
      </c>
      <c r="BQ240" s="70">
        <f>IFERROR(1/I240*(U240/G240),0)</f>
        <v>0</v>
      </c>
      <c r="BR240" s="70">
        <f>IFERROR(1/I240*(V240/G240),0)</f>
        <v>0</v>
      </c>
      <c r="BS240" s="70">
        <f>IFERROR(W240*H240/G240,0)</f>
        <v>0</v>
      </c>
      <c r="BT240" s="70">
        <f>IFERROR(X240*H240/G240,0)</f>
        <v>0</v>
      </c>
      <c r="BU240" s="70">
        <f>IFERROR(1/I240*(W240/G240),0)</f>
        <v>0</v>
      </c>
      <c r="BV240" s="70">
        <f>IFERROR(1/I240*(X240/G240),0)</f>
        <v>0</v>
      </c>
      <c r="BW240" s="70">
        <f>IFERROR(Y240*H240/G240,0)</f>
        <v>0</v>
      </c>
      <c r="BX240" s="70">
        <f>IFERROR(Z240*H240/G240,0)</f>
        <v>0</v>
      </c>
      <c r="BY240" s="70">
        <f>IFERROR(1/I240*(Y240/G240),0)</f>
        <v>0</v>
      </c>
      <c r="BZ240" s="70">
        <f>IFERROR(1/I240*(Z240/G240),0)</f>
        <v>0</v>
      </c>
      <c r="CA240" s="70">
        <f>IFERROR(AA240*H240/G240,0)</f>
        <v>0</v>
      </c>
      <c r="CB240" s="70">
        <f>IFERROR(AB240*H240/G240,0)</f>
        <v>0</v>
      </c>
      <c r="CC240" s="70">
        <f>IFERROR(1/I240*(AA240/G240),0)</f>
        <v>0</v>
      </c>
      <c r="CD240" s="70">
        <f>IFERROR(1/I240*(AB240/G240),0)</f>
        <v>0</v>
      </c>
    </row>
    <row r="241" spans="1:82" hidden="1" x14ac:dyDescent="0.2">
      <c r="A241" s="326"/>
      <c r="B241" s="326"/>
      <c r="C241" s="326"/>
      <c r="D241" s="326"/>
      <c r="E241" s="326"/>
      <c r="F241" s="326"/>
      <c r="G241" s="326"/>
      <c r="H241" s="326"/>
      <c r="I241" s="326"/>
      <c r="J241" s="326"/>
      <c r="K241" s="326"/>
      <c r="L241" s="326"/>
      <c r="M241" s="326"/>
      <c r="N241" s="326"/>
      <c r="O241" s="324" t="s">
        <v>43</v>
      </c>
      <c r="P241" s="325"/>
      <c r="Q241" s="325"/>
      <c r="R241" s="325"/>
      <c r="S241" s="325"/>
      <c r="T241" s="35" t="s">
        <v>42</v>
      </c>
      <c r="U241" s="45">
        <f>IFERROR(U237/G237,0)+IFERROR(U238/G238,0)+IFERROR(U239/G239,0)+IFERROR(U240/G240,0)</f>
        <v>0</v>
      </c>
      <c r="V241" s="45">
        <f>IFERROR(V237/G237,0)+IFERROR(V238/G238,0)+IFERROR(V239/G239,0)+IFERROR(V240/G240,0)</f>
        <v>0</v>
      </c>
      <c r="W241" s="45">
        <f>IFERROR(W237/G237,0)+IFERROR(W238/G238,0)+IFERROR(W239/G239,0)+IFERROR(W240/G240,0)</f>
        <v>0</v>
      </c>
      <c r="X241" s="45">
        <f>IFERROR(X237/G237,0)+IFERROR(X238/G238,0)+IFERROR(X239/G239,0)+IFERROR(X240/G240,0)</f>
        <v>0</v>
      </c>
      <c r="Y241" s="45">
        <f>IFERROR(Y237/G237,0)+IFERROR(Y238/G238,0)+IFERROR(Y239/G239,0)+IFERROR(Y240/G240,0)</f>
        <v>0</v>
      </c>
      <c r="Z241" s="45">
        <f>IFERROR(Z237/G237,0)+IFERROR(Z238/G238,0)+IFERROR(Z239/G239,0)+IFERROR(Z240/G240,0)</f>
        <v>0</v>
      </c>
      <c r="AA241" s="45">
        <f>IFERROR(AA237/G237,0)+IFERROR(AA238/G238,0)+IFERROR(AA239/G239,0)+IFERROR(AA240/G240,0)</f>
        <v>0</v>
      </c>
      <c r="AB241" s="45">
        <f>IFERROR(AB237/G237,0)+IFERROR(AB238/G238,0)+IFERROR(AB239/G239,0)+IFERROR(AB240/G240,0)</f>
        <v>0</v>
      </c>
      <c r="AC241" s="45">
        <f>IFERROR(IF(AC237="",0,AC237),0)+IFERROR(IF(AC238="",0,AC238),0)+IFERROR(IF(AC239="",0,AC239),0)+IFERROR(IF(AC240="",0,AC240),0)</f>
        <v>0</v>
      </c>
      <c r="AD241" s="3"/>
      <c r="AE241" s="65"/>
      <c r="AF241" s="3"/>
      <c r="AG241" s="3"/>
      <c r="AK241" s="3"/>
      <c r="AN241" s="54"/>
      <c r="AO241" s="3"/>
      <c r="AP241" s="3"/>
      <c r="AQ241" s="2"/>
      <c r="AR241" s="2"/>
      <c r="AS241" s="2"/>
      <c r="AT241" s="2"/>
      <c r="AU241" s="16"/>
      <c r="AV241" s="16"/>
      <c r="AW241" s="17"/>
    </row>
    <row r="242" spans="1:82" hidden="1" x14ac:dyDescent="0.2">
      <c r="A242" s="326"/>
      <c r="B242" s="326"/>
      <c r="C242" s="326"/>
      <c r="D242" s="326"/>
      <c r="E242" s="326"/>
      <c r="F242" s="326"/>
      <c r="G242" s="326"/>
      <c r="H242" s="326"/>
      <c r="I242" s="326"/>
      <c r="J242" s="326"/>
      <c r="K242" s="326"/>
      <c r="L242" s="326"/>
      <c r="M242" s="326"/>
      <c r="N242" s="326"/>
      <c r="O242" s="324" t="s">
        <v>43</v>
      </c>
      <c r="P242" s="325"/>
      <c r="Q242" s="325"/>
      <c r="R242" s="325"/>
      <c r="S242" s="325"/>
      <c r="T242" s="35" t="s">
        <v>0</v>
      </c>
      <c r="U242" s="95">
        <f t="shared" ref="U242:AB242" si="61">IFERROR(SUM(U237:U240),0)</f>
        <v>0</v>
      </c>
      <c r="V242" s="95">
        <f t="shared" si="61"/>
        <v>0</v>
      </c>
      <c r="W242" s="95">
        <f t="shared" si="61"/>
        <v>0</v>
      </c>
      <c r="X242" s="95">
        <f t="shared" si="61"/>
        <v>0</v>
      </c>
      <c r="Y242" s="95">
        <f t="shared" si="61"/>
        <v>0</v>
      </c>
      <c r="Z242" s="95">
        <f t="shared" si="61"/>
        <v>0</v>
      </c>
      <c r="AA242" s="95">
        <f t="shared" si="61"/>
        <v>0</v>
      </c>
      <c r="AB242" s="95">
        <f t="shared" si="61"/>
        <v>0</v>
      </c>
      <c r="AC242" s="45" t="s">
        <v>57</v>
      </c>
      <c r="AD242" s="3"/>
      <c r="AE242" s="65"/>
      <c r="AF242" s="3"/>
      <c r="AG242" s="3"/>
      <c r="AK242" s="3"/>
      <c r="AN242" s="54"/>
      <c r="AO242" s="3"/>
      <c r="AP242" s="3"/>
      <c r="AQ242" s="2"/>
      <c r="AR242" s="2"/>
      <c r="AS242" s="2"/>
      <c r="AT242" s="2"/>
      <c r="AU242" s="16"/>
      <c r="AV242" s="16"/>
      <c r="AW242" s="17"/>
    </row>
    <row r="243" spans="1:82" ht="15" hidden="1" x14ac:dyDescent="0.25">
      <c r="A243" s="317" t="s">
        <v>140</v>
      </c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318"/>
      <c r="V243" s="318"/>
      <c r="W243" s="318"/>
      <c r="X243" s="315"/>
      <c r="Y243" s="315"/>
      <c r="Z243" s="315"/>
      <c r="AA243" s="311"/>
      <c r="AB243" s="311"/>
      <c r="AC243" s="311"/>
      <c r="AD243" s="311"/>
      <c r="AE243" s="312"/>
      <c r="AF243" s="319"/>
      <c r="AG243" s="2"/>
      <c r="AH243" s="2"/>
      <c r="AI243" s="2"/>
      <c r="AJ243" s="2"/>
      <c r="AK243" s="55"/>
      <c r="AL243" s="55"/>
      <c r="AM243" s="55"/>
      <c r="AN243" s="2"/>
      <c r="AO243" s="2"/>
      <c r="AP243" s="2"/>
      <c r="AQ243" s="2"/>
      <c r="AR243" s="2"/>
    </row>
    <row r="244" spans="1:82" hidden="1" x14ac:dyDescent="0.2">
      <c r="A244" s="72" t="s">
        <v>321</v>
      </c>
      <c r="B244" s="73" t="s">
        <v>322</v>
      </c>
      <c r="C244" s="73">
        <v>4301020295</v>
      </c>
      <c r="D244" s="73">
        <v>4640242181363</v>
      </c>
      <c r="E244" s="74">
        <v>0.4</v>
      </c>
      <c r="F244" s="75">
        <v>10</v>
      </c>
      <c r="G244" s="74">
        <v>4</v>
      </c>
      <c r="H244" s="74">
        <v>4.21</v>
      </c>
      <c r="I244" s="76">
        <v>132</v>
      </c>
      <c r="J244" s="76" t="s">
        <v>98</v>
      </c>
      <c r="K244" s="77" t="s">
        <v>97</v>
      </c>
      <c r="L244" s="77"/>
      <c r="M244" s="320">
        <v>50</v>
      </c>
      <c r="N244" s="320"/>
      <c r="O244" s="393" t="s">
        <v>323</v>
      </c>
      <c r="P244" s="322"/>
      <c r="Q244" s="322"/>
      <c r="R244" s="322"/>
      <c r="S244" s="322"/>
      <c r="T244" s="78" t="s">
        <v>0</v>
      </c>
      <c r="U244" s="58">
        <v>0</v>
      </c>
      <c r="V244" s="59">
        <f>IFERROR(IF(U244="",0,CEILING((U244/$G244),1)*$G244),"")</f>
        <v>0</v>
      </c>
      <c r="W244" s="58">
        <v>0</v>
      </c>
      <c r="X244" s="59">
        <f>IFERROR(IF(W244="",0,CEILING((W244/$G244),1)*$G244),"")</f>
        <v>0</v>
      </c>
      <c r="Y244" s="58">
        <v>0</v>
      </c>
      <c r="Z244" s="59">
        <f>IFERROR(IF(Y244="",0,CEILING((Y244/$G244),1)*$G244),"")</f>
        <v>0</v>
      </c>
      <c r="AA244" s="58">
        <v>0</v>
      </c>
      <c r="AB244" s="59">
        <f>IFERROR(IF(AA244="",0,CEILING((AA244/$G244),1)*$G244),"")</f>
        <v>0</v>
      </c>
      <c r="AC244" s="60" t="str">
        <f>IF(IFERROR(ROUNDUP(V244/G244,0)*0.00902,0)+IFERROR(ROUNDUP(X244/G244,0)*0.00902,0)+IFERROR(ROUNDUP(Z244/G244,0)*0.00902,0)+IFERROR(ROUNDUP(AB244/G244,0)*0.00902,0)=0,"",IFERROR(ROUNDUP(V244/G244,0)*0.00902,0)+IFERROR(ROUNDUP(X244/G244,0)*0.00902,0)+IFERROR(ROUNDUP(Z244/G244,0)*0.00902,0)+IFERROR(ROUNDUP(AB244/G244,0)*0.00902,0))</f>
        <v/>
      </c>
      <c r="AD244" s="72" t="s">
        <v>57</v>
      </c>
      <c r="AE244" s="72" t="s">
        <v>57</v>
      </c>
      <c r="AF244" s="235" t="s">
        <v>324</v>
      </c>
      <c r="AG244" s="2"/>
      <c r="AH244" s="2"/>
      <c r="AI244" s="2"/>
      <c r="AJ244" s="2"/>
      <c r="AK244" s="2"/>
      <c r="AL244" s="55"/>
      <c r="AM244" s="55"/>
      <c r="AN244" s="55"/>
      <c r="AO244" s="2"/>
      <c r="AP244" s="2"/>
      <c r="AQ244" s="2"/>
      <c r="AR244" s="2"/>
      <c r="AS244" s="2"/>
      <c r="AT244" s="2"/>
      <c r="AU244" s="16"/>
      <c r="AV244" s="16"/>
      <c r="AW244" s="17"/>
      <c r="BB244" s="234" t="s">
        <v>65</v>
      </c>
      <c r="BO244" s="70">
        <f>IFERROR(U244*H244/G244,0)</f>
        <v>0</v>
      </c>
      <c r="BP244" s="70">
        <f>IFERROR(V244*H244/G244,0)</f>
        <v>0</v>
      </c>
      <c r="BQ244" s="70">
        <f>IFERROR(1/I244*(U244/G244),0)</f>
        <v>0</v>
      </c>
      <c r="BR244" s="70">
        <f>IFERROR(1/I244*(V244/G244),0)</f>
        <v>0</v>
      </c>
      <c r="BS244" s="70">
        <f>IFERROR(W244*H244/G244,0)</f>
        <v>0</v>
      </c>
      <c r="BT244" s="70">
        <f>IFERROR(X244*H244/G244,0)</f>
        <v>0</v>
      </c>
      <c r="BU244" s="70">
        <f>IFERROR(1/I244*(W244/G244),0)</f>
        <v>0</v>
      </c>
      <c r="BV244" s="70">
        <f>IFERROR(1/I244*(X244/G244),0)</f>
        <v>0</v>
      </c>
      <c r="BW244" s="70">
        <f>IFERROR(Y244*H244/G244,0)</f>
        <v>0</v>
      </c>
      <c r="BX244" s="70">
        <f>IFERROR(Z244*H244/G244,0)</f>
        <v>0</v>
      </c>
      <c r="BY244" s="70">
        <f>IFERROR(1/I244*(Y244/G244),0)</f>
        <v>0</v>
      </c>
      <c r="BZ244" s="70">
        <f>IFERROR(1/I244*(Z244/G244),0)</f>
        <v>0</v>
      </c>
      <c r="CA244" s="70">
        <f>IFERROR(AA244*H244/G244,0)</f>
        <v>0</v>
      </c>
      <c r="CB244" s="70">
        <f>IFERROR(AB244*H244/G244,0)</f>
        <v>0</v>
      </c>
      <c r="CC244" s="70">
        <f>IFERROR(1/I244*(AA244/G244),0)</f>
        <v>0</v>
      </c>
      <c r="CD244" s="70">
        <f>IFERROR(1/I244*(AB244/G244),0)</f>
        <v>0</v>
      </c>
    </row>
    <row r="245" spans="1:82" hidden="1" x14ac:dyDescent="0.2">
      <c r="A245" s="326"/>
      <c r="B245" s="326"/>
      <c r="C245" s="326"/>
      <c r="D245" s="326"/>
      <c r="E245" s="326"/>
      <c r="F245" s="326"/>
      <c r="G245" s="326"/>
      <c r="H245" s="326"/>
      <c r="I245" s="326"/>
      <c r="J245" s="326"/>
      <c r="K245" s="326"/>
      <c r="L245" s="326"/>
      <c r="M245" s="326"/>
      <c r="N245" s="326"/>
      <c r="O245" s="324" t="s">
        <v>43</v>
      </c>
      <c r="P245" s="325"/>
      <c r="Q245" s="325"/>
      <c r="R245" s="325"/>
      <c r="S245" s="325"/>
      <c r="T245" s="35" t="s">
        <v>42</v>
      </c>
      <c r="U245" s="45">
        <f>IFERROR(U244/G244,0)</f>
        <v>0</v>
      </c>
      <c r="V245" s="45">
        <f>IFERROR(V244/G244,0)</f>
        <v>0</v>
      </c>
      <c r="W245" s="45">
        <f>IFERROR(W244/G244,0)</f>
        <v>0</v>
      </c>
      <c r="X245" s="45">
        <f>IFERROR(X244/G244,0)</f>
        <v>0</v>
      </c>
      <c r="Y245" s="45">
        <f>IFERROR(Y244/G244,0)</f>
        <v>0</v>
      </c>
      <c r="Z245" s="45">
        <f>IFERROR(Z244/G244,0)</f>
        <v>0</v>
      </c>
      <c r="AA245" s="45">
        <f>IFERROR(AA244/G244,0)</f>
        <v>0</v>
      </c>
      <c r="AB245" s="45">
        <f>IFERROR(AB244/G244,0)</f>
        <v>0</v>
      </c>
      <c r="AC245" s="45">
        <f>IFERROR(IF(AC244="",0,AC244),0)</f>
        <v>0</v>
      </c>
      <c r="AD245" s="3"/>
      <c r="AE245" s="65"/>
      <c r="AF245" s="3"/>
      <c r="AG245" s="3"/>
      <c r="AK245" s="3"/>
      <c r="AN245" s="54"/>
      <c r="AO245" s="3"/>
      <c r="AP245" s="3"/>
      <c r="AQ245" s="2"/>
      <c r="AR245" s="2"/>
      <c r="AS245" s="2"/>
      <c r="AT245" s="2"/>
      <c r="AU245" s="16"/>
      <c r="AV245" s="16"/>
      <c r="AW245" s="17"/>
    </row>
    <row r="246" spans="1:82" hidden="1" x14ac:dyDescent="0.2">
      <c r="A246" s="326"/>
      <c r="B246" s="326"/>
      <c r="C246" s="326"/>
      <c r="D246" s="326"/>
      <c r="E246" s="326"/>
      <c r="F246" s="326"/>
      <c r="G246" s="326"/>
      <c r="H246" s="326"/>
      <c r="I246" s="326"/>
      <c r="J246" s="326"/>
      <c r="K246" s="326"/>
      <c r="L246" s="326"/>
      <c r="M246" s="326"/>
      <c r="N246" s="326"/>
      <c r="O246" s="324" t="s">
        <v>43</v>
      </c>
      <c r="P246" s="325"/>
      <c r="Q246" s="325"/>
      <c r="R246" s="325"/>
      <c r="S246" s="325"/>
      <c r="T246" s="35" t="s">
        <v>0</v>
      </c>
      <c r="U246" s="95">
        <f t="shared" ref="U246:AB246" si="62">IFERROR(SUM(U244:U244),0)</f>
        <v>0</v>
      </c>
      <c r="V246" s="95">
        <f t="shared" si="62"/>
        <v>0</v>
      </c>
      <c r="W246" s="95">
        <f t="shared" si="62"/>
        <v>0</v>
      </c>
      <c r="X246" s="95">
        <f t="shared" si="62"/>
        <v>0</v>
      </c>
      <c r="Y246" s="95">
        <f t="shared" si="62"/>
        <v>0</v>
      </c>
      <c r="Z246" s="95">
        <f t="shared" si="62"/>
        <v>0</v>
      </c>
      <c r="AA246" s="95">
        <f t="shared" si="62"/>
        <v>0</v>
      </c>
      <c r="AB246" s="95">
        <f t="shared" si="62"/>
        <v>0</v>
      </c>
      <c r="AC246" s="45" t="s">
        <v>57</v>
      </c>
      <c r="AD246" s="3"/>
      <c r="AE246" s="65"/>
      <c r="AF246" s="3"/>
      <c r="AG246" s="3"/>
      <c r="AK246" s="3"/>
      <c r="AN246" s="54"/>
      <c r="AO246" s="3"/>
      <c r="AP246" s="3"/>
      <c r="AQ246" s="2"/>
      <c r="AR246" s="2"/>
      <c r="AS246" s="2"/>
      <c r="AT246" s="2"/>
      <c r="AU246" s="16"/>
      <c r="AV246" s="16"/>
      <c r="AW246" s="17"/>
    </row>
    <row r="247" spans="1:82" ht="15" hidden="1" x14ac:dyDescent="0.25">
      <c r="A247" s="317" t="s">
        <v>104</v>
      </c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18"/>
      <c r="M247" s="318"/>
      <c r="N247" s="318"/>
      <c r="O247" s="318"/>
      <c r="P247" s="318"/>
      <c r="Q247" s="318"/>
      <c r="R247" s="318"/>
      <c r="S247" s="318"/>
      <c r="T247" s="318"/>
      <c r="U247" s="318"/>
      <c r="V247" s="318"/>
      <c r="W247" s="318"/>
      <c r="X247" s="315"/>
      <c r="Y247" s="315"/>
      <c r="Z247" s="315"/>
      <c r="AA247" s="311"/>
      <c r="AB247" s="311"/>
      <c r="AC247" s="311"/>
      <c r="AD247" s="311"/>
      <c r="AE247" s="312"/>
      <c r="AF247" s="319"/>
      <c r="AG247" s="2"/>
      <c r="AH247" s="2"/>
      <c r="AI247" s="2"/>
      <c r="AJ247" s="2"/>
      <c r="AK247" s="55"/>
      <c r="AL247" s="55"/>
      <c r="AM247" s="55"/>
      <c r="AN247" s="2"/>
      <c r="AO247" s="2"/>
      <c r="AP247" s="2"/>
      <c r="AQ247" s="2"/>
      <c r="AR247" s="2"/>
    </row>
    <row r="248" spans="1:82" hidden="1" x14ac:dyDescent="0.2">
      <c r="A248" s="72" t="s">
        <v>325</v>
      </c>
      <c r="B248" s="73" t="s">
        <v>326</v>
      </c>
      <c r="C248" s="73">
        <v>4301031280</v>
      </c>
      <c r="D248" s="73">
        <v>4640242180816</v>
      </c>
      <c r="E248" s="74">
        <v>0.7</v>
      </c>
      <c r="F248" s="75">
        <v>6</v>
      </c>
      <c r="G248" s="74">
        <v>4.2</v>
      </c>
      <c r="H248" s="74">
        <v>4.47</v>
      </c>
      <c r="I248" s="76">
        <v>132</v>
      </c>
      <c r="J248" s="76" t="s">
        <v>98</v>
      </c>
      <c r="K248" s="77" t="s">
        <v>107</v>
      </c>
      <c r="L248" s="77"/>
      <c r="M248" s="320">
        <v>40</v>
      </c>
      <c r="N248" s="320"/>
      <c r="O248" s="394" t="s">
        <v>327</v>
      </c>
      <c r="P248" s="322"/>
      <c r="Q248" s="322"/>
      <c r="R248" s="322"/>
      <c r="S248" s="322"/>
      <c r="T248" s="78" t="s">
        <v>0</v>
      </c>
      <c r="U248" s="58">
        <v>0</v>
      </c>
      <c r="V248" s="59">
        <f>IFERROR(IF(U248="",0,CEILING((U248/$G248),1)*$G248),"")</f>
        <v>0</v>
      </c>
      <c r="W248" s="58">
        <v>0</v>
      </c>
      <c r="X248" s="59">
        <f>IFERROR(IF(W248="",0,CEILING((W248/$G248),1)*$G248),"")</f>
        <v>0</v>
      </c>
      <c r="Y248" s="58">
        <v>0</v>
      </c>
      <c r="Z248" s="59">
        <f>IFERROR(IF(Y248="",0,CEILING((Y248/$G248),1)*$G248),"")</f>
        <v>0</v>
      </c>
      <c r="AA248" s="58">
        <v>0</v>
      </c>
      <c r="AB248" s="59">
        <f>IFERROR(IF(AA248="",0,CEILING((AA248/$G248),1)*$G248),"")</f>
        <v>0</v>
      </c>
      <c r="AC248" s="60" t="str">
        <f>IF(IFERROR(ROUNDUP(V248/G248,0)*0.00902,0)+IFERROR(ROUNDUP(X248/G248,0)*0.00902,0)+IFERROR(ROUNDUP(Z248/G248,0)*0.00902,0)+IFERROR(ROUNDUP(AB248/G248,0)*0.00902,0)=0,"",IFERROR(ROUNDUP(V248/G248,0)*0.00902,0)+IFERROR(ROUNDUP(X248/G248,0)*0.00902,0)+IFERROR(ROUNDUP(Z248/G248,0)*0.00902,0)+IFERROR(ROUNDUP(AB248/G248,0)*0.00902,0))</f>
        <v/>
      </c>
      <c r="AD248" s="72" t="s">
        <v>57</v>
      </c>
      <c r="AE248" s="72" t="s">
        <v>57</v>
      </c>
      <c r="AF248" s="237" t="s">
        <v>328</v>
      </c>
      <c r="AG248" s="2"/>
      <c r="AH248" s="2"/>
      <c r="AI248" s="2"/>
      <c r="AJ248" s="2"/>
      <c r="AK248" s="2"/>
      <c r="AL248" s="55"/>
      <c r="AM248" s="55"/>
      <c r="AN248" s="55"/>
      <c r="AO248" s="2"/>
      <c r="AP248" s="2"/>
      <c r="AQ248" s="2"/>
      <c r="AR248" s="2"/>
      <c r="AS248" s="2"/>
      <c r="AT248" s="2"/>
      <c r="AU248" s="16"/>
      <c r="AV248" s="16"/>
      <c r="AW248" s="17"/>
      <c r="BB248" s="236" t="s">
        <v>65</v>
      </c>
      <c r="BO248" s="70">
        <f>IFERROR(U248*H248/G248,0)</f>
        <v>0</v>
      </c>
      <c r="BP248" s="70">
        <f>IFERROR(V248*H248/G248,0)</f>
        <v>0</v>
      </c>
      <c r="BQ248" s="70">
        <f>IFERROR(1/I248*(U248/G248),0)</f>
        <v>0</v>
      </c>
      <c r="BR248" s="70">
        <f>IFERROR(1/I248*(V248/G248),0)</f>
        <v>0</v>
      </c>
      <c r="BS248" s="70">
        <f>IFERROR(W248*H248/G248,0)</f>
        <v>0</v>
      </c>
      <c r="BT248" s="70">
        <f>IFERROR(X248*H248/G248,0)</f>
        <v>0</v>
      </c>
      <c r="BU248" s="70">
        <f>IFERROR(1/I248*(W248/G248),0)</f>
        <v>0</v>
      </c>
      <c r="BV248" s="70">
        <f>IFERROR(1/I248*(X248/G248),0)</f>
        <v>0</v>
      </c>
      <c r="BW248" s="70">
        <f>IFERROR(Y248*H248/G248,0)</f>
        <v>0</v>
      </c>
      <c r="BX248" s="70">
        <f>IFERROR(Z248*H248/G248,0)</f>
        <v>0</v>
      </c>
      <c r="BY248" s="70">
        <f>IFERROR(1/I248*(Y248/G248),0)</f>
        <v>0</v>
      </c>
      <c r="BZ248" s="70">
        <f>IFERROR(1/I248*(Z248/G248),0)</f>
        <v>0</v>
      </c>
      <c r="CA248" s="70">
        <f>IFERROR(AA248*H248/G248,0)</f>
        <v>0</v>
      </c>
      <c r="CB248" s="70">
        <f>IFERROR(AB248*H248/G248,0)</f>
        <v>0</v>
      </c>
      <c r="CC248" s="70">
        <f>IFERROR(1/I248*(AA248/G248),0)</f>
        <v>0</v>
      </c>
      <c r="CD248" s="70">
        <f>IFERROR(1/I248*(AB248/G248),0)</f>
        <v>0</v>
      </c>
    </row>
    <row r="249" spans="1:82" hidden="1" x14ac:dyDescent="0.2">
      <c r="A249" s="72" t="s">
        <v>329</v>
      </c>
      <c r="B249" s="73" t="s">
        <v>330</v>
      </c>
      <c r="C249" s="73">
        <v>4301031287</v>
      </c>
      <c r="D249" s="73">
        <v>4640242181622</v>
      </c>
      <c r="E249" s="74">
        <v>0.7</v>
      </c>
      <c r="F249" s="75">
        <v>6</v>
      </c>
      <c r="G249" s="74">
        <v>4.2</v>
      </c>
      <c r="H249" s="74">
        <v>4.41</v>
      </c>
      <c r="I249" s="76">
        <v>132</v>
      </c>
      <c r="J249" s="76" t="s">
        <v>98</v>
      </c>
      <c r="K249" s="77" t="s">
        <v>107</v>
      </c>
      <c r="L249" s="77"/>
      <c r="M249" s="320">
        <v>45</v>
      </c>
      <c r="N249" s="320"/>
      <c r="O249" s="395" t="s">
        <v>331</v>
      </c>
      <c r="P249" s="322"/>
      <c r="Q249" s="322"/>
      <c r="R249" s="322"/>
      <c r="S249" s="322"/>
      <c r="T249" s="78" t="s">
        <v>0</v>
      </c>
      <c r="U249" s="58">
        <v>0</v>
      </c>
      <c r="V249" s="59">
        <f>IFERROR(IF(U249="",0,CEILING((U249/$G249),1)*$G249),"")</f>
        <v>0</v>
      </c>
      <c r="W249" s="58">
        <v>0</v>
      </c>
      <c r="X249" s="59">
        <f>IFERROR(IF(W249="",0,CEILING((W249/$G249),1)*$G249),"")</f>
        <v>0</v>
      </c>
      <c r="Y249" s="58">
        <v>0</v>
      </c>
      <c r="Z249" s="59">
        <f>IFERROR(IF(Y249="",0,CEILING((Y249/$G249),1)*$G249),"")</f>
        <v>0</v>
      </c>
      <c r="AA249" s="58">
        <v>0</v>
      </c>
      <c r="AB249" s="59">
        <f>IFERROR(IF(AA249="",0,CEILING((AA249/$G249),1)*$G249),"")</f>
        <v>0</v>
      </c>
      <c r="AC249" s="60" t="str">
        <f>IF(IFERROR(ROUNDUP(V249/G249,0)*0.00902,0)+IFERROR(ROUNDUP(X249/G249,0)*0.00902,0)+IFERROR(ROUNDUP(Z249/G249,0)*0.00902,0)+IFERROR(ROUNDUP(AB249/G249,0)*0.00902,0)=0,"",IFERROR(ROUNDUP(V249/G249,0)*0.00902,0)+IFERROR(ROUNDUP(X249/G249,0)*0.00902,0)+IFERROR(ROUNDUP(Z249/G249,0)*0.00902,0)+IFERROR(ROUNDUP(AB249/G249,0)*0.00902,0))</f>
        <v/>
      </c>
      <c r="AD249" s="72" t="s">
        <v>57</v>
      </c>
      <c r="AE249" s="72" t="s">
        <v>57</v>
      </c>
      <c r="AF249" s="239" t="s">
        <v>332</v>
      </c>
      <c r="AG249" s="2"/>
      <c r="AH249" s="2"/>
      <c r="AI249" s="2"/>
      <c r="AJ249" s="2"/>
      <c r="AK249" s="2"/>
      <c r="AL249" s="55"/>
      <c r="AM249" s="55"/>
      <c r="AN249" s="55"/>
      <c r="AO249" s="2"/>
      <c r="AP249" s="2"/>
      <c r="AQ249" s="2"/>
      <c r="AR249" s="2"/>
      <c r="AS249" s="2"/>
      <c r="AT249" s="2"/>
      <c r="AU249" s="16"/>
      <c r="AV249" s="16"/>
      <c r="AW249" s="17"/>
      <c r="BB249" s="238" t="s">
        <v>65</v>
      </c>
      <c r="BO249" s="70">
        <f>IFERROR(U249*H249/G249,0)</f>
        <v>0</v>
      </c>
      <c r="BP249" s="70">
        <f>IFERROR(V249*H249/G249,0)</f>
        <v>0</v>
      </c>
      <c r="BQ249" s="70">
        <f>IFERROR(1/I249*(U249/G249),0)</f>
        <v>0</v>
      </c>
      <c r="BR249" s="70">
        <f>IFERROR(1/I249*(V249/G249),0)</f>
        <v>0</v>
      </c>
      <c r="BS249" s="70">
        <f>IFERROR(W249*H249/G249,0)</f>
        <v>0</v>
      </c>
      <c r="BT249" s="70">
        <f>IFERROR(X249*H249/G249,0)</f>
        <v>0</v>
      </c>
      <c r="BU249" s="70">
        <f>IFERROR(1/I249*(W249/G249),0)</f>
        <v>0</v>
      </c>
      <c r="BV249" s="70">
        <f>IFERROR(1/I249*(X249/G249),0)</f>
        <v>0</v>
      </c>
      <c r="BW249" s="70">
        <f>IFERROR(Y249*H249/G249,0)</f>
        <v>0</v>
      </c>
      <c r="BX249" s="70">
        <f>IFERROR(Z249*H249/G249,0)</f>
        <v>0</v>
      </c>
      <c r="BY249" s="70">
        <f>IFERROR(1/I249*(Y249/G249),0)</f>
        <v>0</v>
      </c>
      <c r="BZ249" s="70">
        <f>IFERROR(1/I249*(Z249/G249),0)</f>
        <v>0</v>
      </c>
      <c r="CA249" s="70">
        <f>IFERROR(AA249*H249/G249,0)</f>
        <v>0</v>
      </c>
      <c r="CB249" s="70">
        <f>IFERROR(AB249*H249/G249,0)</f>
        <v>0</v>
      </c>
      <c r="CC249" s="70">
        <f>IFERROR(1/I249*(AA249/G249),0)</f>
        <v>0</v>
      </c>
      <c r="CD249" s="70">
        <f>IFERROR(1/I249*(AB249/G249),0)</f>
        <v>0</v>
      </c>
    </row>
    <row r="250" spans="1:82" hidden="1" x14ac:dyDescent="0.2">
      <c r="A250" s="72" t="s">
        <v>333</v>
      </c>
      <c r="B250" s="73" t="s">
        <v>334</v>
      </c>
      <c r="C250" s="73">
        <v>4301031203</v>
      </c>
      <c r="D250" s="73">
        <v>4640242180908</v>
      </c>
      <c r="E250" s="74">
        <v>0.28000000000000003</v>
      </c>
      <c r="F250" s="75">
        <v>6</v>
      </c>
      <c r="G250" s="74">
        <v>1.68</v>
      </c>
      <c r="H250" s="74">
        <v>1.81</v>
      </c>
      <c r="I250" s="76">
        <v>234</v>
      </c>
      <c r="J250" s="76" t="s">
        <v>108</v>
      </c>
      <c r="K250" s="77" t="s">
        <v>107</v>
      </c>
      <c r="L250" s="77"/>
      <c r="M250" s="320">
        <v>40</v>
      </c>
      <c r="N250" s="320"/>
      <c r="O250" s="396" t="s">
        <v>335</v>
      </c>
      <c r="P250" s="322"/>
      <c r="Q250" s="322"/>
      <c r="R250" s="322"/>
      <c r="S250" s="322"/>
      <c r="T250" s="78" t="s">
        <v>0</v>
      </c>
      <c r="U250" s="58">
        <v>0</v>
      </c>
      <c r="V250" s="59">
        <f>IFERROR(IF(U250="",0,CEILING((U250/$G250),1)*$G250),"")</f>
        <v>0</v>
      </c>
      <c r="W250" s="58">
        <v>0</v>
      </c>
      <c r="X250" s="59">
        <f>IFERROR(IF(W250="",0,CEILING((W250/$G250),1)*$G250),"")</f>
        <v>0</v>
      </c>
      <c r="Y250" s="58">
        <v>0</v>
      </c>
      <c r="Z250" s="59">
        <f>IFERROR(IF(Y250="",0,CEILING((Y250/$G250),1)*$G250),"")</f>
        <v>0</v>
      </c>
      <c r="AA250" s="58">
        <v>0</v>
      </c>
      <c r="AB250" s="59">
        <f>IFERROR(IF(AA250="",0,CEILING((AA250/$G250),1)*$G250),"")</f>
        <v>0</v>
      </c>
      <c r="AC250" s="60" t="str">
        <f>IF(IFERROR(ROUNDUP(V250/G250,0)*0.00502,0)+IFERROR(ROUNDUP(X250/G250,0)*0.00502,0)+IFERROR(ROUNDUP(Z250/G250,0)*0.00502,0)+IFERROR(ROUNDUP(AB250/G250,0)*0.00502,0)=0,"",IFERROR(ROUNDUP(V250/G250,0)*0.00502,0)+IFERROR(ROUNDUP(X250/G250,0)*0.00502,0)+IFERROR(ROUNDUP(Z250/G250,0)*0.00502,0)+IFERROR(ROUNDUP(AB250/G250,0)*0.00502,0))</f>
        <v/>
      </c>
      <c r="AD250" s="72" t="s">
        <v>57</v>
      </c>
      <c r="AE250" s="72" t="s">
        <v>57</v>
      </c>
      <c r="AF250" s="241" t="s">
        <v>328</v>
      </c>
      <c r="AG250" s="2"/>
      <c r="AH250" s="2"/>
      <c r="AI250" s="2"/>
      <c r="AJ250" s="2"/>
      <c r="AK250" s="2"/>
      <c r="AL250" s="55"/>
      <c r="AM250" s="55"/>
      <c r="AN250" s="55"/>
      <c r="AO250" s="2"/>
      <c r="AP250" s="2"/>
      <c r="AQ250" s="2"/>
      <c r="AR250" s="2"/>
      <c r="AS250" s="2"/>
      <c r="AT250" s="2"/>
      <c r="AU250" s="16"/>
      <c r="AV250" s="16"/>
      <c r="AW250" s="17"/>
      <c r="BB250" s="240" t="s">
        <v>65</v>
      </c>
      <c r="BO250" s="70">
        <f>IFERROR(U250*H250/G250,0)</f>
        <v>0</v>
      </c>
      <c r="BP250" s="70">
        <f>IFERROR(V250*H250/G250,0)</f>
        <v>0</v>
      </c>
      <c r="BQ250" s="70">
        <f>IFERROR(1/I250*(U250/G250),0)</f>
        <v>0</v>
      </c>
      <c r="BR250" s="70">
        <f>IFERROR(1/I250*(V250/G250),0)</f>
        <v>0</v>
      </c>
      <c r="BS250" s="70">
        <f>IFERROR(W250*H250/G250,0)</f>
        <v>0</v>
      </c>
      <c r="BT250" s="70">
        <f>IFERROR(X250*H250/G250,0)</f>
        <v>0</v>
      </c>
      <c r="BU250" s="70">
        <f>IFERROR(1/I250*(W250/G250),0)</f>
        <v>0</v>
      </c>
      <c r="BV250" s="70">
        <f>IFERROR(1/I250*(X250/G250),0)</f>
        <v>0</v>
      </c>
      <c r="BW250" s="70">
        <f>IFERROR(Y250*H250/G250,0)</f>
        <v>0</v>
      </c>
      <c r="BX250" s="70">
        <f>IFERROR(Z250*H250/G250,0)</f>
        <v>0</v>
      </c>
      <c r="BY250" s="70">
        <f>IFERROR(1/I250*(Y250/G250),0)</f>
        <v>0</v>
      </c>
      <c r="BZ250" s="70">
        <f>IFERROR(1/I250*(Z250/G250),0)</f>
        <v>0</v>
      </c>
      <c r="CA250" s="70">
        <f>IFERROR(AA250*H250/G250,0)</f>
        <v>0</v>
      </c>
      <c r="CB250" s="70">
        <f>IFERROR(AB250*H250/G250,0)</f>
        <v>0</v>
      </c>
      <c r="CC250" s="70">
        <f>IFERROR(1/I250*(AA250/G250),0)</f>
        <v>0</v>
      </c>
      <c r="CD250" s="70">
        <f>IFERROR(1/I250*(AB250/G250),0)</f>
        <v>0</v>
      </c>
    </row>
    <row r="251" spans="1:82" hidden="1" x14ac:dyDescent="0.2">
      <c r="A251" s="326"/>
      <c r="B251" s="326"/>
      <c r="C251" s="326"/>
      <c r="D251" s="326"/>
      <c r="E251" s="326"/>
      <c r="F251" s="326"/>
      <c r="G251" s="326"/>
      <c r="H251" s="326"/>
      <c r="I251" s="326"/>
      <c r="J251" s="326"/>
      <c r="K251" s="326"/>
      <c r="L251" s="326"/>
      <c r="M251" s="326"/>
      <c r="N251" s="326"/>
      <c r="O251" s="324" t="s">
        <v>43</v>
      </c>
      <c r="P251" s="325"/>
      <c r="Q251" s="325"/>
      <c r="R251" s="325"/>
      <c r="S251" s="325"/>
      <c r="T251" s="35" t="s">
        <v>42</v>
      </c>
      <c r="U251" s="45">
        <f>IFERROR(U248/G248,0)+IFERROR(U249/G249,0)+IFERROR(U250/G250,0)</f>
        <v>0</v>
      </c>
      <c r="V251" s="45">
        <f>IFERROR(V248/G248,0)+IFERROR(V249/G249,0)+IFERROR(V250/G250,0)</f>
        <v>0</v>
      </c>
      <c r="W251" s="45">
        <f>IFERROR(W248/G248,0)+IFERROR(W249/G249,0)+IFERROR(W250/G250,0)</f>
        <v>0</v>
      </c>
      <c r="X251" s="45">
        <f>IFERROR(X248/G248,0)+IFERROR(X249/G249,0)+IFERROR(X250/G250,0)</f>
        <v>0</v>
      </c>
      <c r="Y251" s="45">
        <f>IFERROR(Y248/G248,0)+IFERROR(Y249/G249,0)+IFERROR(Y250/G250,0)</f>
        <v>0</v>
      </c>
      <c r="Z251" s="45">
        <f>IFERROR(Z248/G248,0)+IFERROR(Z249/G249,0)+IFERROR(Z250/G250,0)</f>
        <v>0</v>
      </c>
      <c r="AA251" s="45">
        <f>IFERROR(AA248/G248,0)+IFERROR(AA249/G249,0)+IFERROR(AA250/G250,0)</f>
        <v>0</v>
      </c>
      <c r="AB251" s="45">
        <f>IFERROR(AB248/G248,0)+IFERROR(AB249/G249,0)+IFERROR(AB250/G250,0)</f>
        <v>0</v>
      </c>
      <c r="AC251" s="45">
        <f>IFERROR(IF(AC248="",0,AC248),0)+IFERROR(IF(AC249="",0,AC249),0)+IFERROR(IF(AC250="",0,AC250),0)</f>
        <v>0</v>
      </c>
      <c r="AD251" s="3"/>
      <c r="AE251" s="65"/>
      <c r="AF251" s="3"/>
      <c r="AG251" s="3"/>
      <c r="AK251" s="3"/>
      <c r="AN251" s="54"/>
      <c r="AO251" s="3"/>
      <c r="AP251" s="3"/>
      <c r="AQ251" s="2"/>
      <c r="AR251" s="2"/>
      <c r="AS251" s="2"/>
      <c r="AT251" s="2"/>
      <c r="AU251" s="16"/>
      <c r="AV251" s="16"/>
      <c r="AW251" s="17"/>
    </row>
    <row r="252" spans="1:82" hidden="1" x14ac:dyDescent="0.2">
      <c r="A252" s="326"/>
      <c r="B252" s="326"/>
      <c r="C252" s="326"/>
      <c r="D252" s="326"/>
      <c r="E252" s="326"/>
      <c r="F252" s="326"/>
      <c r="G252" s="326"/>
      <c r="H252" s="326"/>
      <c r="I252" s="326"/>
      <c r="J252" s="326"/>
      <c r="K252" s="326"/>
      <c r="L252" s="326"/>
      <c r="M252" s="326"/>
      <c r="N252" s="326"/>
      <c r="O252" s="324" t="s">
        <v>43</v>
      </c>
      <c r="P252" s="325"/>
      <c r="Q252" s="325"/>
      <c r="R252" s="325"/>
      <c r="S252" s="325"/>
      <c r="T252" s="35" t="s">
        <v>0</v>
      </c>
      <c r="U252" s="95">
        <f t="shared" ref="U252:AB252" si="63">IFERROR(SUM(U248:U250),0)</f>
        <v>0</v>
      </c>
      <c r="V252" s="95">
        <f t="shared" si="63"/>
        <v>0</v>
      </c>
      <c r="W252" s="95">
        <f t="shared" si="63"/>
        <v>0</v>
      </c>
      <c r="X252" s="95">
        <f t="shared" si="63"/>
        <v>0</v>
      </c>
      <c r="Y252" s="95">
        <f t="shared" si="63"/>
        <v>0</v>
      </c>
      <c r="Z252" s="95">
        <f t="shared" si="63"/>
        <v>0</v>
      </c>
      <c r="AA252" s="95">
        <f t="shared" si="63"/>
        <v>0</v>
      </c>
      <c r="AB252" s="95">
        <f t="shared" si="63"/>
        <v>0</v>
      </c>
      <c r="AC252" s="45" t="s">
        <v>57</v>
      </c>
      <c r="AD252" s="3"/>
      <c r="AE252" s="65"/>
      <c r="AF252" s="3"/>
      <c r="AG252" s="3"/>
      <c r="AK252" s="3"/>
      <c r="AN252" s="54"/>
      <c r="AO252" s="3"/>
      <c r="AP252" s="3"/>
      <c r="AQ252" s="2"/>
      <c r="AR252" s="2"/>
      <c r="AS252" s="2"/>
      <c r="AT252" s="2"/>
      <c r="AU252" s="16"/>
      <c r="AV252" s="16"/>
      <c r="AW252" s="17"/>
    </row>
    <row r="253" spans="1:82" ht="15" hidden="1" x14ac:dyDescent="0.25">
      <c r="A253" s="317" t="s">
        <v>82</v>
      </c>
      <c r="B253" s="318"/>
      <c r="C253" s="318"/>
      <c r="D253" s="318"/>
      <c r="E253" s="318"/>
      <c r="F253" s="318"/>
      <c r="G253" s="318"/>
      <c r="H253" s="318"/>
      <c r="I253" s="318"/>
      <c r="J253" s="318"/>
      <c r="K253" s="318"/>
      <c r="L253" s="318"/>
      <c r="M253" s="318"/>
      <c r="N253" s="318"/>
      <c r="O253" s="318"/>
      <c r="P253" s="318"/>
      <c r="Q253" s="318"/>
      <c r="R253" s="318"/>
      <c r="S253" s="318"/>
      <c r="T253" s="318"/>
      <c r="U253" s="318"/>
      <c r="V253" s="318"/>
      <c r="W253" s="318"/>
      <c r="X253" s="315"/>
      <c r="Y253" s="315"/>
      <c r="Z253" s="315"/>
      <c r="AA253" s="311"/>
      <c r="AB253" s="311"/>
      <c r="AC253" s="311"/>
      <c r="AD253" s="311"/>
      <c r="AE253" s="312"/>
      <c r="AF253" s="319"/>
      <c r="AG253" s="2"/>
      <c r="AH253" s="2"/>
      <c r="AI253" s="2"/>
      <c r="AJ253" s="2"/>
      <c r="AK253" s="55"/>
      <c r="AL253" s="55"/>
      <c r="AM253" s="55"/>
      <c r="AN253" s="2"/>
      <c r="AO253" s="2"/>
      <c r="AP253" s="2"/>
      <c r="AQ253" s="2"/>
      <c r="AR253" s="2"/>
    </row>
    <row r="254" spans="1:82" hidden="1" x14ac:dyDescent="0.2">
      <c r="A254" s="72" t="s">
        <v>336</v>
      </c>
      <c r="B254" s="73" t="s">
        <v>337</v>
      </c>
      <c r="C254" s="73">
        <v>4301051920</v>
      </c>
      <c r="D254" s="73">
        <v>4640242181233</v>
      </c>
      <c r="E254" s="74">
        <v>0.3</v>
      </c>
      <c r="F254" s="75">
        <v>6</v>
      </c>
      <c r="G254" s="74">
        <v>1.8</v>
      </c>
      <c r="H254" s="74">
        <v>2.0640000000000001</v>
      </c>
      <c r="I254" s="76">
        <v>182</v>
      </c>
      <c r="J254" s="76" t="s">
        <v>86</v>
      </c>
      <c r="K254" s="77" t="s">
        <v>90</v>
      </c>
      <c r="L254" s="77"/>
      <c r="M254" s="320">
        <v>45</v>
      </c>
      <c r="N254" s="320"/>
      <c r="O254" s="397" t="s">
        <v>338</v>
      </c>
      <c r="P254" s="322"/>
      <c r="Q254" s="322"/>
      <c r="R254" s="322"/>
      <c r="S254" s="322"/>
      <c r="T254" s="78" t="s">
        <v>0</v>
      </c>
      <c r="U254" s="58">
        <v>0</v>
      </c>
      <c r="V254" s="59">
        <f>IFERROR(IF(U254="",0,CEILING((U254/$G254),1)*$G254),"")</f>
        <v>0</v>
      </c>
      <c r="W254" s="58">
        <v>0</v>
      </c>
      <c r="X254" s="59">
        <f>IFERROR(IF(W254="",0,CEILING((W254/$G254),1)*$G254),"")</f>
        <v>0</v>
      </c>
      <c r="Y254" s="58">
        <v>0</v>
      </c>
      <c r="Z254" s="59">
        <f>IFERROR(IF(Y254="",0,CEILING((Y254/$G254),1)*$G254),"")</f>
        <v>0</v>
      </c>
      <c r="AA254" s="58">
        <v>0</v>
      </c>
      <c r="AB254" s="59">
        <f>IFERROR(IF(AA254="",0,CEILING((AA254/$G254),1)*$G254),"")</f>
        <v>0</v>
      </c>
      <c r="AC254" s="60" t="str">
        <f>IF(IFERROR(ROUNDUP(V254/G254,0)*0.00651,0)+IFERROR(ROUNDUP(X254/G254,0)*0.00651,0)+IFERROR(ROUNDUP(Z254/G254,0)*0.00651,0)+IFERROR(ROUNDUP(AB254/G254,0)*0.00651,0)=0,"",IFERROR(ROUNDUP(V254/G254,0)*0.00651,0)+IFERROR(ROUNDUP(X254/G254,0)*0.00651,0)+IFERROR(ROUNDUP(Z254/G254,0)*0.00651,0)+IFERROR(ROUNDUP(AB254/G254,0)*0.00651,0))</f>
        <v/>
      </c>
      <c r="AD254" s="72" t="s">
        <v>57</v>
      </c>
      <c r="AE254" s="72" t="s">
        <v>57</v>
      </c>
      <c r="AF254" s="243" t="s">
        <v>339</v>
      </c>
      <c r="AG254" s="2"/>
      <c r="AH254" s="2"/>
      <c r="AI254" s="2"/>
      <c r="AJ254" s="2"/>
      <c r="AK254" s="2"/>
      <c r="AL254" s="55"/>
      <c r="AM254" s="55"/>
      <c r="AN254" s="55"/>
      <c r="AO254" s="2"/>
      <c r="AP254" s="2"/>
      <c r="AQ254" s="2"/>
      <c r="AR254" s="2"/>
      <c r="AS254" s="2"/>
      <c r="AT254" s="2"/>
      <c r="AU254" s="16"/>
      <c r="AV254" s="16"/>
      <c r="AW254" s="17"/>
      <c r="BB254" s="242" t="s">
        <v>65</v>
      </c>
      <c r="BO254" s="70">
        <f>IFERROR(U254*H254/G254,0)</f>
        <v>0</v>
      </c>
      <c r="BP254" s="70">
        <f>IFERROR(V254*H254/G254,0)</f>
        <v>0</v>
      </c>
      <c r="BQ254" s="70">
        <f>IFERROR(1/I254*(U254/G254),0)</f>
        <v>0</v>
      </c>
      <c r="BR254" s="70">
        <f>IFERROR(1/I254*(V254/G254),0)</f>
        <v>0</v>
      </c>
      <c r="BS254" s="70">
        <f>IFERROR(W254*H254/G254,0)</f>
        <v>0</v>
      </c>
      <c r="BT254" s="70">
        <f>IFERROR(X254*H254/G254,0)</f>
        <v>0</v>
      </c>
      <c r="BU254" s="70">
        <f>IFERROR(1/I254*(W254/G254),0)</f>
        <v>0</v>
      </c>
      <c r="BV254" s="70">
        <f>IFERROR(1/I254*(X254/G254),0)</f>
        <v>0</v>
      </c>
      <c r="BW254" s="70">
        <f>IFERROR(Y254*H254/G254,0)</f>
        <v>0</v>
      </c>
      <c r="BX254" s="70">
        <f>IFERROR(Z254*H254/G254,0)</f>
        <v>0</v>
      </c>
      <c r="BY254" s="70">
        <f>IFERROR(1/I254*(Y254/G254),0)</f>
        <v>0</v>
      </c>
      <c r="BZ254" s="70">
        <f>IFERROR(1/I254*(Z254/G254),0)</f>
        <v>0</v>
      </c>
      <c r="CA254" s="70">
        <f>IFERROR(AA254*H254/G254,0)</f>
        <v>0</v>
      </c>
      <c r="CB254" s="70">
        <f>IFERROR(AB254*H254/G254,0)</f>
        <v>0</v>
      </c>
      <c r="CC254" s="70">
        <f>IFERROR(1/I254*(AA254/G254),0)</f>
        <v>0</v>
      </c>
      <c r="CD254" s="70">
        <f>IFERROR(1/I254*(AB254/G254),0)</f>
        <v>0</v>
      </c>
    </row>
    <row r="255" spans="1:82" hidden="1" x14ac:dyDescent="0.2">
      <c r="A255" s="72" t="s">
        <v>340</v>
      </c>
      <c r="B255" s="73" t="s">
        <v>341</v>
      </c>
      <c r="C255" s="73">
        <v>4301051921</v>
      </c>
      <c r="D255" s="73">
        <v>4640242181226</v>
      </c>
      <c r="E255" s="74">
        <v>0.3</v>
      </c>
      <c r="F255" s="75">
        <v>6</v>
      </c>
      <c r="G255" s="74">
        <v>1.8</v>
      </c>
      <c r="H255" s="74">
        <v>2.052</v>
      </c>
      <c r="I255" s="76">
        <v>182</v>
      </c>
      <c r="J255" s="76" t="s">
        <v>86</v>
      </c>
      <c r="K255" s="77" t="s">
        <v>90</v>
      </c>
      <c r="L255" s="77"/>
      <c r="M255" s="320">
        <v>45</v>
      </c>
      <c r="N255" s="320"/>
      <c r="O255" s="398" t="s">
        <v>342</v>
      </c>
      <c r="P255" s="322"/>
      <c r="Q255" s="322"/>
      <c r="R255" s="322"/>
      <c r="S255" s="322"/>
      <c r="T255" s="78" t="s">
        <v>0</v>
      </c>
      <c r="U255" s="58">
        <v>0</v>
      </c>
      <c r="V255" s="59">
        <f>IFERROR(IF(U255="",0,CEILING((U255/$G255),1)*$G255),"")</f>
        <v>0</v>
      </c>
      <c r="W255" s="58">
        <v>0</v>
      </c>
      <c r="X255" s="59">
        <f>IFERROR(IF(W255="",0,CEILING((W255/$G255),1)*$G255),"")</f>
        <v>0</v>
      </c>
      <c r="Y255" s="58">
        <v>0</v>
      </c>
      <c r="Z255" s="59">
        <f>IFERROR(IF(Y255="",0,CEILING((Y255/$G255),1)*$G255),"")</f>
        <v>0</v>
      </c>
      <c r="AA255" s="58">
        <v>0</v>
      </c>
      <c r="AB255" s="59">
        <f>IFERROR(IF(AA255="",0,CEILING((AA255/$G255),1)*$G255),"")</f>
        <v>0</v>
      </c>
      <c r="AC255" s="60" t="str">
        <f>IF(IFERROR(ROUNDUP(V255/G255,0)*0.00651,0)+IFERROR(ROUNDUP(X255/G255,0)*0.00651,0)+IFERROR(ROUNDUP(Z255/G255,0)*0.00651,0)+IFERROR(ROUNDUP(AB255/G255,0)*0.00651,0)=0,"",IFERROR(ROUNDUP(V255/G255,0)*0.00651,0)+IFERROR(ROUNDUP(X255/G255,0)*0.00651,0)+IFERROR(ROUNDUP(Z255/G255,0)*0.00651,0)+IFERROR(ROUNDUP(AB255/G255,0)*0.00651,0))</f>
        <v/>
      </c>
      <c r="AD255" s="72" t="s">
        <v>57</v>
      </c>
      <c r="AE255" s="72" t="s">
        <v>57</v>
      </c>
      <c r="AF255" s="245" t="s">
        <v>343</v>
      </c>
      <c r="AG255" s="2"/>
      <c r="AH255" s="2"/>
      <c r="AI255" s="2"/>
      <c r="AJ255" s="2"/>
      <c r="AK255" s="2"/>
      <c r="AL255" s="55"/>
      <c r="AM255" s="55"/>
      <c r="AN255" s="55"/>
      <c r="AO255" s="2"/>
      <c r="AP255" s="2"/>
      <c r="AQ255" s="2"/>
      <c r="AR255" s="2"/>
      <c r="AS255" s="2"/>
      <c r="AT255" s="2"/>
      <c r="AU255" s="16"/>
      <c r="AV255" s="16"/>
      <c r="AW255" s="17"/>
      <c r="BB255" s="244" t="s">
        <v>65</v>
      </c>
      <c r="BO255" s="70">
        <f>IFERROR(U255*H255/G255,0)</f>
        <v>0</v>
      </c>
      <c r="BP255" s="70">
        <f>IFERROR(V255*H255/G255,0)</f>
        <v>0</v>
      </c>
      <c r="BQ255" s="70">
        <f>IFERROR(1/I255*(U255/G255),0)</f>
        <v>0</v>
      </c>
      <c r="BR255" s="70">
        <f>IFERROR(1/I255*(V255/G255),0)</f>
        <v>0</v>
      </c>
      <c r="BS255" s="70">
        <f>IFERROR(W255*H255/G255,0)</f>
        <v>0</v>
      </c>
      <c r="BT255" s="70">
        <f>IFERROR(X255*H255/G255,0)</f>
        <v>0</v>
      </c>
      <c r="BU255" s="70">
        <f>IFERROR(1/I255*(W255/G255),0)</f>
        <v>0</v>
      </c>
      <c r="BV255" s="70">
        <f>IFERROR(1/I255*(X255/G255),0)</f>
        <v>0</v>
      </c>
      <c r="BW255" s="70">
        <f>IFERROR(Y255*H255/G255,0)</f>
        <v>0</v>
      </c>
      <c r="BX255" s="70">
        <f>IFERROR(Z255*H255/G255,0)</f>
        <v>0</v>
      </c>
      <c r="BY255" s="70">
        <f>IFERROR(1/I255*(Y255/G255),0)</f>
        <v>0</v>
      </c>
      <c r="BZ255" s="70">
        <f>IFERROR(1/I255*(Z255/G255),0)</f>
        <v>0</v>
      </c>
      <c r="CA255" s="70">
        <f>IFERROR(AA255*H255/G255,0)</f>
        <v>0</v>
      </c>
      <c r="CB255" s="70">
        <f>IFERROR(AB255*H255/G255,0)</f>
        <v>0</v>
      </c>
      <c r="CC255" s="70">
        <f>IFERROR(1/I255*(AA255/G255),0)</f>
        <v>0</v>
      </c>
      <c r="CD255" s="70">
        <f>IFERROR(1/I255*(AB255/G255),0)</f>
        <v>0</v>
      </c>
    </row>
    <row r="256" spans="1:82" hidden="1" x14ac:dyDescent="0.2">
      <c r="A256" s="326"/>
      <c r="B256" s="326"/>
      <c r="C256" s="326"/>
      <c r="D256" s="326"/>
      <c r="E256" s="326"/>
      <c r="F256" s="326"/>
      <c r="G256" s="326"/>
      <c r="H256" s="326"/>
      <c r="I256" s="326"/>
      <c r="J256" s="326"/>
      <c r="K256" s="326"/>
      <c r="L256" s="326"/>
      <c r="M256" s="326"/>
      <c r="N256" s="326"/>
      <c r="O256" s="324" t="s">
        <v>43</v>
      </c>
      <c r="P256" s="325"/>
      <c r="Q256" s="325"/>
      <c r="R256" s="325"/>
      <c r="S256" s="325"/>
      <c r="T256" s="35" t="s">
        <v>42</v>
      </c>
      <c r="U256" s="45">
        <f>IFERROR(U254/G254,0)+IFERROR(U255/G255,0)</f>
        <v>0</v>
      </c>
      <c r="V256" s="45">
        <f>IFERROR(V254/G254,0)+IFERROR(V255/G255,0)</f>
        <v>0</v>
      </c>
      <c r="W256" s="45">
        <f>IFERROR(W254/G254,0)+IFERROR(W255/G255,0)</f>
        <v>0</v>
      </c>
      <c r="X256" s="45">
        <f>IFERROR(X254/G254,0)+IFERROR(X255/G255,0)</f>
        <v>0</v>
      </c>
      <c r="Y256" s="45">
        <f>IFERROR(Y254/G254,0)+IFERROR(Y255/G255,0)</f>
        <v>0</v>
      </c>
      <c r="Z256" s="45">
        <f>IFERROR(Z254/G254,0)+IFERROR(Z255/G255,0)</f>
        <v>0</v>
      </c>
      <c r="AA256" s="45">
        <f>IFERROR(AA254/G254,0)+IFERROR(AA255/G255,0)</f>
        <v>0</v>
      </c>
      <c r="AB256" s="45">
        <f>IFERROR(AB254/G254,0)+IFERROR(AB255/G255,0)</f>
        <v>0</v>
      </c>
      <c r="AC256" s="45">
        <f>IFERROR(IF(AC254="",0,AC254),0)+IFERROR(IF(AC255="",0,AC255),0)</f>
        <v>0</v>
      </c>
      <c r="AD256" s="3"/>
      <c r="AE256" s="65"/>
      <c r="AF256" s="3"/>
      <c r="AG256" s="3"/>
      <c r="AK256" s="3"/>
      <c r="AN256" s="54"/>
      <c r="AO256" s="3"/>
      <c r="AP256" s="3"/>
      <c r="AQ256" s="2"/>
      <c r="AR256" s="2"/>
      <c r="AS256" s="2"/>
      <c r="AT256" s="2"/>
      <c r="AU256" s="16"/>
      <c r="AV256" s="16"/>
      <c r="AW256" s="17"/>
    </row>
    <row r="257" spans="1:82" hidden="1" x14ac:dyDescent="0.2">
      <c r="A257" s="326"/>
      <c r="B257" s="326"/>
      <c r="C257" s="326"/>
      <c r="D257" s="326"/>
      <c r="E257" s="326"/>
      <c r="F257" s="326"/>
      <c r="G257" s="326"/>
      <c r="H257" s="326"/>
      <c r="I257" s="326"/>
      <c r="J257" s="326"/>
      <c r="K257" s="326"/>
      <c r="L257" s="326"/>
      <c r="M257" s="326"/>
      <c r="N257" s="326"/>
      <c r="O257" s="324" t="s">
        <v>43</v>
      </c>
      <c r="P257" s="325"/>
      <c r="Q257" s="325"/>
      <c r="R257" s="325"/>
      <c r="S257" s="325"/>
      <c r="T257" s="35" t="s">
        <v>0</v>
      </c>
      <c r="U257" s="95">
        <f t="shared" ref="U257:AB257" si="64">IFERROR(SUM(U254:U255),0)</f>
        <v>0</v>
      </c>
      <c r="V257" s="95">
        <f t="shared" si="64"/>
        <v>0</v>
      </c>
      <c r="W257" s="95">
        <f t="shared" si="64"/>
        <v>0</v>
      </c>
      <c r="X257" s="95">
        <f t="shared" si="64"/>
        <v>0</v>
      </c>
      <c r="Y257" s="95">
        <f t="shared" si="64"/>
        <v>0</v>
      </c>
      <c r="Z257" s="95">
        <f t="shared" si="64"/>
        <v>0</v>
      </c>
      <c r="AA257" s="95">
        <f t="shared" si="64"/>
        <v>0</v>
      </c>
      <c r="AB257" s="95">
        <f t="shared" si="64"/>
        <v>0</v>
      </c>
      <c r="AC257" s="45" t="s">
        <v>57</v>
      </c>
      <c r="AD257" s="3"/>
      <c r="AE257" s="65"/>
      <c r="AF257" s="3"/>
      <c r="AG257" s="3"/>
      <c r="AK257" s="3"/>
      <c r="AN257" s="54"/>
      <c r="AO257" s="3"/>
      <c r="AP257" s="3"/>
      <c r="AQ257" s="2"/>
      <c r="AR257" s="2"/>
      <c r="AS257" s="2"/>
      <c r="AT257" s="2"/>
      <c r="AU257" s="16"/>
      <c r="AV257" s="16"/>
      <c r="AW257" s="17"/>
    </row>
    <row r="258" spans="1:82" ht="15" hidden="1" x14ac:dyDescent="0.25">
      <c r="A258" s="314" t="s">
        <v>344</v>
      </c>
      <c r="B258" s="315"/>
      <c r="C258" s="315"/>
      <c r="D258" s="315"/>
      <c r="E258" s="315"/>
      <c r="F258" s="315"/>
      <c r="G258" s="315"/>
      <c r="H258" s="315"/>
      <c r="I258" s="315"/>
      <c r="J258" s="315"/>
      <c r="K258" s="315"/>
      <c r="L258" s="315"/>
      <c r="M258" s="315"/>
      <c r="N258" s="315"/>
      <c r="O258" s="315"/>
      <c r="P258" s="315"/>
      <c r="Q258" s="315"/>
      <c r="R258" s="315"/>
      <c r="S258" s="315"/>
      <c r="T258" s="315"/>
      <c r="U258" s="315"/>
      <c r="V258" s="315"/>
      <c r="W258" s="315"/>
      <c r="X258" s="315"/>
      <c r="Y258" s="315"/>
      <c r="Z258" s="315"/>
      <c r="AA258" s="311"/>
      <c r="AB258" s="311"/>
      <c r="AC258" s="311"/>
      <c r="AD258" s="311"/>
      <c r="AE258" s="312"/>
      <c r="AF258" s="316"/>
      <c r="AG258" s="2"/>
      <c r="AH258" s="2"/>
      <c r="AI258" s="2"/>
      <c r="AJ258" s="2"/>
      <c r="AK258" s="55"/>
      <c r="AL258" s="55"/>
      <c r="AM258" s="55"/>
      <c r="AN258" s="2"/>
      <c r="AO258" s="2"/>
      <c r="AP258" s="2"/>
      <c r="AQ258" s="2"/>
      <c r="AR258" s="2"/>
    </row>
    <row r="259" spans="1:82" ht="15" hidden="1" x14ac:dyDescent="0.25">
      <c r="A259" s="317" t="s">
        <v>94</v>
      </c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18"/>
      <c r="M259" s="318"/>
      <c r="N259" s="318"/>
      <c r="O259" s="318"/>
      <c r="P259" s="318"/>
      <c r="Q259" s="318"/>
      <c r="R259" s="318"/>
      <c r="S259" s="318"/>
      <c r="T259" s="318"/>
      <c r="U259" s="318"/>
      <c r="V259" s="318"/>
      <c r="W259" s="318"/>
      <c r="X259" s="315"/>
      <c r="Y259" s="315"/>
      <c r="Z259" s="315"/>
      <c r="AA259" s="311"/>
      <c r="AB259" s="311"/>
      <c r="AC259" s="311"/>
      <c r="AD259" s="311"/>
      <c r="AE259" s="312"/>
      <c r="AF259" s="319"/>
      <c r="AG259" s="2"/>
      <c r="AH259" s="2"/>
      <c r="AI259" s="2"/>
      <c r="AJ259" s="2"/>
      <c r="AK259" s="55"/>
      <c r="AL259" s="55"/>
      <c r="AM259" s="55"/>
      <c r="AN259" s="2"/>
      <c r="AO259" s="2"/>
      <c r="AP259" s="2"/>
      <c r="AQ259" s="2"/>
      <c r="AR259" s="2"/>
    </row>
    <row r="260" spans="1:82" hidden="1" x14ac:dyDescent="0.2">
      <c r="A260" s="72" t="s">
        <v>345</v>
      </c>
      <c r="B260" s="73" t="s">
        <v>346</v>
      </c>
      <c r="C260" s="73">
        <v>4301011548</v>
      </c>
      <c r="D260" s="73">
        <v>4640242180052</v>
      </c>
      <c r="E260" s="74">
        <v>1.5</v>
      </c>
      <c r="F260" s="75">
        <v>8</v>
      </c>
      <c r="G260" s="74">
        <v>12</v>
      </c>
      <c r="H260" s="74">
        <v>12.435</v>
      </c>
      <c r="I260" s="76">
        <v>64</v>
      </c>
      <c r="J260" s="76" t="s">
        <v>136</v>
      </c>
      <c r="K260" s="77" t="s">
        <v>97</v>
      </c>
      <c r="L260" s="77"/>
      <c r="M260" s="320">
        <v>55</v>
      </c>
      <c r="N260" s="320"/>
      <c r="O260" s="399" t="s">
        <v>347</v>
      </c>
      <c r="P260" s="322"/>
      <c r="Q260" s="322"/>
      <c r="R260" s="322"/>
      <c r="S260" s="322"/>
      <c r="T260" s="78" t="s">
        <v>0</v>
      </c>
      <c r="U260" s="58">
        <v>0</v>
      </c>
      <c r="V260" s="59">
        <f>IFERROR(IF(U260="",0,CEILING((U260/$G260),1)*$G260),"")</f>
        <v>0</v>
      </c>
      <c r="W260" s="58">
        <v>0</v>
      </c>
      <c r="X260" s="59">
        <f>IFERROR(IF(W260="",0,CEILING((W260/$G260),1)*$G260),"")</f>
        <v>0</v>
      </c>
      <c r="Y260" s="58">
        <v>0</v>
      </c>
      <c r="Z260" s="59">
        <f>IFERROR(IF(Y260="",0,CEILING((Y260/$G260),1)*$G260),"")</f>
        <v>0</v>
      </c>
      <c r="AA260" s="58">
        <v>0</v>
      </c>
      <c r="AB260" s="59">
        <f>IFERROR(IF(AA260="",0,CEILING((AA260/$G260),1)*$G260),"")</f>
        <v>0</v>
      </c>
      <c r="AC260" s="60" t="str">
        <f>IF(IFERROR(ROUNDUP(V260/G260,0)*0.01898,0)+IFERROR(ROUNDUP(X260/G260,0)*0.01898,0)+IFERROR(ROUNDUP(Z260/G260,0)*0.01898,0)+IFERROR(ROUNDUP(AB260/G260,0)*0.01898,0)=0,"",IFERROR(ROUNDUP(V260/G260,0)*0.01898,0)+IFERROR(ROUNDUP(X260/G260,0)*0.01898,0)+IFERROR(ROUNDUP(Z260/G260,0)*0.01898,0)+IFERROR(ROUNDUP(AB260/G260,0)*0.01898,0))</f>
        <v/>
      </c>
      <c r="AD260" s="72" t="s">
        <v>57</v>
      </c>
      <c r="AE260" s="72" t="s">
        <v>57</v>
      </c>
      <c r="AF260" s="247" t="s">
        <v>348</v>
      </c>
      <c r="AG260" s="2"/>
      <c r="AH260" s="2"/>
      <c r="AI260" s="2"/>
      <c r="AJ260" s="2"/>
      <c r="AK260" s="2"/>
      <c r="AL260" s="55"/>
      <c r="AM260" s="55"/>
      <c r="AN260" s="55"/>
      <c r="AO260" s="2"/>
      <c r="AP260" s="2"/>
      <c r="AQ260" s="2"/>
      <c r="AR260" s="2"/>
      <c r="AS260" s="2"/>
      <c r="AT260" s="2"/>
      <c r="AU260" s="16"/>
      <c r="AV260" s="16"/>
      <c r="AW260" s="17"/>
      <c r="BB260" s="246" t="s">
        <v>65</v>
      </c>
      <c r="BO260" s="70">
        <f>IFERROR(U260*H260/G260,0)</f>
        <v>0</v>
      </c>
      <c r="BP260" s="70">
        <f>IFERROR(V260*H260/G260,0)</f>
        <v>0</v>
      </c>
      <c r="BQ260" s="70">
        <f>IFERROR(1/I260*(U260/G260),0)</f>
        <v>0</v>
      </c>
      <c r="BR260" s="70">
        <f>IFERROR(1/I260*(V260/G260),0)</f>
        <v>0</v>
      </c>
      <c r="BS260" s="70">
        <f>IFERROR(W260*H260/G260,0)</f>
        <v>0</v>
      </c>
      <c r="BT260" s="70">
        <f>IFERROR(X260*H260/G260,0)</f>
        <v>0</v>
      </c>
      <c r="BU260" s="70">
        <f>IFERROR(1/I260*(W260/G260),0)</f>
        <v>0</v>
      </c>
      <c r="BV260" s="70">
        <f>IFERROR(1/I260*(X260/G260),0)</f>
        <v>0</v>
      </c>
      <c r="BW260" s="70">
        <f>IFERROR(Y260*H260/G260,0)</f>
        <v>0</v>
      </c>
      <c r="BX260" s="70">
        <f>IFERROR(Z260*H260/G260,0)</f>
        <v>0</v>
      </c>
      <c r="BY260" s="70">
        <f>IFERROR(1/I260*(Y260/G260),0)</f>
        <v>0</v>
      </c>
      <c r="BZ260" s="70">
        <f>IFERROR(1/I260*(Z260/G260),0)</f>
        <v>0</v>
      </c>
      <c r="CA260" s="70">
        <f>IFERROR(AA260*H260/G260,0)</f>
        <v>0</v>
      </c>
      <c r="CB260" s="70">
        <f>IFERROR(AB260*H260/G260,0)</f>
        <v>0</v>
      </c>
      <c r="CC260" s="70">
        <f>IFERROR(1/I260*(AA260/G260),0)</f>
        <v>0</v>
      </c>
      <c r="CD260" s="70">
        <f>IFERROR(1/I260*(AB260/G260),0)</f>
        <v>0</v>
      </c>
    </row>
    <row r="261" spans="1:82" hidden="1" x14ac:dyDescent="0.2">
      <c r="A261" s="72" t="s">
        <v>349</v>
      </c>
      <c r="B261" s="73" t="s">
        <v>350</v>
      </c>
      <c r="C261" s="73">
        <v>4301011595</v>
      </c>
      <c r="D261" s="73">
        <v>4640242180601</v>
      </c>
      <c r="E261" s="74">
        <v>1.5</v>
      </c>
      <c r="F261" s="75">
        <v>8</v>
      </c>
      <c r="G261" s="74">
        <v>12</v>
      </c>
      <c r="H261" s="74">
        <v>12.435</v>
      </c>
      <c r="I261" s="76">
        <v>64</v>
      </c>
      <c r="J261" s="76" t="s">
        <v>136</v>
      </c>
      <c r="K261" s="77" t="s">
        <v>97</v>
      </c>
      <c r="L261" s="77"/>
      <c r="M261" s="320">
        <v>55</v>
      </c>
      <c r="N261" s="320"/>
      <c r="O261" s="400" t="s">
        <v>351</v>
      </c>
      <c r="P261" s="322"/>
      <c r="Q261" s="322"/>
      <c r="R261" s="322"/>
      <c r="S261" s="322"/>
      <c r="T261" s="78" t="s">
        <v>0</v>
      </c>
      <c r="U261" s="58">
        <v>0</v>
      </c>
      <c r="V261" s="59">
        <f>IFERROR(IF(U261="",0,CEILING((U261/$G261),1)*$G261),"")</f>
        <v>0</v>
      </c>
      <c r="W261" s="58">
        <v>0</v>
      </c>
      <c r="X261" s="59">
        <f>IFERROR(IF(W261="",0,CEILING((W261/$G261),1)*$G261),"")</f>
        <v>0</v>
      </c>
      <c r="Y261" s="58">
        <v>0</v>
      </c>
      <c r="Z261" s="59">
        <f>IFERROR(IF(Y261="",0,CEILING((Y261/$G261),1)*$G261),"")</f>
        <v>0</v>
      </c>
      <c r="AA261" s="58">
        <v>0</v>
      </c>
      <c r="AB261" s="59">
        <f>IFERROR(IF(AA261="",0,CEILING((AA261/$G261),1)*$G261),"")</f>
        <v>0</v>
      </c>
      <c r="AC261" s="60" t="str">
        <f>IF(IFERROR(ROUNDUP(V261/G261,0)*0.01898,0)+IFERROR(ROUNDUP(X261/G261,0)*0.01898,0)+IFERROR(ROUNDUP(Z261/G261,0)*0.01898,0)+IFERROR(ROUNDUP(AB261/G261,0)*0.01898,0)=0,"",IFERROR(ROUNDUP(V261/G261,0)*0.01898,0)+IFERROR(ROUNDUP(X261/G261,0)*0.01898,0)+IFERROR(ROUNDUP(Z261/G261,0)*0.01898,0)+IFERROR(ROUNDUP(AB261/G261,0)*0.01898,0))</f>
        <v/>
      </c>
      <c r="AD261" s="72" t="s">
        <v>57</v>
      </c>
      <c r="AE261" s="72" t="s">
        <v>57</v>
      </c>
      <c r="AF261" s="249" t="s">
        <v>352</v>
      </c>
      <c r="AG261" s="2"/>
      <c r="AH261" s="2"/>
      <c r="AI261" s="2"/>
      <c r="AJ261" s="2"/>
      <c r="AK261" s="2"/>
      <c r="AL261" s="55"/>
      <c r="AM261" s="55"/>
      <c r="AN261" s="55"/>
      <c r="AO261" s="2"/>
      <c r="AP261" s="2"/>
      <c r="AQ261" s="2"/>
      <c r="AR261" s="2"/>
      <c r="AS261" s="2"/>
      <c r="AT261" s="2"/>
      <c r="AU261" s="16"/>
      <c r="AV261" s="16"/>
      <c r="AW261" s="17"/>
      <c r="BB261" s="248" t="s">
        <v>65</v>
      </c>
      <c r="BO261" s="70">
        <f>IFERROR(U261*H261/G261,0)</f>
        <v>0</v>
      </c>
      <c r="BP261" s="70">
        <f>IFERROR(V261*H261/G261,0)</f>
        <v>0</v>
      </c>
      <c r="BQ261" s="70">
        <f>IFERROR(1/I261*(U261/G261),0)</f>
        <v>0</v>
      </c>
      <c r="BR261" s="70">
        <f>IFERROR(1/I261*(V261/G261),0)</f>
        <v>0</v>
      </c>
      <c r="BS261" s="70">
        <f>IFERROR(W261*H261/G261,0)</f>
        <v>0</v>
      </c>
      <c r="BT261" s="70">
        <f>IFERROR(X261*H261/G261,0)</f>
        <v>0</v>
      </c>
      <c r="BU261" s="70">
        <f>IFERROR(1/I261*(W261/G261),0)</f>
        <v>0</v>
      </c>
      <c r="BV261" s="70">
        <f>IFERROR(1/I261*(X261/G261),0)</f>
        <v>0</v>
      </c>
      <c r="BW261" s="70">
        <f>IFERROR(Y261*H261/G261,0)</f>
        <v>0</v>
      </c>
      <c r="BX261" s="70">
        <f>IFERROR(Z261*H261/G261,0)</f>
        <v>0</v>
      </c>
      <c r="BY261" s="70">
        <f>IFERROR(1/I261*(Y261/G261),0)</f>
        <v>0</v>
      </c>
      <c r="BZ261" s="70">
        <f>IFERROR(1/I261*(Z261/G261),0)</f>
        <v>0</v>
      </c>
      <c r="CA261" s="70">
        <f>IFERROR(AA261*H261/G261,0)</f>
        <v>0</v>
      </c>
      <c r="CB261" s="70">
        <f>IFERROR(AB261*H261/G261,0)</f>
        <v>0</v>
      </c>
      <c r="CC261" s="70">
        <f>IFERROR(1/I261*(AA261/G261),0)</f>
        <v>0</v>
      </c>
      <c r="CD261" s="70">
        <f>IFERROR(1/I261*(AB261/G261),0)</f>
        <v>0</v>
      </c>
    </row>
    <row r="262" spans="1:82" hidden="1" x14ac:dyDescent="0.2">
      <c r="A262" s="326"/>
      <c r="B262" s="326"/>
      <c r="C262" s="326"/>
      <c r="D262" s="326"/>
      <c r="E262" s="326"/>
      <c r="F262" s="326"/>
      <c r="G262" s="326"/>
      <c r="H262" s="326"/>
      <c r="I262" s="326"/>
      <c r="J262" s="326"/>
      <c r="K262" s="326"/>
      <c r="L262" s="326"/>
      <c r="M262" s="326"/>
      <c r="N262" s="326"/>
      <c r="O262" s="324" t="s">
        <v>43</v>
      </c>
      <c r="P262" s="325"/>
      <c r="Q262" s="325"/>
      <c r="R262" s="325"/>
      <c r="S262" s="325"/>
      <c r="T262" s="35" t="s">
        <v>42</v>
      </c>
      <c r="U262" s="45">
        <f>IFERROR(U260/G260,0)+IFERROR(U261/G261,0)</f>
        <v>0</v>
      </c>
      <c r="V262" s="45">
        <f>IFERROR(V260/G260,0)+IFERROR(V261/G261,0)</f>
        <v>0</v>
      </c>
      <c r="W262" s="45">
        <f>IFERROR(W260/G260,0)+IFERROR(W261/G261,0)</f>
        <v>0</v>
      </c>
      <c r="X262" s="45">
        <f>IFERROR(X260/G260,0)+IFERROR(X261/G261,0)</f>
        <v>0</v>
      </c>
      <c r="Y262" s="45">
        <f>IFERROR(Y260/G260,0)+IFERROR(Y261/G261,0)</f>
        <v>0</v>
      </c>
      <c r="Z262" s="45">
        <f>IFERROR(Z260/G260,0)+IFERROR(Z261/G261,0)</f>
        <v>0</v>
      </c>
      <c r="AA262" s="45">
        <f>IFERROR(AA260/G260,0)+IFERROR(AA261/G261,0)</f>
        <v>0</v>
      </c>
      <c r="AB262" s="45">
        <f>IFERROR(AB260/G260,0)+IFERROR(AB261/G261,0)</f>
        <v>0</v>
      </c>
      <c r="AC262" s="45">
        <f>IFERROR(IF(AC260="",0,AC260),0)+IFERROR(IF(AC261="",0,AC261),0)</f>
        <v>0</v>
      </c>
      <c r="AD262" s="3"/>
      <c r="AE262" s="65"/>
      <c r="AF262" s="3"/>
      <c r="AG262" s="3"/>
      <c r="AK262" s="3"/>
      <c r="AN262" s="54"/>
      <c r="AO262" s="3"/>
      <c r="AP262" s="3"/>
      <c r="AQ262" s="2"/>
      <c r="AR262" s="2"/>
      <c r="AS262" s="2"/>
      <c r="AT262" s="2"/>
      <c r="AU262" s="16"/>
      <c r="AV262" s="16"/>
      <c r="AW262" s="17"/>
    </row>
    <row r="263" spans="1:82" hidden="1" x14ac:dyDescent="0.2">
      <c r="A263" s="326"/>
      <c r="B263" s="326"/>
      <c r="C263" s="326"/>
      <c r="D263" s="326"/>
      <c r="E263" s="326"/>
      <c r="F263" s="326"/>
      <c r="G263" s="326"/>
      <c r="H263" s="326"/>
      <c r="I263" s="326"/>
      <c r="J263" s="326"/>
      <c r="K263" s="326"/>
      <c r="L263" s="326"/>
      <c r="M263" s="326"/>
      <c r="N263" s="326"/>
      <c r="O263" s="324" t="s">
        <v>43</v>
      </c>
      <c r="P263" s="325"/>
      <c r="Q263" s="325"/>
      <c r="R263" s="325"/>
      <c r="S263" s="325"/>
      <c r="T263" s="35" t="s">
        <v>0</v>
      </c>
      <c r="U263" s="95">
        <f t="shared" ref="U263:AB263" si="65">IFERROR(SUM(U260:U261),0)</f>
        <v>0</v>
      </c>
      <c r="V263" s="95">
        <f t="shared" si="65"/>
        <v>0</v>
      </c>
      <c r="W263" s="95">
        <f t="shared" si="65"/>
        <v>0</v>
      </c>
      <c r="X263" s="95">
        <f t="shared" si="65"/>
        <v>0</v>
      </c>
      <c r="Y263" s="95">
        <f t="shared" si="65"/>
        <v>0</v>
      </c>
      <c r="Z263" s="95">
        <f t="shared" si="65"/>
        <v>0</v>
      </c>
      <c r="AA263" s="95">
        <f t="shared" si="65"/>
        <v>0</v>
      </c>
      <c r="AB263" s="95">
        <f t="shared" si="65"/>
        <v>0</v>
      </c>
      <c r="AC263" s="45" t="s">
        <v>57</v>
      </c>
      <c r="AD263" s="3"/>
      <c r="AE263" s="65"/>
      <c r="AF263" s="3"/>
      <c r="AG263" s="3"/>
      <c r="AK263" s="3"/>
      <c r="AN263" s="54"/>
      <c r="AO263" s="3"/>
      <c r="AP263" s="3"/>
      <c r="AQ263" s="2"/>
      <c r="AR263" s="2"/>
      <c r="AS263" s="2"/>
      <c r="AT263" s="2"/>
      <c r="AU263" s="16"/>
      <c r="AV263" s="16"/>
      <c r="AW263" s="17"/>
    </row>
    <row r="264" spans="1:82" ht="15" hidden="1" x14ac:dyDescent="0.25">
      <c r="A264" s="317" t="s">
        <v>104</v>
      </c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8"/>
      <c r="M264" s="318"/>
      <c r="N264" s="318"/>
      <c r="O264" s="318"/>
      <c r="P264" s="318"/>
      <c r="Q264" s="318"/>
      <c r="R264" s="318"/>
      <c r="S264" s="318"/>
      <c r="T264" s="318"/>
      <c r="U264" s="318"/>
      <c r="V264" s="318"/>
      <c r="W264" s="318"/>
      <c r="X264" s="315"/>
      <c r="Y264" s="315"/>
      <c r="Z264" s="315"/>
      <c r="AA264" s="311"/>
      <c r="AB264" s="311"/>
      <c r="AC264" s="311"/>
      <c r="AD264" s="311"/>
      <c r="AE264" s="312"/>
      <c r="AF264" s="319"/>
      <c r="AG264" s="2"/>
      <c r="AH264" s="2"/>
      <c r="AI264" s="2"/>
      <c r="AJ264" s="2"/>
      <c r="AK264" s="55"/>
      <c r="AL264" s="55"/>
      <c r="AM264" s="55"/>
      <c r="AN264" s="2"/>
      <c r="AO264" s="2"/>
      <c r="AP264" s="2"/>
      <c r="AQ264" s="2"/>
      <c r="AR264" s="2"/>
    </row>
    <row r="265" spans="1:82" hidden="1" x14ac:dyDescent="0.2">
      <c r="A265" s="72" t="s">
        <v>353</v>
      </c>
      <c r="B265" s="73" t="s">
        <v>354</v>
      </c>
      <c r="C265" s="73">
        <v>4301031312</v>
      </c>
      <c r="D265" s="73">
        <v>4640242180083</v>
      </c>
      <c r="E265" s="74">
        <v>0.7</v>
      </c>
      <c r="F265" s="75">
        <v>6</v>
      </c>
      <c r="G265" s="74">
        <v>4.2</v>
      </c>
      <c r="H265" s="74">
        <v>4.41</v>
      </c>
      <c r="I265" s="76">
        <v>132</v>
      </c>
      <c r="J265" s="76" t="s">
        <v>98</v>
      </c>
      <c r="K265" s="77" t="s">
        <v>107</v>
      </c>
      <c r="L265" s="77"/>
      <c r="M265" s="320">
        <v>40</v>
      </c>
      <c r="N265" s="320"/>
      <c r="O265" s="401" t="s">
        <v>355</v>
      </c>
      <c r="P265" s="322"/>
      <c r="Q265" s="322"/>
      <c r="R265" s="322"/>
      <c r="S265" s="322"/>
      <c r="T265" s="78" t="s">
        <v>0</v>
      </c>
      <c r="U265" s="58">
        <v>0</v>
      </c>
      <c r="V265" s="59">
        <f>IFERROR(IF(U265="",0,CEILING((U265/$G265),1)*$G265),"")</f>
        <v>0</v>
      </c>
      <c r="W265" s="58">
        <v>0</v>
      </c>
      <c r="X265" s="59">
        <f>IFERROR(IF(W265="",0,CEILING((W265/$G265),1)*$G265),"")</f>
        <v>0</v>
      </c>
      <c r="Y265" s="58">
        <v>0</v>
      </c>
      <c r="Z265" s="59">
        <f>IFERROR(IF(Y265="",0,CEILING((Y265/$G265),1)*$G265),"")</f>
        <v>0</v>
      </c>
      <c r="AA265" s="58">
        <v>0</v>
      </c>
      <c r="AB265" s="59">
        <f>IFERROR(IF(AA265="",0,CEILING((AA265/$G265),1)*$G265),"")</f>
        <v>0</v>
      </c>
      <c r="AC265" s="60" t="str">
        <f>IF(IFERROR(ROUNDUP(V265/G265,0)*0.00902,0)+IFERROR(ROUNDUP(X265/G265,0)*0.00902,0)+IFERROR(ROUNDUP(Z265/G265,0)*0.00902,0)+IFERROR(ROUNDUP(AB265/G265,0)*0.00902,0)=0,"",IFERROR(ROUNDUP(V265/G265,0)*0.00902,0)+IFERROR(ROUNDUP(X265/G265,0)*0.00902,0)+IFERROR(ROUNDUP(Z265/G265,0)*0.00902,0)+IFERROR(ROUNDUP(AB265/G265,0)*0.00902,0))</f>
        <v/>
      </c>
      <c r="AD265" s="72" t="s">
        <v>57</v>
      </c>
      <c r="AE265" s="72" t="s">
        <v>57</v>
      </c>
      <c r="AF265" s="251" t="s">
        <v>356</v>
      </c>
      <c r="AG265" s="2"/>
      <c r="AH265" s="2"/>
      <c r="AI265" s="2"/>
      <c r="AJ265" s="2"/>
      <c r="AK265" s="2"/>
      <c r="AL265" s="55"/>
      <c r="AM265" s="55"/>
      <c r="AN265" s="55"/>
      <c r="AO265" s="2"/>
      <c r="AP265" s="2"/>
      <c r="AQ265" s="2"/>
      <c r="AR265" s="2"/>
      <c r="AS265" s="2"/>
      <c r="AT265" s="2"/>
      <c r="AU265" s="16"/>
      <c r="AV265" s="16"/>
      <c r="AW265" s="17"/>
      <c r="BB265" s="250" t="s">
        <v>65</v>
      </c>
      <c r="BO265" s="70">
        <f>IFERROR(U265*H265/G265,0)</f>
        <v>0</v>
      </c>
      <c r="BP265" s="70">
        <f>IFERROR(V265*H265/G265,0)</f>
        <v>0</v>
      </c>
      <c r="BQ265" s="70">
        <f>IFERROR(1/I265*(U265/G265),0)</f>
        <v>0</v>
      </c>
      <c r="BR265" s="70">
        <f>IFERROR(1/I265*(V265/G265),0)</f>
        <v>0</v>
      </c>
      <c r="BS265" s="70">
        <f>IFERROR(W265*H265/G265,0)</f>
        <v>0</v>
      </c>
      <c r="BT265" s="70">
        <f>IFERROR(X265*H265/G265,0)</f>
        <v>0</v>
      </c>
      <c r="BU265" s="70">
        <f>IFERROR(1/I265*(W265/G265),0)</f>
        <v>0</v>
      </c>
      <c r="BV265" s="70">
        <f>IFERROR(1/I265*(X265/G265),0)</f>
        <v>0</v>
      </c>
      <c r="BW265" s="70">
        <f>IFERROR(Y265*H265/G265,0)</f>
        <v>0</v>
      </c>
      <c r="BX265" s="70">
        <f>IFERROR(Z265*H265/G265,0)</f>
        <v>0</v>
      </c>
      <c r="BY265" s="70">
        <f>IFERROR(1/I265*(Y265/G265),0)</f>
        <v>0</v>
      </c>
      <c r="BZ265" s="70">
        <f>IFERROR(1/I265*(Z265/G265),0)</f>
        <v>0</v>
      </c>
      <c r="CA265" s="70">
        <f>IFERROR(AA265*H265/G265,0)</f>
        <v>0</v>
      </c>
      <c r="CB265" s="70">
        <f>IFERROR(AB265*H265/G265,0)</f>
        <v>0</v>
      </c>
      <c r="CC265" s="70">
        <f>IFERROR(1/I265*(AA265/G265),0)</f>
        <v>0</v>
      </c>
      <c r="CD265" s="70">
        <f>IFERROR(1/I265*(AB265/G265),0)</f>
        <v>0</v>
      </c>
    </row>
    <row r="266" spans="1:82" hidden="1" x14ac:dyDescent="0.2">
      <c r="A266" s="72" t="s">
        <v>357</v>
      </c>
      <c r="B266" s="73" t="s">
        <v>358</v>
      </c>
      <c r="C266" s="73">
        <v>4301031321</v>
      </c>
      <c r="D266" s="73">
        <v>4640242180076</v>
      </c>
      <c r="E266" s="74">
        <v>0.7</v>
      </c>
      <c r="F266" s="75">
        <v>6</v>
      </c>
      <c r="G266" s="74">
        <v>4.2</v>
      </c>
      <c r="H266" s="74">
        <v>4.41</v>
      </c>
      <c r="I266" s="76">
        <v>132</v>
      </c>
      <c r="J266" s="76" t="s">
        <v>98</v>
      </c>
      <c r="K266" s="77" t="s">
        <v>107</v>
      </c>
      <c r="L266" s="77"/>
      <c r="M266" s="320">
        <v>40</v>
      </c>
      <c r="N266" s="320"/>
      <c r="O266" s="402" t="s">
        <v>359</v>
      </c>
      <c r="P266" s="322"/>
      <c r="Q266" s="322"/>
      <c r="R266" s="322"/>
      <c r="S266" s="322"/>
      <c r="T266" s="78" t="s">
        <v>0</v>
      </c>
      <c r="U266" s="58">
        <v>0</v>
      </c>
      <c r="V266" s="59">
        <f>IFERROR(IF(U266="",0,CEILING((U266/$G266),1)*$G266),"")</f>
        <v>0</v>
      </c>
      <c r="W266" s="58">
        <v>0</v>
      </c>
      <c r="X266" s="59">
        <f>IFERROR(IF(W266="",0,CEILING((W266/$G266),1)*$G266),"")</f>
        <v>0</v>
      </c>
      <c r="Y266" s="58">
        <v>0</v>
      </c>
      <c r="Z266" s="59">
        <f>IFERROR(IF(Y266="",0,CEILING((Y266/$G266),1)*$G266),"")</f>
        <v>0</v>
      </c>
      <c r="AA266" s="58">
        <v>0</v>
      </c>
      <c r="AB266" s="59">
        <f>IFERROR(IF(AA266="",0,CEILING((AA266/$G266),1)*$G266),"")</f>
        <v>0</v>
      </c>
      <c r="AC266" s="60" t="str">
        <f>IF(IFERROR(ROUNDUP(V266/G266,0)*0.00902,0)+IFERROR(ROUNDUP(X266/G266,0)*0.00902,0)+IFERROR(ROUNDUP(Z266/G266,0)*0.00902,0)+IFERROR(ROUNDUP(AB266/G266,0)*0.00902,0)=0,"",IFERROR(ROUNDUP(V266/G266,0)*0.00902,0)+IFERROR(ROUNDUP(X266/G266,0)*0.00902,0)+IFERROR(ROUNDUP(Z266/G266,0)*0.00902,0)+IFERROR(ROUNDUP(AB266/G266,0)*0.00902,0))</f>
        <v/>
      </c>
      <c r="AD266" s="72" t="s">
        <v>57</v>
      </c>
      <c r="AE266" s="72" t="s">
        <v>57</v>
      </c>
      <c r="AF266" s="253" t="s">
        <v>360</v>
      </c>
      <c r="AG266" s="2"/>
      <c r="AH266" s="2"/>
      <c r="AI266" s="2"/>
      <c r="AJ266" s="2"/>
      <c r="AK266" s="2"/>
      <c r="AL266" s="55"/>
      <c r="AM266" s="55"/>
      <c r="AN266" s="55"/>
      <c r="AO266" s="2"/>
      <c r="AP266" s="2"/>
      <c r="AQ266" s="2"/>
      <c r="AR266" s="2"/>
      <c r="AS266" s="2"/>
      <c r="AT266" s="2"/>
      <c r="AU266" s="16"/>
      <c r="AV266" s="16"/>
      <c r="AW266" s="17"/>
      <c r="BB266" s="252" t="s">
        <v>65</v>
      </c>
      <c r="BO266" s="70">
        <f>IFERROR(U266*H266/G266,0)</f>
        <v>0</v>
      </c>
      <c r="BP266" s="70">
        <f>IFERROR(V266*H266/G266,0)</f>
        <v>0</v>
      </c>
      <c r="BQ266" s="70">
        <f>IFERROR(1/I266*(U266/G266),0)</f>
        <v>0</v>
      </c>
      <c r="BR266" s="70">
        <f>IFERROR(1/I266*(V266/G266),0)</f>
        <v>0</v>
      </c>
      <c r="BS266" s="70">
        <f>IFERROR(W266*H266/G266,0)</f>
        <v>0</v>
      </c>
      <c r="BT266" s="70">
        <f>IFERROR(X266*H266/G266,0)</f>
        <v>0</v>
      </c>
      <c r="BU266" s="70">
        <f>IFERROR(1/I266*(W266/G266),0)</f>
        <v>0</v>
      </c>
      <c r="BV266" s="70">
        <f>IFERROR(1/I266*(X266/G266),0)</f>
        <v>0</v>
      </c>
      <c r="BW266" s="70">
        <f>IFERROR(Y266*H266/G266,0)</f>
        <v>0</v>
      </c>
      <c r="BX266" s="70">
        <f>IFERROR(Z266*H266/G266,0)</f>
        <v>0</v>
      </c>
      <c r="BY266" s="70">
        <f>IFERROR(1/I266*(Y266/G266),0)</f>
        <v>0</v>
      </c>
      <c r="BZ266" s="70">
        <f>IFERROR(1/I266*(Z266/G266),0)</f>
        <v>0</v>
      </c>
      <c r="CA266" s="70">
        <f>IFERROR(AA266*H266/G266,0)</f>
        <v>0</v>
      </c>
      <c r="CB266" s="70">
        <f>IFERROR(AB266*H266/G266,0)</f>
        <v>0</v>
      </c>
      <c r="CC266" s="70">
        <f>IFERROR(1/I266*(AA266/G266),0)</f>
        <v>0</v>
      </c>
      <c r="CD266" s="70">
        <f>IFERROR(1/I266*(AB266/G266),0)</f>
        <v>0</v>
      </c>
    </row>
    <row r="267" spans="1:82" hidden="1" x14ac:dyDescent="0.2">
      <c r="A267" s="326"/>
      <c r="B267" s="326"/>
      <c r="C267" s="326"/>
      <c r="D267" s="326"/>
      <c r="E267" s="326"/>
      <c r="F267" s="326"/>
      <c r="G267" s="326"/>
      <c r="H267" s="326"/>
      <c r="I267" s="326"/>
      <c r="J267" s="326"/>
      <c r="K267" s="326"/>
      <c r="L267" s="326"/>
      <c r="M267" s="326"/>
      <c r="N267" s="326"/>
      <c r="O267" s="324" t="s">
        <v>43</v>
      </c>
      <c r="P267" s="325"/>
      <c r="Q267" s="325"/>
      <c r="R267" s="325"/>
      <c r="S267" s="325"/>
      <c r="T267" s="35" t="s">
        <v>42</v>
      </c>
      <c r="U267" s="45">
        <f>IFERROR(U265/G265,0)+IFERROR(U266/G266,0)</f>
        <v>0</v>
      </c>
      <c r="V267" s="45">
        <f>IFERROR(V265/G265,0)+IFERROR(V266/G266,0)</f>
        <v>0</v>
      </c>
      <c r="W267" s="45">
        <f>IFERROR(W265/G265,0)+IFERROR(W266/G266,0)</f>
        <v>0</v>
      </c>
      <c r="X267" s="45">
        <f>IFERROR(X265/G265,0)+IFERROR(X266/G266,0)</f>
        <v>0</v>
      </c>
      <c r="Y267" s="45">
        <f>IFERROR(Y265/G265,0)+IFERROR(Y266/G266,0)</f>
        <v>0</v>
      </c>
      <c r="Z267" s="45">
        <f>IFERROR(Z265/G265,0)+IFERROR(Z266/G266,0)</f>
        <v>0</v>
      </c>
      <c r="AA267" s="45">
        <f>IFERROR(AA265/G265,0)+IFERROR(AA266/G266,0)</f>
        <v>0</v>
      </c>
      <c r="AB267" s="45">
        <f>IFERROR(AB265/G265,0)+IFERROR(AB266/G266,0)</f>
        <v>0</v>
      </c>
      <c r="AC267" s="45">
        <f>IFERROR(IF(AC265="",0,AC265),0)+IFERROR(IF(AC266="",0,AC266),0)</f>
        <v>0</v>
      </c>
      <c r="AD267" s="3"/>
      <c r="AE267" s="65"/>
      <c r="AF267" s="3"/>
      <c r="AG267" s="3"/>
      <c r="AK267" s="3"/>
      <c r="AN267" s="54"/>
      <c r="AO267" s="3"/>
      <c r="AP267" s="3"/>
      <c r="AQ267" s="2"/>
      <c r="AR267" s="2"/>
      <c r="AS267" s="2"/>
      <c r="AT267" s="2"/>
      <c r="AU267" s="16"/>
      <c r="AV267" s="16"/>
      <c r="AW267" s="17"/>
    </row>
    <row r="268" spans="1:82" hidden="1" x14ac:dyDescent="0.2">
      <c r="A268" s="326"/>
      <c r="B268" s="326"/>
      <c r="C268" s="326"/>
      <c r="D268" s="326"/>
      <c r="E268" s="326"/>
      <c r="F268" s="326"/>
      <c r="G268" s="326"/>
      <c r="H268" s="326"/>
      <c r="I268" s="326"/>
      <c r="J268" s="326"/>
      <c r="K268" s="326"/>
      <c r="L268" s="326"/>
      <c r="M268" s="326"/>
      <c r="N268" s="326"/>
      <c r="O268" s="324" t="s">
        <v>43</v>
      </c>
      <c r="P268" s="325"/>
      <c r="Q268" s="325"/>
      <c r="R268" s="325"/>
      <c r="S268" s="325"/>
      <c r="T268" s="35" t="s">
        <v>0</v>
      </c>
      <c r="U268" s="95">
        <f t="shared" ref="U268:AB268" si="66">IFERROR(SUM(U265:U266),0)</f>
        <v>0</v>
      </c>
      <c r="V268" s="95">
        <f t="shared" si="66"/>
        <v>0</v>
      </c>
      <c r="W268" s="95">
        <f t="shared" si="66"/>
        <v>0</v>
      </c>
      <c r="X268" s="95">
        <f t="shared" si="66"/>
        <v>0</v>
      </c>
      <c r="Y268" s="95">
        <f t="shared" si="66"/>
        <v>0</v>
      </c>
      <c r="Z268" s="95">
        <f t="shared" si="66"/>
        <v>0</v>
      </c>
      <c r="AA268" s="95">
        <f t="shared" si="66"/>
        <v>0</v>
      </c>
      <c r="AB268" s="95">
        <f t="shared" si="66"/>
        <v>0</v>
      </c>
      <c r="AC268" s="45" t="s">
        <v>57</v>
      </c>
      <c r="AD268" s="3"/>
      <c r="AE268" s="65"/>
      <c r="AF268" s="3"/>
      <c r="AG268" s="3"/>
      <c r="AK268" s="3"/>
      <c r="AN268" s="54"/>
      <c r="AO268" s="3"/>
      <c r="AP268" s="3"/>
      <c r="AQ268" s="2"/>
      <c r="AR268" s="2"/>
      <c r="AS268" s="2"/>
      <c r="AT268" s="2"/>
      <c r="AU268" s="16"/>
      <c r="AV268" s="16"/>
      <c r="AW268" s="17"/>
    </row>
    <row r="269" spans="1:82" ht="15" hidden="1" x14ac:dyDescent="0.25">
      <c r="A269" s="317" t="s">
        <v>82</v>
      </c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8"/>
      <c r="M269" s="318"/>
      <c r="N269" s="318"/>
      <c r="O269" s="318"/>
      <c r="P269" s="318"/>
      <c r="Q269" s="318"/>
      <c r="R269" s="318"/>
      <c r="S269" s="318"/>
      <c r="T269" s="318"/>
      <c r="U269" s="318"/>
      <c r="V269" s="318"/>
      <c r="W269" s="318"/>
      <c r="X269" s="315"/>
      <c r="Y269" s="315"/>
      <c r="Z269" s="315"/>
      <c r="AA269" s="311"/>
      <c r="AB269" s="311"/>
      <c r="AC269" s="311"/>
      <c r="AD269" s="311"/>
      <c r="AE269" s="312"/>
      <c r="AF269" s="319"/>
      <c r="AG269" s="2"/>
      <c r="AH269" s="2"/>
      <c r="AI269" s="2"/>
      <c r="AJ269" s="2"/>
      <c r="AK269" s="55"/>
      <c r="AL269" s="55"/>
      <c r="AM269" s="55"/>
      <c r="AN269" s="2"/>
      <c r="AO269" s="2"/>
      <c r="AP269" s="2"/>
      <c r="AQ269" s="2"/>
      <c r="AR269" s="2"/>
    </row>
    <row r="270" spans="1:82" hidden="1" x14ac:dyDescent="0.2">
      <c r="A270" s="72" t="s">
        <v>361</v>
      </c>
      <c r="B270" s="73" t="s">
        <v>362</v>
      </c>
      <c r="C270" s="73">
        <v>4301052011</v>
      </c>
      <c r="D270" s="73">
        <v>4640242181196</v>
      </c>
      <c r="E270" s="74">
        <v>1.5</v>
      </c>
      <c r="F270" s="75">
        <v>6</v>
      </c>
      <c r="G270" s="74">
        <v>9</v>
      </c>
      <c r="H270" s="74">
        <v>9.4350000000000005</v>
      </c>
      <c r="I270" s="76">
        <v>64</v>
      </c>
      <c r="J270" s="76" t="s">
        <v>136</v>
      </c>
      <c r="K270" s="77" t="s">
        <v>85</v>
      </c>
      <c r="L270" s="77"/>
      <c r="M270" s="320">
        <v>45</v>
      </c>
      <c r="N270" s="320"/>
      <c r="O270" s="403" t="s">
        <v>363</v>
      </c>
      <c r="P270" s="322"/>
      <c r="Q270" s="322"/>
      <c r="R270" s="322"/>
      <c r="S270" s="322"/>
      <c r="T270" s="78" t="s">
        <v>0</v>
      </c>
      <c r="U270" s="58">
        <v>0</v>
      </c>
      <c r="V270" s="59">
        <f>IFERROR(IF(U270="",0,CEILING((U270/$G270),1)*$G270),"")</f>
        <v>0</v>
      </c>
      <c r="W270" s="58">
        <v>0</v>
      </c>
      <c r="X270" s="59">
        <f>IFERROR(IF(W270="",0,CEILING((W270/$G270),1)*$G270),"")</f>
        <v>0</v>
      </c>
      <c r="Y270" s="58">
        <v>0</v>
      </c>
      <c r="Z270" s="59">
        <f>IFERROR(IF(Y270="",0,CEILING((Y270/$G270),1)*$G270),"")</f>
        <v>0</v>
      </c>
      <c r="AA270" s="58">
        <v>0</v>
      </c>
      <c r="AB270" s="59">
        <f>IFERROR(IF(AA270="",0,CEILING((AA270/$G270),1)*$G270),"")</f>
        <v>0</v>
      </c>
      <c r="AC270" s="60" t="str">
        <f>IF(IFERROR(ROUNDUP(V270/G270,0)*0.01898,0)+IFERROR(ROUNDUP(X270/G270,0)*0.01898,0)+IFERROR(ROUNDUP(Z270/G270,0)*0.01898,0)+IFERROR(ROUNDUP(AB270/G270,0)*0.01898,0)=0,"",IFERROR(ROUNDUP(V270/G270,0)*0.01898,0)+IFERROR(ROUNDUP(X270/G270,0)*0.01898,0)+IFERROR(ROUNDUP(Z270/G270,0)*0.01898,0)+IFERROR(ROUNDUP(AB270/G270,0)*0.01898,0))</f>
        <v/>
      </c>
      <c r="AD270" s="72" t="s">
        <v>57</v>
      </c>
      <c r="AE270" s="72" t="s">
        <v>57</v>
      </c>
      <c r="AF270" s="255" t="s">
        <v>364</v>
      </c>
      <c r="AG270" s="2"/>
      <c r="AH270" s="2"/>
      <c r="AI270" s="2"/>
      <c r="AJ270" s="2"/>
      <c r="AK270" s="2"/>
      <c r="AL270" s="55"/>
      <c r="AM270" s="55"/>
      <c r="AN270" s="55"/>
      <c r="AO270" s="2"/>
      <c r="AP270" s="2"/>
      <c r="AQ270" s="2"/>
      <c r="AR270" s="2"/>
      <c r="AS270" s="2"/>
      <c r="AT270" s="2"/>
      <c r="AU270" s="16"/>
      <c r="AV270" s="16"/>
      <c r="AW270" s="17"/>
      <c r="BB270" s="254" t="s">
        <v>65</v>
      </c>
      <c r="BO270" s="70">
        <f>IFERROR(U270*H270/G270,0)</f>
        <v>0</v>
      </c>
      <c r="BP270" s="70">
        <f>IFERROR(V270*H270/G270,0)</f>
        <v>0</v>
      </c>
      <c r="BQ270" s="70">
        <f>IFERROR(1/I270*(U270/G270),0)</f>
        <v>0</v>
      </c>
      <c r="BR270" s="70">
        <f>IFERROR(1/I270*(V270/G270),0)</f>
        <v>0</v>
      </c>
      <c r="BS270" s="70">
        <f>IFERROR(W270*H270/G270,0)</f>
        <v>0</v>
      </c>
      <c r="BT270" s="70">
        <f>IFERROR(X270*H270/G270,0)</f>
        <v>0</v>
      </c>
      <c r="BU270" s="70">
        <f>IFERROR(1/I270*(W270/G270),0)</f>
        <v>0</v>
      </c>
      <c r="BV270" s="70">
        <f>IFERROR(1/I270*(X270/G270),0)</f>
        <v>0</v>
      </c>
      <c r="BW270" s="70">
        <f>IFERROR(Y270*H270/G270,0)</f>
        <v>0</v>
      </c>
      <c r="BX270" s="70">
        <f>IFERROR(Z270*H270/G270,0)</f>
        <v>0</v>
      </c>
      <c r="BY270" s="70">
        <f>IFERROR(1/I270*(Y270/G270),0)</f>
        <v>0</v>
      </c>
      <c r="BZ270" s="70">
        <f>IFERROR(1/I270*(Z270/G270),0)</f>
        <v>0</v>
      </c>
      <c r="CA270" s="70">
        <f>IFERROR(AA270*H270/G270,0)</f>
        <v>0</v>
      </c>
      <c r="CB270" s="70">
        <f>IFERROR(AB270*H270/G270,0)</f>
        <v>0</v>
      </c>
      <c r="CC270" s="70">
        <f>IFERROR(1/I270*(AA270/G270),0)</f>
        <v>0</v>
      </c>
      <c r="CD270" s="70">
        <f>IFERROR(1/I270*(AB270/G270),0)</f>
        <v>0</v>
      </c>
    </row>
    <row r="271" spans="1:82" hidden="1" x14ac:dyDescent="0.2">
      <c r="A271" s="326"/>
      <c r="B271" s="326"/>
      <c r="C271" s="326"/>
      <c r="D271" s="326"/>
      <c r="E271" s="326"/>
      <c r="F271" s="326"/>
      <c r="G271" s="326"/>
      <c r="H271" s="326"/>
      <c r="I271" s="326"/>
      <c r="J271" s="326"/>
      <c r="K271" s="326"/>
      <c r="L271" s="326"/>
      <c r="M271" s="326"/>
      <c r="N271" s="326"/>
      <c r="O271" s="324" t="s">
        <v>43</v>
      </c>
      <c r="P271" s="325"/>
      <c r="Q271" s="325"/>
      <c r="R271" s="325"/>
      <c r="S271" s="325"/>
      <c r="T271" s="35" t="s">
        <v>42</v>
      </c>
      <c r="U271" s="45">
        <f>IFERROR(U270/G270,0)</f>
        <v>0</v>
      </c>
      <c r="V271" s="45">
        <f>IFERROR(V270/G270,0)</f>
        <v>0</v>
      </c>
      <c r="W271" s="45">
        <f>IFERROR(W270/G270,0)</f>
        <v>0</v>
      </c>
      <c r="X271" s="45">
        <f>IFERROR(X270/G270,0)</f>
        <v>0</v>
      </c>
      <c r="Y271" s="45">
        <f>IFERROR(Y270/G270,0)</f>
        <v>0</v>
      </c>
      <c r="Z271" s="45">
        <f>IFERROR(Z270/G270,0)</f>
        <v>0</v>
      </c>
      <c r="AA271" s="45">
        <f>IFERROR(AA270/G270,0)</f>
        <v>0</v>
      </c>
      <c r="AB271" s="45">
        <f>IFERROR(AB270/G270,0)</f>
        <v>0</v>
      </c>
      <c r="AC271" s="45">
        <f>IFERROR(IF(AC270="",0,AC270),0)</f>
        <v>0</v>
      </c>
      <c r="AD271" s="3"/>
      <c r="AE271" s="65"/>
      <c r="AF271" s="3"/>
      <c r="AG271" s="3"/>
      <c r="AK271" s="3"/>
      <c r="AN271" s="54"/>
      <c r="AO271" s="3"/>
      <c r="AP271" s="3"/>
      <c r="AQ271" s="2"/>
      <c r="AR271" s="2"/>
      <c r="AS271" s="2"/>
      <c r="AT271" s="2"/>
      <c r="AU271" s="16"/>
      <c r="AV271" s="16"/>
      <c r="AW271" s="17"/>
    </row>
    <row r="272" spans="1:82" hidden="1" x14ac:dyDescent="0.2">
      <c r="A272" s="326"/>
      <c r="B272" s="326"/>
      <c r="C272" s="326"/>
      <c r="D272" s="326"/>
      <c r="E272" s="326"/>
      <c r="F272" s="326"/>
      <c r="G272" s="326"/>
      <c r="H272" s="326"/>
      <c r="I272" s="326"/>
      <c r="J272" s="326"/>
      <c r="K272" s="326"/>
      <c r="L272" s="326"/>
      <c r="M272" s="326"/>
      <c r="N272" s="326"/>
      <c r="O272" s="324" t="s">
        <v>43</v>
      </c>
      <c r="P272" s="325"/>
      <c r="Q272" s="325"/>
      <c r="R272" s="325"/>
      <c r="S272" s="325"/>
      <c r="T272" s="35" t="s">
        <v>0</v>
      </c>
      <c r="U272" s="95">
        <f t="shared" ref="U272:AB272" si="67">IFERROR(SUM(U270:U270),0)</f>
        <v>0</v>
      </c>
      <c r="V272" s="95">
        <f t="shared" si="67"/>
        <v>0</v>
      </c>
      <c r="W272" s="95">
        <f t="shared" si="67"/>
        <v>0</v>
      </c>
      <c r="X272" s="95">
        <f t="shared" si="67"/>
        <v>0</v>
      </c>
      <c r="Y272" s="95">
        <f t="shared" si="67"/>
        <v>0</v>
      </c>
      <c r="Z272" s="95">
        <f t="shared" si="67"/>
        <v>0</v>
      </c>
      <c r="AA272" s="95">
        <f t="shared" si="67"/>
        <v>0</v>
      </c>
      <c r="AB272" s="95">
        <f t="shared" si="67"/>
        <v>0</v>
      </c>
      <c r="AC272" s="45" t="s">
        <v>57</v>
      </c>
      <c r="AD272" s="3"/>
      <c r="AE272" s="65"/>
      <c r="AF272" s="3"/>
      <c r="AG272" s="3"/>
      <c r="AK272" s="3"/>
      <c r="AN272" s="54"/>
      <c r="AO272" s="3"/>
      <c r="AP272" s="3"/>
      <c r="AQ272" s="2"/>
      <c r="AR272" s="2"/>
      <c r="AS272" s="2"/>
      <c r="AT272" s="2"/>
      <c r="AU272" s="16"/>
      <c r="AV272" s="16"/>
      <c r="AW272" s="17"/>
    </row>
    <row r="273" spans="1:51" ht="15" customHeight="1" x14ac:dyDescent="0.2">
      <c r="A273" s="326"/>
      <c r="B273" s="326"/>
      <c r="C273" s="326"/>
      <c r="D273" s="326"/>
      <c r="E273" s="326"/>
      <c r="F273" s="326"/>
      <c r="G273" s="326"/>
      <c r="H273" s="326"/>
      <c r="I273" s="326"/>
      <c r="J273" s="326"/>
      <c r="K273" s="326"/>
      <c r="L273" s="326"/>
      <c r="M273" s="326"/>
      <c r="N273" s="326"/>
      <c r="O273" s="405" t="s">
        <v>35</v>
      </c>
      <c r="P273" s="406"/>
      <c r="Q273" s="406"/>
      <c r="R273" s="406"/>
      <c r="S273" s="406"/>
      <c r="T273" s="35" t="s">
        <v>0</v>
      </c>
      <c r="U273" s="96">
        <f t="shared" ref="U273:AB273" si="68">U24+U30+U34+U41+U45+U50+U55+U59+U65+U71+U76+U81+U85+U89+U96+U100+U105+U112+U117+U122+U126+U131+U137+U141+U146+U151+U155+U162+U166+U170+U177+U181+U187+U193+U199+U205+U209+U220+U225+U229+U233+U242+U246+U252+U257+U263+U268+U272</f>
        <v>0</v>
      </c>
      <c r="V273" s="96">
        <f t="shared" si="68"/>
        <v>0</v>
      </c>
      <c r="W273" s="96">
        <f t="shared" si="68"/>
        <v>100.92</v>
      </c>
      <c r="X273" s="96">
        <f t="shared" si="68"/>
        <v>100.92</v>
      </c>
      <c r="Y273" s="96">
        <f t="shared" si="68"/>
        <v>0</v>
      </c>
      <c r="Z273" s="96">
        <f t="shared" si="68"/>
        <v>0</v>
      </c>
      <c r="AA273" s="96">
        <f t="shared" si="68"/>
        <v>0</v>
      </c>
      <c r="AB273" s="96">
        <f t="shared" si="68"/>
        <v>0</v>
      </c>
      <c r="AC273" s="102" t="s">
        <v>57</v>
      </c>
      <c r="AD273" s="2"/>
      <c r="AE273" s="64"/>
      <c r="AF273" s="2"/>
      <c r="AG273" s="2"/>
      <c r="AH273" s="2"/>
      <c r="AI273" s="2"/>
      <c r="AJ273" s="2"/>
      <c r="AK273" s="2"/>
      <c r="AL273" s="55"/>
      <c r="AM273" s="55"/>
      <c r="AN273" s="55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 x14ac:dyDescent="0.2">
      <c r="A274" s="326"/>
      <c r="B274" s="326"/>
      <c r="C274" s="326"/>
      <c r="D274" s="326"/>
      <c r="E274" s="326"/>
      <c r="F274" s="326"/>
      <c r="G274" s="326"/>
      <c r="H274" s="326"/>
      <c r="I274" s="326"/>
      <c r="J274" s="326"/>
      <c r="K274" s="326"/>
      <c r="L274" s="326"/>
      <c r="M274" s="326"/>
      <c r="N274" s="326"/>
      <c r="O274" s="405" t="s">
        <v>36</v>
      </c>
      <c r="P274" s="406"/>
      <c r="Q274" s="406"/>
      <c r="R274" s="406"/>
      <c r="S274" s="406"/>
      <c r="T274" s="35" t="s">
        <v>0</v>
      </c>
      <c r="U274" s="47">
        <f>IFERROR(SUM(BO21:BO270),0)</f>
        <v>0</v>
      </c>
      <c r="V274" s="47">
        <f>IFERROR(SUM(BP21:BP270),0)</f>
        <v>0</v>
      </c>
      <c r="W274" s="47">
        <f>IFERROR(SUM(BS21:BS270),0)</f>
        <v>106.14000000000001</v>
      </c>
      <c r="X274" s="47">
        <f>IFERROR(SUM(BT21:BT270),0)</f>
        <v>106.14000000000001</v>
      </c>
      <c r="Y274" s="47">
        <f>IFERROR(SUM(BW21:BW270),0)</f>
        <v>0</v>
      </c>
      <c r="Z274" s="47">
        <f>IFERROR(SUM(BX21:BX270),0)</f>
        <v>0</v>
      </c>
      <c r="AA274" s="47">
        <f>IFERROR(SUM(CA21:CA270),0)</f>
        <v>0</v>
      </c>
      <c r="AB274" s="47">
        <f>IFERROR(SUM(CB21:CB270),0)</f>
        <v>0</v>
      </c>
      <c r="AC274" s="102" t="s">
        <v>57</v>
      </c>
      <c r="AD274" s="2"/>
      <c r="AE274" s="64"/>
      <c r="AF274" s="97"/>
      <c r="AG274" s="2"/>
      <c r="AH274" s="2"/>
      <c r="AI274" s="2"/>
      <c r="AJ274" s="2"/>
      <c r="AK274" s="2"/>
      <c r="AL274" s="55"/>
      <c r="AM274" s="55"/>
      <c r="AN274" s="55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 x14ac:dyDescent="0.2">
      <c r="A275" s="326"/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6"/>
      <c r="M275" s="326"/>
      <c r="N275" s="326"/>
      <c r="O275" s="405" t="s">
        <v>37</v>
      </c>
      <c r="P275" s="406"/>
      <c r="Q275" s="406"/>
      <c r="R275" s="406"/>
      <c r="S275" s="406"/>
      <c r="T275" s="35" t="s">
        <v>22</v>
      </c>
      <c r="U275" s="47">
        <f>ROUNDUP(SUM(BQ21:BQ270),0)</f>
        <v>0</v>
      </c>
      <c r="V275" s="47">
        <f>ROUNDUP(SUM(BR21:BR270),0)</f>
        <v>0</v>
      </c>
      <c r="W275" s="47">
        <f>ROUNDUP(SUM(BU21:BU270),0)</f>
        <v>1</v>
      </c>
      <c r="X275" s="47">
        <f>ROUNDUP(SUM(BV21:BV270),0)</f>
        <v>1</v>
      </c>
      <c r="Y275" s="47">
        <f>ROUNDUP(SUM(BY21:BY270),0)</f>
        <v>0</v>
      </c>
      <c r="Z275" s="47">
        <f>ROUNDUP(SUM(BZ21:BZ270),0)</f>
        <v>0</v>
      </c>
      <c r="AA275" s="47">
        <f>ROUNDUP(SUM(CC21:CC270),0)</f>
        <v>0</v>
      </c>
      <c r="AB275" s="47">
        <f>ROUNDUP(SUM(CD21:CD270),0)</f>
        <v>0</v>
      </c>
      <c r="AC275" s="102" t="s">
        <v>57</v>
      </c>
      <c r="AD275" s="2"/>
      <c r="AE275" s="64"/>
      <c r="AF275" s="98"/>
      <c r="AG275" s="2"/>
      <c r="AH275" s="2"/>
      <c r="AI275" s="2"/>
      <c r="AJ275" s="2"/>
      <c r="AK275" s="2"/>
      <c r="AL275" s="55"/>
      <c r="AM275" s="55"/>
      <c r="AN275" s="55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 x14ac:dyDescent="0.2">
      <c r="A276" s="326"/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6"/>
      <c r="M276" s="326"/>
      <c r="N276" s="326"/>
      <c r="O276" s="405" t="s">
        <v>38</v>
      </c>
      <c r="P276" s="406"/>
      <c r="Q276" s="406"/>
      <c r="R276" s="406"/>
      <c r="S276" s="406"/>
      <c r="T276" s="35" t="s">
        <v>0</v>
      </c>
      <c r="U276" s="45">
        <f t="shared" ref="U276:AB276" si="69">U274+U275*25</f>
        <v>0</v>
      </c>
      <c r="V276" s="45">
        <f t="shared" si="69"/>
        <v>0</v>
      </c>
      <c r="W276" s="45">
        <f t="shared" si="69"/>
        <v>131.14000000000001</v>
      </c>
      <c r="X276" s="45">
        <f t="shared" si="69"/>
        <v>131.14000000000001</v>
      </c>
      <c r="Y276" s="45">
        <f t="shared" si="69"/>
        <v>0</v>
      </c>
      <c r="Z276" s="45">
        <f t="shared" si="69"/>
        <v>0</v>
      </c>
      <c r="AA276" s="45">
        <f t="shared" si="69"/>
        <v>0</v>
      </c>
      <c r="AB276" s="45">
        <f t="shared" si="69"/>
        <v>0</v>
      </c>
      <c r="AC276" s="102" t="s">
        <v>57</v>
      </c>
      <c r="AF276" s="99"/>
      <c r="AL276" s="55"/>
      <c r="AM276" s="55"/>
      <c r="AN276" s="55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 x14ac:dyDescent="0.2">
      <c r="A277" s="326"/>
      <c r="B277" s="326"/>
      <c r="C277" s="326"/>
      <c r="D277" s="326"/>
      <c r="E277" s="326"/>
      <c r="F277" s="326"/>
      <c r="G277" s="326"/>
      <c r="H277" s="326"/>
      <c r="I277" s="326"/>
      <c r="J277" s="326"/>
      <c r="K277" s="326"/>
      <c r="L277" s="326"/>
      <c r="M277" s="326"/>
      <c r="N277" s="326"/>
      <c r="O277" s="405" t="s">
        <v>39</v>
      </c>
      <c r="P277" s="406"/>
      <c r="Q277" s="406"/>
      <c r="R277" s="406"/>
      <c r="S277" s="406"/>
      <c r="T277" s="35" t="s">
        <v>22</v>
      </c>
      <c r="U277" s="45">
        <f t="shared" ref="U277:AB277" si="70">U23+U29+U33+U40+U44+U49+U54+U58+U64+U70+U75+U80+U84+U88+U95+U99+U104+U111+U116+U121+U125+U130+U136+U140+U145+U150+U154+U161+U165+U169+U176+U180+U186+U192+U198+U204+U208+U219+U224+U228+U232+U241+U245+U251+U256+U262+U267+U271</f>
        <v>0</v>
      </c>
      <c r="V277" s="45">
        <f t="shared" si="70"/>
        <v>0</v>
      </c>
      <c r="W277" s="45">
        <f t="shared" si="70"/>
        <v>29</v>
      </c>
      <c r="X277" s="45">
        <f t="shared" si="70"/>
        <v>29</v>
      </c>
      <c r="Y277" s="45">
        <f t="shared" si="70"/>
        <v>0</v>
      </c>
      <c r="Z277" s="45">
        <f t="shared" si="70"/>
        <v>0</v>
      </c>
      <c r="AA277" s="45">
        <f t="shared" si="70"/>
        <v>0</v>
      </c>
      <c r="AB277" s="45">
        <f t="shared" si="70"/>
        <v>0</v>
      </c>
      <c r="AC277" s="102" t="s">
        <v>57</v>
      </c>
      <c r="AL277" s="55"/>
      <c r="AM277" s="55"/>
      <c r="AN277" s="55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 ht="14.25" hidden="1" x14ac:dyDescent="0.2">
      <c r="A278" s="326"/>
      <c r="B278" s="326"/>
      <c r="C278" s="326"/>
      <c r="D278" s="326"/>
      <c r="E278" s="326"/>
      <c r="F278" s="326"/>
      <c r="G278" s="326"/>
      <c r="H278" s="326"/>
      <c r="I278" s="326"/>
      <c r="J278" s="326"/>
      <c r="K278" s="326"/>
      <c r="L278" s="326"/>
      <c r="M278" s="326"/>
      <c r="N278" s="326"/>
      <c r="O278" s="405" t="s">
        <v>41</v>
      </c>
      <c r="P278" s="406"/>
      <c r="Q278" s="406"/>
      <c r="R278" s="406"/>
      <c r="S278" s="406"/>
      <c r="T278" s="36" t="s">
        <v>40</v>
      </c>
      <c r="U278" s="102" t="s">
        <v>57</v>
      </c>
      <c r="V278" s="102" t="s">
        <v>57</v>
      </c>
      <c r="W278" s="102" t="s">
        <v>57</v>
      </c>
      <c r="X278" s="102" t="s">
        <v>57</v>
      </c>
      <c r="Y278" s="102" t="s">
        <v>57</v>
      </c>
      <c r="Z278" s="102" t="s">
        <v>57</v>
      </c>
      <c r="AA278" s="102" t="s">
        <v>57</v>
      </c>
      <c r="AB278" s="102" t="s">
        <v>57</v>
      </c>
      <c r="AC278" s="102">
        <f>AC23+AC29+AC33+AC40+AC44+AC49+AC54+AC58+AC64+AC70+AC75+AC80+AC84+AC88+AC95+AC99+AC104+AC111+AC116+AC121+AC125+AC130+AC136+AC140+AC145+AC150+AC154+AC161+AC165+AC169+AC176+AC180+AC186+AC192+AC198+AC204+AC208+AC219+AC224+AC228+AC232+AC241+AC245+AC251+AC256+AC262+AC267+AC271</f>
        <v>0.18879000000000001</v>
      </c>
      <c r="AL278" s="55"/>
      <c r="AM278" s="55"/>
      <c r="AN278" s="55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 ht="12.75" customHeight="1" thickBot="1" x14ac:dyDescent="0.25">
      <c r="A279" s="5"/>
      <c r="B279" s="5"/>
      <c r="C279" s="5"/>
      <c r="D279" s="5"/>
      <c r="E279" s="5"/>
      <c r="F279" s="6"/>
      <c r="G279" s="6"/>
      <c r="H279" s="5"/>
      <c r="I279" s="5"/>
      <c r="J279" s="5"/>
      <c r="K279" s="9"/>
      <c r="L279" s="9"/>
      <c r="M279" s="9"/>
      <c r="N279" s="7"/>
      <c r="Q279" s="8"/>
      <c r="T279" s="3"/>
      <c r="U279" s="256"/>
      <c r="V279" s="256"/>
      <c r="W279" s="257"/>
      <c r="X279" s="257"/>
      <c r="Y279" s="257"/>
      <c r="Z279" s="257"/>
      <c r="AA279" s="258"/>
      <c r="AB279" s="258"/>
      <c r="AC279" s="258"/>
      <c r="AK279" s="55"/>
      <c r="AL279" s="55"/>
      <c r="AM279" s="55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1" ht="26.25" thickBot="1" x14ac:dyDescent="0.25">
      <c r="A280" s="51" t="s">
        <v>10</v>
      </c>
      <c r="B280" s="79" t="s">
        <v>81</v>
      </c>
      <c r="C280" s="404" t="s">
        <v>92</v>
      </c>
      <c r="D280" s="404" t="s">
        <v>92</v>
      </c>
      <c r="E280" s="404" t="s">
        <v>92</v>
      </c>
      <c r="F280" s="404" t="s">
        <v>92</v>
      </c>
      <c r="G280" s="404" t="s">
        <v>92</v>
      </c>
      <c r="H280" s="404" t="s">
        <v>138</v>
      </c>
      <c r="I280" s="404" t="s">
        <v>138</v>
      </c>
      <c r="J280" s="299"/>
      <c r="K280" s="404" t="s">
        <v>138</v>
      </c>
      <c r="L280" s="407"/>
      <c r="M280" s="404" t="s">
        <v>138</v>
      </c>
      <c r="N280" s="404" t="s">
        <v>138</v>
      </c>
      <c r="O280" s="404" t="s">
        <v>138</v>
      </c>
      <c r="P280" s="404" t="s">
        <v>138</v>
      </c>
      <c r="Q280" s="404" t="s">
        <v>138</v>
      </c>
      <c r="R280" s="404" t="s">
        <v>138</v>
      </c>
      <c r="S280" s="404" t="s">
        <v>138</v>
      </c>
      <c r="T280" s="404" t="s">
        <v>138</v>
      </c>
      <c r="U280" s="79" t="s">
        <v>222</v>
      </c>
      <c r="V280" s="404" t="s">
        <v>236</v>
      </c>
      <c r="W280" s="404" t="s">
        <v>236</v>
      </c>
      <c r="X280" s="404" t="s">
        <v>236</v>
      </c>
      <c r="Y280" s="404" t="s">
        <v>236</v>
      </c>
      <c r="Z280" s="79" t="s">
        <v>277</v>
      </c>
      <c r="AA280" s="409" t="s">
        <v>305</v>
      </c>
      <c r="AB280" s="410" t="s">
        <v>305</v>
      </c>
      <c r="AF280" s="103"/>
      <c r="AK280" s="55"/>
      <c r="AL280" s="55"/>
      <c r="AM280" s="55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1" ht="13.5" thickBot="1" x14ac:dyDescent="0.25">
      <c r="A281" s="411" t="s">
        <v>11</v>
      </c>
      <c r="B281" s="404" t="s">
        <v>81</v>
      </c>
      <c r="C281" s="404" t="s">
        <v>93</v>
      </c>
      <c r="D281" s="404" t="s">
        <v>103</v>
      </c>
      <c r="E281" s="404" t="s">
        <v>120</v>
      </c>
      <c r="F281" s="404" t="s">
        <v>124</v>
      </c>
      <c r="G281" s="404" t="s">
        <v>92</v>
      </c>
      <c r="H281" s="404" t="s">
        <v>139</v>
      </c>
      <c r="I281" s="404" t="s">
        <v>150</v>
      </c>
      <c r="K281" s="404" t="s">
        <v>173</v>
      </c>
      <c r="L281" s="10"/>
      <c r="M281" s="404" t="s">
        <v>173</v>
      </c>
      <c r="N281" s="404" t="s">
        <v>178</v>
      </c>
      <c r="O281" s="404" t="s">
        <v>185</v>
      </c>
      <c r="P281" s="404" t="s">
        <v>189</v>
      </c>
      <c r="Q281" s="404" t="s">
        <v>196</v>
      </c>
      <c r="R281" s="404" t="s">
        <v>200</v>
      </c>
      <c r="S281" s="404" t="s">
        <v>210</v>
      </c>
      <c r="T281" s="404" t="s">
        <v>215</v>
      </c>
      <c r="U281" s="404" t="s">
        <v>223</v>
      </c>
      <c r="V281" s="404" t="s">
        <v>237</v>
      </c>
      <c r="W281" s="404" t="s">
        <v>247</v>
      </c>
      <c r="X281" s="404" t="s">
        <v>262</v>
      </c>
      <c r="Y281" s="404" t="s">
        <v>269</v>
      </c>
      <c r="Z281" s="404" t="s">
        <v>277</v>
      </c>
      <c r="AA281" s="404" t="s">
        <v>305</v>
      </c>
      <c r="AB281" s="408" t="s">
        <v>344</v>
      </c>
      <c r="AK281" s="55"/>
      <c r="AL281" s="55"/>
      <c r="AM281" s="55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1" ht="13.5" thickBot="1" x14ac:dyDescent="0.25">
      <c r="A282" s="411"/>
      <c r="B282" s="404"/>
      <c r="C282" s="404"/>
      <c r="D282" s="404"/>
      <c r="E282" s="404"/>
      <c r="F282" s="404"/>
      <c r="G282" s="404"/>
      <c r="H282" s="404"/>
      <c r="I282" s="404"/>
      <c r="K282" s="404"/>
      <c r="L282" s="10"/>
      <c r="M282" s="404"/>
      <c r="N282" s="404"/>
      <c r="O282" s="404"/>
      <c r="P282" s="404"/>
      <c r="Q282" s="404"/>
      <c r="R282" s="404"/>
      <c r="S282" s="404"/>
      <c r="T282" s="404"/>
      <c r="U282" s="404"/>
      <c r="V282" s="404"/>
      <c r="W282" s="404"/>
      <c r="X282" s="404"/>
      <c r="Y282" s="404"/>
      <c r="Z282" s="404"/>
      <c r="AA282" s="404"/>
      <c r="AB282" s="408"/>
      <c r="AK282" s="55"/>
      <c r="AL282" s="55"/>
      <c r="AM282" s="55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1" ht="17.25" thickBot="1" x14ac:dyDescent="0.25">
      <c r="A283" s="51" t="s">
        <v>14</v>
      </c>
      <c r="B283" s="52">
        <f>IFERROR(IF(V21="",0,V21)+IF(X21="",0,X21)+IF(Z21="",0,Z21)+IF(AB21="",0,AB21)+IF(V22="",0,V22)+IF(X22="",0,X22)+IF(Z22="",0,Z22)+IF(AB22="",0,AB22),0)</f>
        <v>0</v>
      </c>
      <c r="C283" s="52">
        <f>IFERROR(IF(V28="",0,V28)+IF(X28="",0,X28)+IF(Z28="",0,Z28)+IF(AB28="",0,AB28)+IF(V32="",0,V32)+IF(X32="",0,X32)+IF(Z32="",0,Z32)+IF(AB32="",0,AB32),0)</f>
        <v>0</v>
      </c>
      <c r="D283" s="52">
        <f>IFERROR(IF(V37="",0,V37)+IF(X37="",0,X37)+IF(Z37="",0,Z37)+IF(AB37="",0,AB37)+IF(V38="",0,V38)+IF(X38="",0,X38)+IF(Z38="",0,Z38)+IF(AB38="",0,AB38)+IF(V39="",0,V39)+IF(X39="",0,X39)+IF(Z39="",0,Z39)+IF(AB39="",0,AB39)+IF(V43="",0,V43)+IF(X43="",0,X43)+IF(Z43="",0,Z43)+IF(AB43="",0,AB43),0)</f>
        <v>0</v>
      </c>
      <c r="E283" s="52">
        <f>IFERROR(IF(V48="",0,V48)+IF(X48="",0,X48)+IF(Z48="",0,Z48)+IF(AB48="",0,AB48),0)</f>
        <v>0</v>
      </c>
      <c r="F283" s="52">
        <f>IFERROR(IF(V53="",0,V53)+IF(X53="",0,X53)+IF(Z53="",0,Z53)+IF(AB53="",0,AB53)+IF(V57="",0,V57)+IF(X57="",0,X57)+IF(Z57="",0,Z57)+IF(AB57="",0,AB57),0)</f>
        <v>0</v>
      </c>
      <c r="G283" s="52">
        <f>IFERROR(IF(V62="",0,V62)+IF(X62="",0,X62)+IF(Z62="",0,Z62)+IF(AB62="",0,AB62)+IF(V63="",0,V63)+IF(X63="",0,X63)+IF(Z63="",0,Z63)+IF(AB63="",0,AB63),0)</f>
        <v>0</v>
      </c>
      <c r="H283" s="52">
        <f>IFERROR(IF(V69="",0,V69)+IF(X69="",0,X69)+IF(Z69="",0,Z69)+IF(AB69="",0,AB69)+IF(V73="",0,V73)+IF(X73="",0,X73)+IF(Z73="",0,Z73)+IF(AB73="",0,AB73)+IF(V74="",0,V74)+IF(X74="",0,X74)+IF(Z74="",0,Z74)+IF(AB74="",0,AB74),0)</f>
        <v>0</v>
      </c>
      <c r="I283" s="52">
        <f>IFERROR(IF(V79="",0,V79)+IF(X79="",0,X79)+IF(Z79="",0,Z79)+IF(AB79="",0,AB79)+IF(V83="",0,V83)+IF(X83="",0,X83)+IF(Z83="",0,Z83)+IF(AB83="",0,AB83)+IF(V87="",0,V87)+IF(X87="",0,X87)+IF(Z87="",0,Z87)+IF(AB87="",0,AB87),0)</f>
        <v>0</v>
      </c>
      <c r="K283" s="52">
        <f>IFERROR(IF(V103="",0,V103)+IF(X103="",0,X103)+IF(Z103="",0,Z103)+IF(AB103="",0,AB103),0)</f>
        <v>0</v>
      </c>
      <c r="L283" s="10"/>
      <c r="M283" s="52">
        <f>IFERROR(IF(V103="",0,V103)+IF(X103="",0,X103)+IF(Z103="",0,Z103)+IF(AB103="",0,AB103),0)</f>
        <v>0</v>
      </c>
      <c r="N283" s="52">
        <f>IFERROR(IF(V108="",0,V108)+IF(X108="",0,X108)+IF(Z108="",0,Z108)+IF(AB108="",0,AB108)+IF(V109="",0,V109)+IF(X109="",0,X109)+IF(Z109="",0,Z109)+IF(AB109="",0,AB109)+IF(V110="",0,V110)+IF(X110="",0,X110)+IF(Z110="",0,Z110)+IF(AB110="",0,AB110),0)</f>
        <v>0</v>
      </c>
      <c r="O283" s="52">
        <f>IFERROR(IF(V115="",0,V115)+IF(X115="",0,X115)+IF(Z115="",0,Z115)+IF(AB115="",0,AB115),0)</f>
        <v>0</v>
      </c>
      <c r="P283" s="52">
        <f>IFERROR(IF(V120="",0,V120)+IF(X120="",0,X120)+IF(Z120="",0,Z120)+IF(AB120="",0,AB120)+IF(V124="",0,V124)+IF(X124="",0,X124)+IF(Z124="",0,Z124)+IF(AB124="",0,AB124),0)</f>
        <v>0</v>
      </c>
      <c r="Q283" s="52">
        <f>IFERROR(IF(V129="",0,V129)+IF(X129="",0,X129)+IF(Z129="",0,Z129)+IF(AB129="",0,AB129),0)</f>
        <v>100.92</v>
      </c>
      <c r="R283" s="52">
        <f>IFERROR(IF(V134="",0,V134)+IF(X134="",0,X134)+IF(Z134="",0,Z134)+IF(AB134="",0,AB134)+IF(V135="",0,V135)+IF(X135="",0,X135)+IF(Z135="",0,Z135)+IF(AB135="",0,AB135)+IF(V139="",0,V139)+IF(X139="",0,X139)+IF(Z139="",0,Z139)+IF(AB139="",0,AB139),0)</f>
        <v>0</v>
      </c>
      <c r="S283" s="52">
        <f>IFERROR(IF(V144="",0,V144)+IF(X144="",0,X144)+IF(Z144="",0,Z144)+IF(AB144="",0,AB144),0)</f>
        <v>0</v>
      </c>
      <c r="T283" s="52">
        <f>IFERROR(IF(V149="",0,V149)+IF(X149="",0,X149)+IF(Z149="",0,Z149)+IF(AB149="",0,AB149)+IF(V153="",0,V153)+IF(X153="",0,X153)+IF(Z153="",0,Z153)+IF(AB153="",0,AB153),0)</f>
        <v>0</v>
      </c>
      <c r="U283" s="52">
        <f>IFERROR(IF(V159="",0,V159)+IF(X159="",0,X159)+IF(Z159="",0,Z159)+IF(AB159="",0,AB159)+IF(V160="",0,V160)+IF(X160="",0,X160)+IF(Z160="",0,Z160)+IF(AB160="",0,AB160)+IF(V164="",0,V164)+IF(X164="",0,X164)+IF(Z164="",0,Z164)+IF(AB164="",0,AB164)+IF(V168="",0,V168)+IF(X168="",0,X168)+IF(Z168="",0,Z168)+IF(AB168="",0,AB168),0)</f>
        <v>0</v>
      </c>
      <c r="V283" s="52">
        <f>IFERROR(IF(V174="",0,V174)+IF(X174="",0,X174)+IF(Z174="",0,Z174)+IF(AB174="",0,AB174)+IF(V175="",0,V175)+IF(X175="",0,X175)+IF(Z175="",0,Z175)+IF(AB175="",0,AB175)+IF(V179="",0,V179)+IF(X179="",0,X179)+IF(Z179="",0,Z179)+IF(AB179="",0,AB179),0)</f>
        <v>0</v>
      </c>
      <c r="W283" s="52">
        <f>IFERROR(IF(V184="",0,V184)+IF(X184="",0,X184)+IF(Z184="",0,Z184)+IF(AB184="",0,AB184)+IF(V185="",0,V185)+IF(X185="",0,X185)+IF(Z185="",0,Z185)+IF(AB185="",0,AB185)+IF(V189="",0,V189)+IF(X189="",0,X189)+IF(Z189="",0,Z189)+IF(AB189="",0,AB189)+IF(V190="",0,V190)+IF(X190="",0,X190)+IF(Z190="",0,Z190)+IF(AB190="",0,AB190)+IF(V191="",0,V191)+IF(X191="",0,X191)+IF(Z191="",0,Z191)+IF(AB191="",0,AB191),0)</f>
        <v>0</v>
      </c>
      <c r="X283" s="52">
        <f>IFERROR(IF(V196="",0,V196)+IF(X196="",0,X196)+IF(Z196="",0,Z196)+IF(AB196="",0,AB196)+IF(V197="",0,V197)+IF(X197="",0,X197)+IF(Z197="",0,Z197)+IF(AB197="",0,AB197),0)</f>
        <v>0</v>
      </c>
      <c r="Y283" s="52">
        <f>IFERROR(IF(V202="",0,V202)+IF(X202="",0,X202)+IF(Z202="",0,Z202)+IF(AB202="",0,AB202)+IF(V203="",0,V203)+IF(X203="",0,X203)+IF(Z203="",0,Z203)+IF(AB203="",0,AB203)+IF(V207="",0,V207)+IF(X207="",0,X207)+IF(Z207="",0,Z207)+IF(AB207="",0,AB207),0)</f>
        <v>0</v>
      </c>
      <c r="Z283" s="52">
        <f>IFERROR(IF(V213="",0,V213)+IF(X213="",0,X213)+IF(Z213="",0,Z213)+IF(AB213="",0,AB213)+IF(V214="",0,V214)+IF(X214="",0,X214)+IF(Z214="",0,Z214)+IF(AB214="",0,AB214)+IF(V215="",0,V215)+IF(X215="",0,X215)+IF(Z215="",0,Z215)+IF(AB215="",0,AB215)+IF(V216="",0,V216)+IF(X216="",0,X216)+IF(Z216="",0,Z216)+IF(AB216="",0,AB216)+IF(V217="",0,V217)+IF(X217="",0,X217)+IF(Z217="",0,Z217)+IF(AB217="",0,AB217)+IF(V218="",0,V218)+IF(X218="",0,X218)+IF(Z218="",0,Z218)+IF(AB218="",0,AB218)+IF(V222="",0,V222)+IF(X222="",0,X222)+IF(Z222="",0,Z222)+IF(AB222="",0,AB222)+IF(V223="",0,V223)+IF(X223="",0,X223)+IF(Z223="",0,Z223)+IF(AB223="",0,AB223)+IF(V227="",0,V227)+IF(X227="",0,X227)+IF(Z227="",0,Z227)+IF(AB227="",0,AB227)+IF(V231="",0,V231)+IF(X231="",0,X231)+IF(Z231="",0,Z231)+IF(AB231="",0,AB231),0)</f>
        <v>0</v>
      </c>
      <c r="AA283" s="52">
        <f>IFERROR(IF(V237="",0,V237)+IF(X237="",0,X237)+IF(Z237="",0,Z237)+IF(AB237="",0,AB237)+IF(V238="",0,V238)+IF(X238="",0,X238)+IF(Z238="",0,Z238)+IF(AB238="",0,AB238)+IF(V239="",0,V239)+IF(X239="",0,X239)+IF(Z239="",0,Z239)+IF(AB239="",0,AB239)+IF(V240="",0,V240)+IF(X240="",0,X240)+IF(Z240="",0,Z240)+IF(AB240="",0,AB240)+IF(V244="",0,V244)+IF(X244="",0,X244)+IF(Z244="",0,Z244)+IF(AB244="",0,AB244)+IF(V248="",0,V248)+IF(X248="",0,X248)+IF(Z248="",0,Z248)+IF(AB248="",0,AB248)+IF(V249="",0,V249)+IF(X249="",0,X249)+IF(Z249="",0,Z249)+IF(AB249="",0,AB249)+IF(V250="",0,V250)+IF(X250="",0,X250)+IF(Z250="",0,Z250)+IF(AB250="",0,AB250)+IF(V254="",0,V254)+IF(X254="",0,X254)+IF(Z254="",0,Z254)+IF(AB254="",0,AB254)+IF(V255="",0,V255)+IF(X255="",0,X255)+IF(Z255="",0,Z255)+IF(AB255="",0,AB255),0)</f>
        <v>0</v>
      </c>
      <c r="AB283" s="259">
        <f>IFERROR(IF(V260="",0,V260)+IF(X260="",0,X260)+IF(Z260="",0,Z260)+IF(AB260="",0,AB260)+IF(V261="",0,V261)+IF(X261="",0,X261)+IF(Z261="",0,Z261)+IF(AB261="",0,AB261)+IF(V265="",0,V265)+IF(X265="",0,X265)+IF(Z265="",0,Z265)+IF(AB265="",0,AB265)+IF(V266="",0,V266)+IF(X266="",0,X266)+IF(Z266="",0,Z266)+IF(AB266="",0,AB266)+IF(V270="",0,V270)+IF(X270="",0,X270)+IF(Z270="",0,Z270)+IF(AB270="",0,AB270),0)</f>
        <v>0</v>
      </c>
      <c r="AK283" s="55"/>
      <c r="AL283" s="55"/>
      <c r="AM283" s="55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</sheetData>
  <sheetProtection algorithmName="SHA-512" hashValue="S1eoHDnO/mMeDr5sfcCMMeA78O1w9TQr8TPSX95TFgsglAJ27H4TiUBk4B0o9UBG2DEoa4lnnH2fIo2v5dhhFw==" saltValue="RTQGPeIXifo0f954D2Phcg==" spinCount="100000" sheet="1" objects="1" scenarios="1" sort="0" autoFilter="0" pivotTables="0"/>
  <autoFilter ref="A17:BC278" xr:uid="{00000000-0009-0000-0000-000000000000}">
    <filterColumn colId="12" showButton="0"/>
    <filterColumn colId="14" showButton="0"/>
    <filterColumn colId="15" showButton="0"/>
    <filterColumn colId="16" showButton="0"/>
    <filterColumn colId="17" showButton="0"/>
    <filterColumn colId="22">
      <filters>
        <filter val="1"/>
        <filter val="100,92"/>
        <filter val="106"/>
        <filter val="131,14"/>
        <filter val="29,00"/>
      </filters>
    </filterColumn>
  </autoFilter>
  <dataConsolidate/>
  <mergeCells count="467">
    <mergeCell ref="Y281:Y282"/>
    <mergeCell ref="Z281:Z282"/>
    <mergeCell ref="AA281:AA282"/>
    <mergeCell ref="AB281:AB282"/>
    <mergeCell ref="V280:Y280"/>
    <mergeCell ref="AA280:AB280"/>
    <mergeCell ref="A281:A282"/>
    <mergeCell ref="B281:B282"/>
    <mergeCell ref="C281:C282"/>
    <mergeCell ref="D281:D282"/>
    <mergeCell ref="E281:E282"/>
    <mergeCell ref="F281:F282"/>
    <mergeCell ref="G281:G282"/>
    <mergeCell ref="H281:H282"/>
    <mergeCell ref="I281:I282"/>
    <mergeCell ref="K281:K282"/>
    <mergeCell ref="M281:M282"/>
    <mergeCell ref="N281:N282"/>
    <mergeCell ref="O281:O282"/>
    <mergeCell ref="P281:P282"/>
    <mergeCell ref="Q281:Q282"/>
    <mergeCell ref="R281:R282"/>
    <mergeCell ref="S281:S282"/>
    <mergeCell ref="T281:T282"/>
    <mergeCell ref="U281:U282"/>
    <mergeCell ref="V281:V282"/>
    <mergeCell ref="W281:W282"/>
    <mergeCell ref="X281:X282"/>
    <mergeCell ref="O273:S273"/>
    <mergeCell ref="A273:N278"/>
    <mergeCell ref="O274:S274"/>
    <mergeCell ref="O275:S275"/>
    <mergeCell ref="O276:S276"/>
    <mergeCell ref="O277:S277"/>
    <mergeCell ref="O278:S278"/>
    <mergeCell ref="C280:G280"/>
    <mergeCell ref="H280:T280"/>
    <mergeCell ref="O267:S267"/>
    <mergeCell ref="A267:N268"/>
    <mergeCell ref="O268:S268"/>
    <mergeCell ref="A269:AF269"/>
    <mergeCell ref="M270:N270"/>
    <mergeCell ref="O270:S270"/>
    <mergeCell ref="O271:S271"/>
    <mergeCell ref="A271:N272"/>
    <mergeCell ref="O272:S272"/>
    <mergeCell ref="M261:N261"/>
    <mergeCell ref="O261:S261"/>
    <mergeCell ref="O262:S262"/>
    <mergeCell ref="A262:N263"/>
    <mergeCell ref="O263:S263"/>
    <mergeCell ref="A264:AF264"/>
    <mergeCell ref="M265:N265"/>
    <mergeCell ref="O265:S265"/>
    <mergeCell ref="M266:N266"/>
    <mergeCell ref="O266:S266"/>
    <mergeCell ref="M255:N255"/>
    <mergeCell ref="O255:S255"/>
    <mergeCell ref="O256:S256"/>
    <mergeCell ref="A256:N257"/>
    <mergeCell ref="O257:S257"/>
    <mergeCell ref="A258:AF258"/>
    <mergeCell ref="A259:AF259"/>
    <mergeCell ref="M260:N260"/>
    <mergeCell ref="O260:S260"/>
    <mergeCell ref="M249:N249"/>
    <mergeCell ref="O249:S249"/>
    <mergeCell ref="M250:N250"/>
    <mergeCell ref="O250:S250"/>
    <mergeCell ref="O251:S251"/>
    <mergeCell ref="A251:N252"/>
    <mergeCell ref="O252:S252"/>
    <mergeCell ref="A253:AF253"/>
    <mergeCell ref="M254:N254"/>
    <mergeCell ref="O254:S254"/>
    <mergeCell ref="A243:AF243"/>
    <mergeCell ref="M244:N244"/>
    <mergeCell ref="O244:S244"/>
    <mergeCell ref="O245:S245"/>
    <mergeCell ref="A245:N246"/>
    <mergeCell ref="O246:S246"/>
    <mergeCell ref="A247:AF247"/>
    <mergeCell ref="M248:N248"/>
    <mergeCell ref="O248:S248"/>
    <mergeCell ref="M237:N237"/>
    <mergeCell ref="O237:S237"/>
    <mergeCell ref="M238:N238"/>
    <mergeCell ref="O238:S238"/>
    <mergeCell ref="M239:N239"/>
    <mergeCell ref="O239:S239"/>
    <mergeCell ref="M240:N240"/>
    <mergeCell ref="O240:S240"/>
    <mergeCell ref="O241:S241"/>
    <mergeCell ref="A241:N242"/>
    <mergeCell ref="O242:S242"/>
    <mergeCell ref="A230:AF230"/>
    <mergeCell ref="M231:N231"/>
    <mergeCell ref="O231:S231"/>
    <mergeCell ref="O232:S232"/>
    <mergeCell ref="A232:N233"/>
    <mergeCell ref="O233:S233"/>
    <mergeCell ref="A234:AF234"/>
    <mergeCell ref="A235:AF235"/>
    <mergeCell ref="A236:AF236"/>
    <mergeCell ref="O224:S224"/>
    <mergeCell ref="A224:N225"/>
    <mergeCell ref="O225:S225"/>
    <mergeCell ref="A226:AF226"/>
    <mergeCell ref="M227:N227"/>
    <mergeCell ref="O227:S227"/>
    <mergeCell ref="O228:S228"/>
    <mergeCell ref="A228:N229"/>
    <mergeCell ref="O229:S229"/>
    <mergeCell ref="M218:N218"/>
    <mergeCell ref="O218:S218"/>
    <mergeCell ref="O219:S219"/>
    <mergeCell ref="A219:N220"/>
    <mergeCell ref="O220:S220"/>
    <mergeCell ref="A221:AF221"/>
    <mergeCell ref="M222:N222"/>
    <mergeCell ref="O222:S222"/>
    <mergeCell ref="M223:N223"/>
    <mergeCell ref="O223:S223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17:N217"/>
    <mergeCell ref="O217:S217"/>
    <mergeCell ref="A206:AF206"/>
    <mergeCell ref="M207:N207"/>
    <mergeCell ref="O207:S207"/>
    <mergeCell ref="O208:S208"/>
    <mergeCell ref="A208:N209"/>
    <mergeCell ref="O209:S209"/>
    <mergeCell ref="A210:AF210"/>
    <mergeCell ref="A211:AF211"/>
    <mergeCell ref="A212:AF212"/>
    <mergeCell ref="A200:AF200"/>
    <mergeCell ref="A201:AF201"/>
    <mergeCell ref="M202:N202"/>
    <mergeCell ref="O202:S202"/>
    <mergeCell ref="M203:N203"/>
    <mergeCell ref="O203:S203"/>
    <mergeCell ref="O204:S204"/>
    <mergeCell ref="A204:N205"/>
    <mergeCell ref="O205:S205"/>
    <mergeCell ref="A194:AF194"/>
    <mergeCell ref="A195:AF195"/>
    <mergeCell ref="M196:N196"/>
    <mergeCell ref="O196:S196"/>
    <mergeCell ref="M197:N197"/>
    <mergeCell ref="O197:S197"/>
    <mergeCell ref="O198:S198"/>
    <mergeCell ref="A198:N199"/>
    <mergeCell ref="O199:S199"/>
    <mergeCell ref="A188:AF188"/>
    <mergeCell ref="M189:N189"/>
    <mergeCell ref="O189:S189"/>
    <mergeCell ref="M190:N190"/>
    <mergeCell ref="O190:S190"/>
    <mergeCell ref="M191:N191"/>
    <mergeCell ref="O191:S191"/>
    <mergeCell ref="O192:S192"/>
    <mergeCell ref="A192:N193"/>
    <mergeCell ref="O193:S193"/>
    <mergeCell ref="A182:AF182"/>
    <mergeCell ref="A183:AF183"/>
    <mergeCell ref="M184:N184"/>
    <mergeCell ref="O184:S184"/>
    <mergeCell ref="M185:N185"/>
    <mergeCell ref="O185:S185"/>
    <mergeCell ref="O186:S186"/>
    <mergeCell ref="A186:N187"/>
    <mergeCell ref="O187:S187"/>
    <mergeCell ref="O176:S176"/>
    <mergeCell ref="A176:N177"/>
    <mergeCell ref="O177:S177"/>
    <mergeCell ref="A178:AF178"/>
    <mergeCell ref="M179:N179"/>
    <mergeCell ref="O179:S179"/>
    <mergeCell ref="O180:S180"/>
    <mergeCell ref="A180:N181"/>
    <mergeCell ref="O181:S181"/>
    <mergeCell ref="O169:S169"/>
    <mergeCell ref="A169:N170"/>
    <mergeCell ref="O170:S170"/>
    <mergeCell ref="A171:AF171"/>
    <mergeCell ref="A172:AF172"/>
    <mergeCell ref="A173:AF173"/>
    <mergeCell ref="M174:N174"/>
    <mergeCell ref="O174:S174"/>
    <mergeCell ref="M175:N175"/>
    <mergeCell ref="O175:S175"/>
    <mergeCell ref="A163:AF163"/>
    <mergeCell ref="M164:N164"/>
    <mergeCell ref="O164:S164"/>
    <mergeCell ref="O165:S165"/>
    <mergeCell ref="A165:N166"/>
    <mergeCell ref="O166:S166"/>
    <mergeCell ref="A167:AF167"/>
    <mergeCell ref="M168:N168"/>
    <mergeCell ref="O168:S168"/>
    <mergeCell ref="A156:AF156"/>
    <mergeCell ref="A157:AF157"/>
    <mergeCell ref="A158:AF158"/>
    <mergeCell ref="M159:N159"/>
    <mergeCell ref="O159:S159"/>
    <mergeCell ref="M160:N160"/>
    <mergeCell ref="O160:S160"/>
    <mergeCell ref="O161:S161"/>
    <mergeCell ref="A161:N162"/>
    <mergeCell ref="O162:S162"/>
    <mergeCell ref="M149:N149"/>
    <mergeCell ref="O149:S149"/>
    <mergeCell ref="O150:S150"/>
    <mergeCell ref="A150:N151"/>
    <mergeCell ref="O151:S151"/>
    <mergeCell ref="A152:AF152"/>
    <mergeCell ref="M153:N153"/>
    <mergeCell ref="O153:S153"/>
    <mergeCell ref="O154:S154"/>
    <mergeCell ref="A154:N155"/>
    <mergeCell ref="O155:S155"/>
    <mergeCell ref="A142:AF142"/>
    <mergeCell ref="A143:AF143"/>
    <mergeCell ref="M144:N144"/>
    <mergeCell ref="O144:S144"/>
    <mergeCell ref="O145:S145"/>
    <mergeCell ref="A145:N146"/>
    <mergeCell ref="O146:S146"/>
    <mergeCell ref="A147:AF147"/>
    <mergeCell ref="A148:AF148"/>
    <mergeCell ref="O136:S136"/>
    <mergeCell ref="A136:N137"/>
    <mergeCell ref="O137:S137"/>
    <mergeCell ref="A138:AF138"/>
    <mergeCell ref="M139:N139"/>
    <mergeCell ref="O139:S139"/>
    <mergeCell ref="O140:S140"/>
    <mergeCell ref="A140:N141"/>
    <mergeCell ref="O141:S141"/>
    <mergeCell ref="O130:S130"/>
    <mergeCell ref="A130:N131"/>
    <mergeCell ref="O131:S131"/>
    <mergeCell ref="A132:AF132"/>
    <mergeCell ref="A133:AF133"/>
    <mergeCell ref="M134:N134"/>
    <mergeCell ref="O134:S134"/>
    <mergeCell ref="M135:N135"/>
    <mergeCell ref="O135:S135"/>
    <mergeCell ref="A123:AF123"/>
    <mergeCell ref="M124:N124"/>
    <mergeCell ref="O124:S124"/>
    <mergeCell ref="O125:S125"/>
    <mergeCell ref="A125:N126"/>
    <mergeCell ref="O126:S126"/>
    <mergeCell ref="A127:AF127"/>
    <mergeCell ref="A128:AF128"/>
    <mergeCell ref="M129:N129"/>
    <mergeCell ref="O129:S129"/>
    <mergeCell ref="O116:S116"/>
    <mergeCell ref="A116:N117"/>
    <mergeCell ref="O117:S117"/>
    <mergeCell ref="A118:AF118"/>
    <mergeCell ref="A119:AF119"/>
    <mergeCell ref="M120:N120"/>
    <mergeCell ref="O120:S120"/>
    <mergeCell ref="O121:S121"/>
    <mergeCell ref="A121:N122"/>
    <mergeCell ref="O122:S122"/>
    <mergeCell ref="M110:N110"/>
    <mergeCell ref="O110:S110"/>
    <mergeCell ref="O111:S111"/>
    <mergeCell ref="A111:N112"/>
    <mergeCell ref="O112:S112"/>
    <mergeCell ref="A113:AF113"/>
    <mergeCell ref="A114:AF114"/>
    <mergeCell ref="M115:N115"/>
    <mergeCell ref="O115:S115"/>
    <mergeCell ref="O104:S104"/>
    <mergeCell ref="A104:N105"/>
    <mergeCell ref="O105:S105"/>
    <mergeCell ref="A106:AF106"/>
    <mergeCell ref="A107:AF107"/>
    <mergeCell ref="M108:N108"/>
    <mergeCell ref="O108:S108"/>
    <mergeCell ref="M109:N109"/>
    <mergeCell ref="O109:S109"/>
    <mergeCell ref="A97:AF97"/>
    <mergeCell ref="M98:N98"/>
    <mergeCell ref="O98:S98"/>
    <mergeCell ref="O99:S99"/>
    <mergeCell ref="A99:N100"/>
    <mergeCell ref="O100:S100"/>
    <mergeCell ref="A101:AF101"/>
    <mergeCell ref="A102:AF102"/>
    <mergeCell ref="M103:N103"/>
    <mergeCell ref="O103:S103"/>
    <mergeCell ref="A90:AF90"/>
    <mergeCell ref="A91:AF91"/>
    <mergeCell ref="M92:N92"/>
    <mergeCell ref="O92:S92"/>
    <mergeCell ref="M93:N93"/>
    <mergeCell ref="O93:S93"/>
    <mergeCell ref="M94:N94"/>
    <mergeCell ref="O94:S94"/>
    <mergeCell ref="O95:S95"/>
    <mergeCell ref="A95:N96"/>
    <mergeCell ref="O96:S96"/>
    <mergeCell ref="O84:S84"/>
    <mergeCell ref="A84:N85"/>
    <mergeCell ref="O85:S85"/>
    <mergeCell ref="A86:AF86"/>
    <mergeCell ref="M87:N87"/>
    <mergeCell ref="O87:S87"/>
    <mergeCell ref="O88:S88"/>
    <mergeCell ref="A88:N89"/>
    <mergeCell ref="O89:S89"/>
    <mergeCell ref="A78:AF78"/>
    <mergeCell ref="M79:N79"/>
    <mergeCell ref="O79:S79"/>
    <mergeCell ref="O80:S80"/>
    <mergeCell ref="A80:N81"/>
    <mergeCell ref="O81:S81"/>
    <mergeCell ref="A82:AF82"/>
    <mergeCell ref="M83:N83"/>
    <mergeCell ref="O83:S83"/>
    <mergeCell ref="A72:AF72"/>
    <mergeCell ref="M73:N73"/>
    <mergeCell ref="O73:S73"/>
    <mergeCell ref="M74:N74"/>
    <mergeCell ref="O74:S74"/>
    <mergeCell ref="O75:S75"/>
    <mergeCell ref="A75:N76"/>
    <mergeCell ref="O76:S76"/>
    <mergeCell ref="A77:AF77"/>
    <mergeCell ref="O64:S64"/>
    <mergeCell ref="A64:N65"/>
    <mergeCell ref="O65:S65"/>
    <mergeCell ref="A66:AF66"/>
    <mergeCell ref="A67:AF67"/>
    <mergeCell ref="A68:AF68"/>
    <mergeCell ref="M69:N69"/>
    <mergeCell ref="O69:S69"/>
    <mergeCell ref="O70:S70"/>
    <mergeCell ref="A70:N71"/>
    <mergeCell ref="O71:S71"/>
    <mergeCell ref="O58:S58"/>
    <mergeCell ref="A58:N59"/>
    <mergeCell ref="O59:S59"/>
    <mergeCell ref="A60:AF60"/>
    <mergeCell ref="A61:AF61"/>
    <mergeCell ref="M62:N62"/>
    <mergeCell ref="O62:S62"/>
    <mergeCell ref="M63:N63"/>
    <mergeCell ref="O63:S63"/>
    <mergeCell ref="A51:AF51"/>
    <mergeCell ref="A52:AF52"/>
    <mergeCell ref="M53:N53"/>
    <mergeCell ref="O53:S53"/>
    <mergeCell ref="O54:S54"/>
    <mergeCell ref="A54:N55"/>
    <mergeCell ref="O55:S55"/>
    <mergeCell ref="A56:AF56"/>
    <mergeCell ref="M57:N57"/>
    <mergeCell ref="O57:S57"/>
    <mergeCell ref="O44:S44"/>
    <mergeCell ref="A44:N45"/>
    <mergeCell ref="O45:S45"/>
    <mergeCell ref="A46:AF46"/>
    <mergeCell ref="A47:AF47"/>
    <mergeCell ref="M48:N48"/>
    <mergeCell ref="O48:S48"/>
    <mergeCell ref="O49:S49"/>
    <mergeCell ref="A49:N50"/>
    <mergeCell ref="O50:S50"/>
    <mergeCell ref="M38:N38"/>
    <mergeCell ref="O38:S38"/>
    <mergeCell ref="M39:N39"/>
    <mergeCell ref="O39:S39"/>
    <mergeCell ref="O40:S40"/>
    <mergeCell ref="A40:N41"/>
    <mergeCell ref="O41:S41"/>
    <mergeCell ref="A42:AF42"/>
    <mergeCell ref="M43:N43"/>
    <mergeCell ref="O43:S43"/>
    <mergeCell ref="A31:AF31"/>
    <mergeCell ref="M32:N32"/>
    <mergeCell ref="O32:S32"/>
    <mergeCell ref="O33:S33"/>
    <mergeCell ref="A33:N34"/>
    <mergeCell ref="O34:S34"/>
    <mergeCell ref="A35:AF35"/>
    <mergeCell ref="A36:AF36"/>
    <mergeCell ref="M37:N37"/>
    <mergeCell ref="O37:S37"/>
    <mergeCell ref="O23:S23"/>
    <mergeCell ref="A23:N24"/>
    <mergeCell ref="O24:S24"/>
    <mergeCell ref="A25:AF25"/>
    <mergeCell ref="A26:AF26"/>
    <mergeCell ref="A27:AF27"/>
    <mergeCell ref="M28:N28"/>
    <mergeCell ref="O28:S28"/>
    <mergeCell ref="O29:S29"/>
    <mergeCell ref="A29:N30"/>
    <mergeCell ref="O30:S30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A8 E8:N8 M9 O9:Q13">
    <cfRule type="expression" dxfId="1" priority="25" stopIfTrue="1">
      <formula>IF($S$5="самовывоз",1,0)</formula>
    </cfRule>
  </conditionalFormatting>
  <conditionalFormatting sqref="B9:J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 xr:uid="{00000000-0002-0000-0000-000000000000}"/>
    <dataValidation allowBlank="1" showInputMessage="1" showErrorMessage="1" prompt="День недели загрузки. Считается сам." sqref="O6:Q7" xr:uid="{00000000-0002-0000-0000-000001000000}"/>
    <dataValidation allowBlank="1" showInputMessage="1" showErrorMessage="1" prompt="Введите код клиента в системе Axapta" sqref="S9" xr:uid="{00000000-0002-0000-0000-000002000000}"/>
    <dataValidation allowBlank="1" showInputMessage="1" showErrorMessage="1" prompt="Введите название вашей фирмы." sqref="S6:S7" xr:uid="{00000000-0002-0000-0000-000003000000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 xr:uid="{00000000-0002-0000-0000-000004000000}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 xr:uid="{00000000-0002-0000-0000-000005000000}">
      <formula1>0.000694444444444444</formula1>
      <formula2>0.999305555555556</formula2>
    </dataValidation>
    <dataValidation type="list" allowBlank="1" showInputMessage="1" showErrorMessage="1" sqref="E9:F9" xr:uid="{00000000-0002-0000-0000-000006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 xr:uid="{00000000-0002-0000-0000-000007000000}">
      <formula1>"Дозаказ, Замена, Основной заказ"</formula1>
    </dataValidation>
    <dataValidation type="list" allowBlank="1" showInputMessage="1" showErrorMessage="1" sqref="S5" xr:uid="{00000000-0002-0000-0000-000008000000}">
      <formula1>DeliveryMethodList</formula1>
    </dataValidation>
    <dataValidation type="list" allowBlank="1" showInputMessage="1" showErrorMessage="1" sqref="E6:N6" xr:uid="{00000000-0002-0000-0000-000009000000}">
      <formula1>DeliveryAdressList</formula1>
    </dataValidation>
    <dataValidation type="list" allowBlank="1" showInputMessage="1" showErrorMessage="1" sqref="M8:N8" xr:uid="{00000000-0002-0000-0000-00000A000000}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 xr:uid="{00000000-0002-0000-0000-00000B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 xr:uid="{00000000-0002-0000-0000-00000C000000}">
      <formula1>43831</formula1>
      <formula2>47484</formula2>
    </dataValidation>
    <dataValidation type="list" allowBlank="1" showInputMessage="1" showErrorMessage="1" sqref="E10:F10" xr:uid="{00000000-0002-0000-0000-00000D000000}">
      <formula1>IF($E$9="Уполномоченное лицо",NumProxySet,null)</formula1>
    </dataValidation>
    <dataValidation type="list" allowBlank="1" showInputMessage="1" showErrorMessage="1" sqref="S11" xr:uid="{00000000-0002-0000-0000-00000E000000}">
      <formula1>DeliveryConditionsList</formula1>
    </dataValidation>
    <dataValidation type="list" allowBlank="1" showInputMessage="1" showErrorMessage="1" sqref="E8:L8" xr:uid="{00000000-0002-0000-0000-00000F000000}">
      <formula1>CHOOSE($E$7,UnloadAdressList0001,UnloadAdressList0002,UnloadAdressList0003,UnloadAdressList0004,UnloadAdressList0005,UnloadAdressList0006)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G40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7" x14ac:dyDescent="0.2">
      <c r="G1" t="s">
        <v>365</v>
      </c>
    </row>
    <row r="2" spans="2:7" x14ac:dyDescent="0.2">
      <c r="B2" s="42"/>
      <c r="C2" s="42"/>
      <c r="D2" s="42"/>
    </row>
    <row r="3" spans="2:7" x14ac:dyDescent="0.2">
      <c r="B3" t="s">
        <v>366</v>
      </c>
      <c r="C3" t="s">
        <v>57</v>
      </c>
      <c r="D3" t="s">
        <v>57</v>
      </c>
      <c r="E3" t="s">
        <v>57</v>
      </c>
    </row>
    <row r="4" spans="2:7" x14ac:dyDescent="0.2">
      <c r="B4" t="s">
        <v>367</v>
      </c>
      <c r="C4" t="s">
        <v>57</v>
      </c>
      <c r="D4" t="s">
        <v>57</v>
      </c>
      <c r="E4" t="s">
        <v>57</v>
      </c>
    </row>
    <row r="5" spans="2:7" x14ac:dyDescent="0.2">
      <c r="B5" s="42"/>
      <c r="C5" s="42"/>
      <c r="D5" s="42"/>
    </row>
    <row r="6" spans="2:7" x14ac:dyDescent="0.2">
      <c r="B6" t="s">
        <v>368</v>
      </c>
      <c r="C6" t="s">
        <v>369</v>
      </c>
      <c r="D6" t="s">
        <v>370</v>
      </c>
      <c r="E6" t="s">
        <v>57</v>
      </c>
    </row>
    <row r="7" spans="2:7" x14ac:dyDescent="0.2">
      <c r="B7" t="s">
        <v>371</v>
      </c>
      <c r="C7" t="s">
        <v>372</v>
      </c>
      <c r="D7" t="s">
        <v>373</v>
      </c>
      <c r="E7" t="s">
        <v>57</v>
      </c>
    </row>
    <row r="8" spans="2:7" x14ac:dyDescent="0.2">
      <c r="B8" t="s">
        <v>374</v>
      </c>
      <c r="C8" t="s">
        <v>375</v>
      </c>
      <c r="D8" t="s">
        <v>376</v>
      </c>
      <c r="E8" t="s">
        <v>57</v>
      </c>
    </row>
    <row r="9" spans="2:7" x14ac:dyDescent="0.2">
      <c r="B9" t="s">
        <v>377</v>
      </c>
      <c r="C9" t="s">
        <v>378</v>
      </c>
      <c r="D9" t="s">
        <v>379</v>
      </c>
      <c r="E9" t="s">
        <v>57</v>
      </c>
    </row>
    <row r="10" spans="2:7" x14ac:dyDescent="0.2">
      <c r="B10" t="s">
        <v>380</v>
      </c>
      <c r="C10" t="s">
        <v>381</v>
      </c>
      <c r="D10" t="s">
        <v>382</v>
      </c>
      <c r="E10" t="s">
        <v>57</v>
      </c>
    </row>
    <row r="11" spans="2:7" x14ac:dyDescent="0.2">
      <c r="B11" t="s">
        <v>383</v>
      </c>
      <c r="C11" t="s">
        <v>384</v>
      </c>
      <c r="D11" t="s">
        <v>385</v>
      </c>
      <c r="E11" t="s">
        <v>57</v>
      </c>
    </row>
    <row r="12" spans="2:7" x14ac:dyDescent="0.2">
      <c r="B12" s="42"/>
      <c r="C12" s="42"/>
      <c r="D12" s="42"/>
    </row>
    <row r="13" spans="2:7" x14ac:dyDescent="0.2">
      <c r="B13" t="s">
        <v>386</v>
      </c>
      <c r="C13" t="s">
        <v>369</v>
      </c>
      <c r="D13" t="s">
        <v>57</v>
      </c>
      <c r="E13" t="s">
        <v>57</v>
      </c>
    </row>
    <row r="14" spans="2:7" x14ac:dyDescent="0.2">
      <c r="B14" s="42"/>
      <c r="C14" s="42"/>
      <c r="D14" s="42"/>
    </row>
    <row r="15" spans="2:7" x14ac:dyDescent="0.2">
      <c r="B15" t="s">
        <v>387</v>
      </c>
      <c r="C15" t="s">
        <v>372</v>
      </c>
      <c r="D15" t="s">
        <v>57</v>
      </c>
      <c r="E15" t="s">
        <v>57</v>
      </c>
    </row>
    <row r="16" spans="2:7" x14ac:dyDescent="0.2">
      <c r="B16" s="42"/>
      <c r="C16" s="42"/>
      <c r="D16" s="42"/>
    </row>
    <row r="17" spans="2:5" x14ac:dyDescent="0.2">
      <c r="B17" t="s">
        <v>388</v>
      </c>
      <c r="C17" t="s">
        <v>375</v>
      </c>
      <c r="D17" t="s">
        <v>57</v>
      </c>
      <c r="E17" t="s">
        <v>57</v>
      </c>
    </row>
    <row r="18" spans="2:5" x14ac:dyDescent="0.2">
      <c r="B18" s="42"/>
      <c r="C18" s="42"/>
      <c r="D18" s="42"/>
    </row>
    <row r="19" spans="2:5" x14ac:dyDescent="0.2">
      <c r="B19" t="s">
        <v>389</v>
      </c>
      <c r="C19" t="s">
        <v>378</v>
      </c>
      <c r="D19" t="s">
        <v>57</v>
      </c>
      <c r="E19" t="s">
        <v>57</v>
      </c>
    </row>
    <row r="20" spans="2:5" x14ac:dyDescent="0.2">
      <c r="B20" s="42"/>
      <c r="C20" s="42"/>
      <c r="D20" s="42"/>
    </row>
    <row r="21" spans="2:5" x14ac:dyDescent="0.2">
      <c r="B21" t="s">
        <v>390</v>
      </c>
      <c r="C21" t="s">
        <v>381</v>
      </c>
      <c r="D21" t="s">
        <v>57</v>
      </c>
      <c r="E21" t="s">
        <v>57</v>
      </c>
    </row>
    <row r="22" spans="2:5" x14ac:dyDescent="0.2">
      <c r="B22" s="42"/>
      <c r="C22" s="42"/>
      <c r="D22" s="42"/>
    </row>
    <row r="23" spans="2:5" x14ac:dyDescent="0.2">
      <c r="B23" t="s">
        <v>391</v>
      </c>
      <c r="C23" t="s">
        <v>384</v>
      </c>
      <c r="D23" t="s">
        <v>57</v>
      </c>
      <c r="E23" t="s">
        <v>57</v>
      </c>
    </row>
    <row r="24" spans="2:5" x14ac:dyDescent="0.2">
      <c r="B24" s="42"/>
      <c r="C24" s="42"/>
      <c r="D24" s="42"/>
    </row>
    <row r="25" spans="2:5" x14ac:dyDescent="0.2">
      <c r="B25" t="s">
        <v>392</v>
      </c>
      <c r="C25" t="s">
        <v>57</v>
      </c>
      <c r="D25" t="s">
        <v>57</v>
      </c>
      <c r="E25" t="s">
        <v>57</v>
      </c>
    </row>
    <row r="26" spans="2:5" x14ac:dyDescent="0.2">
      <c r="B26" t="s">
        <v>393</v>
      </c>
      <c r="C26" t="s">
        <v>57</v>
      </c>
      <c r="D26" t="s">
        <v>57</v>
      </c>
      <c r="E26" t="s">
        <v>57</v>
      </c>
    </row>
    <row r="27" spans="2:5" x14ac:dyDescent="0.2">
      <c r="B27" t="s">
        <v>394</v>
      </c>
      <c r="C27" t="s">
        <v>57</v>
      </c>
      <c r="D27" t="s">
        <v>57</v>
      </c>
      <c r="E27" t="s">
        <v>57</v>
      </c>
    </row>
    <row r="28" spans="2:5" x14ac:dyDescent="0.2">
      <c r="B28" t="s">
        <v>395</v>
      </c>
      <c r="C28" t="s">
        <v>57</v>
      </c>
      <c r="D28" t="s">
        <v>57</v>
      </c>
      <c r="E28" t="s">
        <v>57</v>
      </c>
    </row>
    <row r="29" spans="2:5" x14ac:dyDescent="0.2">
      <c r="B29" s="42"/>
      <c r="C29" s="42"/>
      <c r="D29" s="42"/>
    </row>
    <row r="30" spans="2:5" x14ac:dyDescent="0.2">
      <c r="B30" t="s">
        <v>396</v>
      </c>
      <c r="C30" t="s">
        <v>57</v>
      </c>
      <c r="D30" t="s">
        <v>57</v>
      </c>
      <c r="E30" t="s">
        <v>57</v>
      </c>
    </row>
    <row r="31" spans="2:5" x14ac:dyDescent="0.2">
      <c r="B31" t="s">
        <v>397</v>
      </c>
      <c r="C31" t="s">
        <v>57</v>
      </c>
      <c r="D31" t="s">
        <v>57</v>
      </c>
      <c r="E31" t="s">
        <v>57</v>
      </c>
    </row>
    <row r="32" spans="2:5" x14ac:dyDescent="0.2">
      <c r="B32" t="s">
        <v>398</v>
      </c>
      <c r="C32" t="s">
        <v>57</v>
      </c>
      <c r="D32" t="s">
        <v>57</v>
      </c>
      <c r="E32" t="s">
        <v>57</v>
      </c>
    </row>
    <row r="33" spans="2:5" x14ac:dyDescent="0.2">
      <c r="B33" t="s">
        <v>399</v>
      </c>
      <c r="C33" t="s">
        <v>57</v>
      </c>
      <c r="D33" t="s">
        <v>57</v>
      </c>
      <c r="E33" t="s">
        <v>57</v>
      </c>
    </row>
    <row r="34" spans="2:5" x14ac:dyDescent="0.2">
      <c r="B34" t="s">
        <v>400</v>
      </c>
      <c r="C34" t="s">
        <v>57</v>
      </c>
      <c r="D34" t="s">
        <v>57</v>
      </c>
      <c r="E34" t="s">
        <v>57</v>
      </c>
    </row>
    <row r="35" spans="2:5" x14ac:dyDescent="0.2">
      <c r="B35" t="s">
        <v>401</v>
      </c>
      <c r="C35" t="s">
        <v>57</v>
      </c>
      <c r="D35" t="s">
        <v>57</v>
      </c>
      <c r="E35" t="s">
        <v>57</v>
      </c>
    </row>
    <row r="36" spans="2:5" x14ac:dyDescent="0.2">
      <c r="B36" t="s">
        <v>402</v>
      </c>
      <c r="C36" t="s">
        <v>57</v>
      </c>
      <c r="D36" t="s">
        <v>57</v>
      </c>
      <c r="E36" t="s">
        <v>57</v>
      </c>
    </row>
    <row r="37" spans="2:5" x14ac:dyDescent="0.2">
      <c r="B37" t="s">
        <v>403</v>
      </c>
      <c r="C37" t="s">
        <v>57</v>
      </c>
      <c r="D37" t="s">
        <v>57</v>
      </c>
      <c r="E37" t="s">
        <v>57</v>
      </c>
    </row>
    <row r="38" spans="2:5" x14ac:dyDescent="0.2">
      <c r="B38" t="s">
        <v>404</v>
      </c>
      <c r="C38" t="s">
        <v>57</v>
      </c>
      <c r="D38" t="s">
        <v>57</v>
      </c>
      <c r="E38" t="s">
        <v>57</v>
      </c>
    </row>
    <row r="39" spans="2:5" x14ac:dyDescent="0.2">
      <c r="B39" t="s">
        <v>405</v>
      </c>
      <c r="C39" t="s">
        <v>57</v>
      </c>
      <c r="D39" t="s">
        <v>57</v>
      </c>
      <c r="E39" t="s">
        <v>57</v>
      </c>
    </row>
    <row r="40" spans="2:5" x14ac:dyDescent="0.2">
      <c r="B40" t="s">
        <v>406</v>
      </c>
      <c r="C40" t="s">
        <v>57</v>
      </c>
      <c r="D40" t="s">
        <v>57</v>
      </c>
      <c r="E40" t="s">
        <v>57</v>
      </c>
    </row>
  </sheetData>
  <sheetProtection algorithmName="SHA-512" hashValue="1IyttmKkq4P9T/D8D1A+JfJe/HacOyPxlDdMt/aVBUNvlQMGm1ZuXbIN/739iePF9+1FXasWsqXz5PvxPnMzcw==" saltValue="DfITPz4G5kSzi4G41CCMKw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841</vt:i4>
      </vt:variant>
    </vt:vector>
  </HeadingPairs>
  <TitlesOfParts>
    <vt:vector size="8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SalesQty11_1</vt:lpstr>
      <vt:lpstr>SalesQty11_2</vt:lpstr>
      <vt:lpstr>SalesQty11_3</vt:lpstr>
      <vt:lpstr>SalesQty11_4</vt:lpstr>
      <vt:lpstr>SalesQty12_1</vt:lpstr>
      <vt:lpstr>SalesQty12_2</vt:lpstr>
      <vt:lpstr>SalesQty12_3</vt:lpstr>
      <vt:lpstr>SalesQty12_4</vt:lpstr>
      <vt:lpstr>SalesQty13_1</vt:lpstr>
      <vt:lpstr>SalesQty13_2</vt:lpstr>
      <vt:lpstr>SalesQty13_3</vt:lpstr>
      <vt:lpstr>SalesQty13_4</vt:lpstr>
      <vt:lpstr>SalesQty14_1</vt:lpstr>
      <vt:lpstr>SalesQty14_2</vt:lpstr>
      <vt:lpstr>SalesQty14_3</vt:lpstr>
      <vt:lpstr>SalesQty14_4</vt:lpstr>
      <vt:lpstr>SalesQty15_1</vt:lpstr>
      <vt:lpstr>SalesQty15_2</vt:lpstr>
      <vt:lpstr>SalesQty15_3</vt:lpstr>
      <vt:lpstr>SalesQty15_4</vt:lpstr>
      <vt:lpstr>SalesQty16_1</vt:lpstr>
      <vt:lpstr>SalesQty16_2</vt:lpstr>
      <vt:lpstr>SalesQty16_3</vt:lpstr>
      <vt:lpstr>SalesQty16_4</vt:lpstr>
      <vt:lpstr>SalesQty17_1</vt:lpstr>
      <vt:lpstr>SalesQty17_2</vt:lpstr>
      <vt:lpstr>SalesQty17_3</vt:lpstr>
      <vt:lpstr>SalesQty17_4</vt:lpstr>
      <vt:lpstr>SalesQty18_1</vt:lpstr>
      <vt:lpstr>SalesQty18_2</vt:lpstr>
      <vt:lpstr>SalesQty18_3</vt:lpstr>
      <vt:lpstr>SalesQty18_4</vt:lpstr>
      <vt:lpstr>SalesQty19_1</vt:lpstr>
      <vt:lpstr>SalesQty19_2</vt:lpstr>
      <vt:lpstr>SalesQty19_3</vt:lpstr>
      <vt:lpstr>SalesQty19_4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SalesQty21_1</vt:lpstr>
      <vt:lpstr>SalesQty21_2</vt:lpstr>
      <vt:lpstr>SalesQty21_3</vt:lpstr>
      <vt:lpstr>SalesQty21_4</vt:lpstr>
      <vt:lpstr>SalesQty22_1</vt:lpstr>
      <vt:lpstr>SalesQty22_2</vt:lpstr>
      <vt:lpstr>SalesQty22_3</vt:lpstr>
      <vt:lpstr>SalesQty22_4</vt:lpstr>
      <vt:lpstr>SalesQty23_1</vt:lpstr>
      <vt:lpstr>SalesQty23_2</vt:lpstr>
      <vt:lpstr>SalesQty23_3</vt:lpstr>
      <vt:lpstr>SalesQty23_4</vt:lpstr>
      <vt:lpstr>SalesQty24_1</vt:lpstr>
      <vt:lpstr>SalesQty24_2</vt:lpstr>
      <vt:lpstr>SalesQty24_3</vt:lpstr>
      <vt:lpstr>SalesQty24_4</vt:lpstr>
      <vt:lpstr>SalesQty25_1</vt:lpstr>
      <vt:lpstr>SalesQty25_2</vt:lpstr>
      <vt:lpstr>SalesQty25_3</vt:lpstr>
      <vt:lpstr>SalesQty25_4</vt:lpstr>
      <vt:lpstr>SalesQty26_1</vt:lpstr>
      <vt:lpstr>SalesQty26_2</vt:lpstr>
      <vt:lpstr>SalesQty26_3</vt:lpstr>
      <vt:lpstr>SalesQty26_4</vt:lpstr>
      <vt:lpstr>SalesQty27_1</vt:lpstr>
      <vt:lpstr>SalesQty27_2</vt:lpstr>
      <vt:lpstr>SalesQty27_3</vt:lpstr>
      <vt:lpstr>SalesQty27_4</vt:lpstr>
      <vt:lpstr>SalesQty28_1</vt:lpstr>
      <vt:lpstr>SalesQty28_2</vt:lpstr>
      <vt:lpstr>SalesQty28_3</vt:lpstr>
      <vt:lpstr>SalesQty28_4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SalesQty9_1</vt:lpstr>
      <vt:lpstr>SalesQty9_2</vt:lpstr>
      <vt:lpstr>SalesQty9_3</vt:lpstr>
      <vt:lpstr>SalesQty9_4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SalesRoundBox11_1</vt:lpstr>
      <vt:lpstr>SalesRoundBox11_2</vt:lpstr>
      <vt:lpstr>SalesRoundBox11_3</vt:lpstr>
      <vt:lpstr>SalesRoundBox11_4</vt:lpstr>
      <vt:lpstr>SalesRoundBox12_1</vt:lpstr>
      <vt:lpstr>SalesRoundBox12_2</vt:lpstr>
      <vt:lpstr>SalesRoundBox12_3</vt:lpstr>
      <vt:lpstr>SalesRoundBox12_4</vt:lpstr>
      <vt:lpstr>SalesRoundBox13_1</vt:lpstr>
      <vt:lpstr>SalesRoundBox13_2</vt:lpstr>
      <vt:lpstr>SalesRoundBox13_3</vt:lpstr>
      <vt:lpstr>SalesRoundBox13_4</vt:lpstr>
      <vt:lpstr>SalesRoundBox14_1</vt:lpstr>
      <vt:lpstr>SalesRoundBox14_2</vt:lpstr>
      <vt:lpstr>SalesRoundBox14_3</vt:lpstr>
      <vt:lpstr>SalesRoundBox14_4</vt:lpstr>
      <vt:lpstr>SalesRoundBox15_1</vt:lpstr>
      <vt:lpstr>SalesRoundBox15_2</vt:lpstr>
      <vt:lpstr>SalesRoundBox15_3</vt:lpstr>
      <vt:lpstr>SalesRoundBox15_4</vt:lpstr>
      <vt:lpstr>SalesRoundBox16_1</vt:lpstr>
      <vt:lpstr>SalesRoundBox16_2</vt:lpstr>
      <vt:lpstr>SalesRoundBox16_3</vt:lpstr>
      <vt:lpstr>SalesRoundBox16_4</vt:lpstr>
      <vt:lpstr>SalesRoundBox17_1</vt:lpstr>
      <vt:lpstr>SalesRoundBox17_2</vt:lpstr>
      <vt:lpstr>SalesRoundBox17_3</vt:lpstr>
      <vt:lpstr>SalesRoundBox17_4</vt:lpstr>
      <vt:lpstr>SalesRoundBox18_1</vt:lpstr>
      <vt:lpstr>SalesRoundBox18_2</vt:lpstr>
      <vt:lpstr>SalesRoundBox18_3</vt:lpstr>
      <vt:lpstr>SalesRoundBox18_4</vt:lpstr>
      <vt:lpstr>SalesRoundBox19_1</vt:lpstr>
      <vt:lpstr>SalesRoundBox19_2</vt:lpstr>
      <vt:lpstr>SalesRoundBox19_3</vt:lpstr>
      <vt:lpstr>SalesRoundBox19_4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SalesRoundBox21_1</vt:lpstr>
      <vt:lpstr>SalesRoundBox21_2</vt:lpstr>
      <vt:lpstr>SalesRoundBox21_3</vt:lpstr>
      <vt:lpstr>SalesRoundBox21_4</vt:lpstr>
      <vt:lpstr>SalesRoundBox22_1</vt:lpstr>
      <vt:lpstr>SalesRoundBox22_2</vt:lpstr>
      <vt:lpstr>SalesRoundBox22_3</vt:lpstr>
      <vt:lpstr>SalesRoundBox22_4</vt:lpstr>
      <vt:lpstr>SalesRoundBox23_1</vt:lpstr>
      <vt:lpstr>SalesRoundBox23_2</vt:lpstr>
      <vt:lpstr>SalesRoundBox23_3</vt:lpstr>
      <vt:lpstr>SalesRoundBox23_4</vt:lpstr>
      <vt:lpstr>SalesRoundBox24_1</vt:lpstr>
      <vt:lpstr>SalesRoundBox24_2</vt:lpstr>
      <vt:lpstr>SalesRoundBox24_3</vt:lpstr>
      <vt:lpstr>SalesRoundBox24_4</vt:lpstr>
      <vt:lpstr>SalesRoundBox25_1</vt:lpstr>
      <vt:lpstr>SalesRoundBox25_2</vt:lpstr>
      <vt:lpstr>SalesRoundBox25_3</vt:lpstr>
      <vt:lpstr>SalesRoundBox25_4</vt:lpstr>
      <vt:lpstr>SalesRoundBox26_1</vt:lpstr>
      <vt:lpstr>SalesRoundBox26_2</vt:lpstr>
      <vt:lpstr>SalesRoundBox26_3</vt:lpstr>
      <vt:lpstr>SalesRoundBox26_4</vt:lpstr>
      <vt:lpstr>SalesRoundBox27_1</vt:lpstr>
      <vt:lpstr>SalesRoundBox27_2</vt:lpstr>
      <vt:lpstr>SalesRoundBox27_3</vt:lpstr>
      <vt:lpstr>SalesRoundBox27_4</vt:lpstr>
      <vt:lpstr>SalesRoundBox28_1</vt:lpstr>
      <vt:lpstr>SalesRoundBox28_2</vt:lpstr>
      <vt:lpstr>SalesRoundBox28_3</vt:lpstr>
      <vt:lpstr>SalesRoundBox28_4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SalesRoundBox9_1</vt:lpstr>
      <vt:lpstr>SalesRoundBox9_2</vt:lpstr>
      <vt:lpstr>SalesRoundBox9_3</vt:lpstr>
      <vt:lpstr>SalesRoundBox9_4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2021-11-12T12:13:47Z</dcterms:created>
  <dcterms:modified xsi:type="dcterms:W3CDTF">2025-05-15T06:47:43Z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