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765E8B-3FAC-4BFA-9D54-2D99020771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P498" i="1"/>
  <c r="BO497" i="1"/>
  <c r="BM497" i="1"/>
  <c r="Y497" i="1"/>
  <c r="Y499" i="1" s="1"/>
  <c r="P497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BP482" i="1" s="1"/>
  <c r="BO481" i="1"/>
  <c r="BM481" i="1"/>
  <c r="Y481" i="1"/>
  <c r="BP481" i="1" s="1"/>
  <c r="P481" i="1"/>
  <c r="X479" i="1"/>
  <c r="X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P433" i="1" s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BP330" i="1" s="1"/>
  <c r="P330" i="1"/>
  <c r="X328" i="1"/>
  <c r="X327" i="1"/>
  <c r="BO326" i="1"/>
  <c r="BM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BO260" i="1"/>
  <c r="BM260" i="1"/>
  <c r="Y260" i="1"/>
  <c r="BP260" i="1" s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Y220" i="1" s="1"/>
  <c r="P218" i="1"/>
  <c r="X216" i="1"/>
  <c r="X215" i="1"/>
  <c r="BO214" i="1"/>
  <c r="BN214" i="1"/>
  <c r="BM214" i="1"/>
  <c r="Z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BP186" i="1" s="1"/>
  <c r="P186" i="1"/>
  <c r="BO185" i="1"/>
  <c r="BM185" i="1"/>
  <c r="Y185" i="1"/>
  <c r="J516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71" i="1" s="1"/>
  <c r="P162" i="1"/>
  <c r="X160" i="1"/>
  <c r="X159" i="1"/>
  <c r="BO158" i="1"/>
  <c r="BM158" i="1"/>
  <c r="Y158" i="1"/>
  <c r="I516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BP141" i="1" s="1"/>
  <c r="P141" i="1"/>
  <c r="BO140" i="1"/>
  <c r="BM140" i="1"/>
  <c r="Y140" i="1"/>
  <c r="Y142" i="1" s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N96" i="1"/>
  <c r="BM96" i="1"/>
  <c r="Z96" i="1"/>
  <c r="Y96" i="1"/>
  <c r="BP96" i="1" s="1"/>
  <c r="P96" i="1"/>
  <c r="BO95" i="1"/>
  <c r="BM95" i="1"/>
  <c r="Y95" i="1"/>
  <c r="Y100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N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X508" i="1" s="1"/>
  <c r="BM22" i="1"/>
  <c r="Y22" i="1"/>
  <c r="B516" i="1" s="1"/>
  <c r="P22" i="1"/>
  <c r="H10" i="1"/>
  <c r="A9" i="1"/>
  <c r="F10" i="1" s="1"/>
  <c r="D7" i="1"/>
  <c r="Q6" i="1"/>
  <c r="P2" i="1"/>
  <c r="X507" i="1" l="1"/>
  <c r="X509" i="1" s="1"/>
  <c r="X510" i="1"/>
  <c r="Z27" i="1"/>
  <c r="BN27" i="1"/>
  <c r="Z43" i="1"/>
  <c r="BN43" i="1"/>
  <c r="Z62" i="1"/>
  <c r="BN62" i="1"/>
  <c r="Z74" i="1"/>
  <c r="F516" i="1"/>
  <c r="Z111" i="1"/>
  <c r="BN111" i="1"/>
  <c r="Z117" i="1"/>
  <c r="BN117" i="1"/>
  <c r="BP117" i="1"/>
  <c r="Z136" i="1"/>
  <c r="BN136" i="1"/>
  <c r="H516" i="1"/>
  <c r="Y153" i="1"/>
  <c r="Z186" i="1"/>
  <c r="BN186" i="1"/>
  <c r="Z200" i="1"/>
  <c r="BN200" i="1"/>
  <c r="Z210" i="1"/>
  <c r="BN210" i="1"/>
  <c r="Z228" i="1"/>
  <c r="Z310" i="1"/>
  <c r="BN310" i="1"/>
  <c r="Z330" i="1"/>
  <c r="BN330" i="1"/>
  <c r="Z347" i="1"/>
  <c r="BN347" i="1"/>
  <c r="Z361" i="1"/>
  <c r="BN361" i="1"/>
  <c r="Z392" i="1"/>
  <c r="BN392" i="1"/>
  <c r="Z400" i="1"/>
  <c r="BN400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Z438" i="1"/>
  <c r="BN438" i="1"/>
  <c r="Z445" i="1"/>
  <c r="BN445" i="1"/>
  <c r="Z461" i="1"/>
  <c r="BN461" i="1"/>
  <c r="Z481" i="1"/>
  <c r="BN481" i="1"/>
  <c r="Z482" i="1"/>
  <c r="BN482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BP74" i="1"/>
  <c r="Z78" i="1"/>
  <c r="BN78" i="1"/>
  <c r="Z89" i="1"/>
  <c r="BN89" i="1"/>
  <c r="Z98" i="1"/>
  <c r="BN98" i="1"/>
  <c r="Z107" i="1"/>
  <c r="BN107" i="1"/>
  <c r="Z113" i="1"/>
  <c r="BN113" i="1"/>
  <c r="Z119" i="1"/>
  <c r="BN119" i="1"/>
  <c r="Z130" i="1"/>
  <c r="BN130" i="1"/>
  <c r="Z140" i="1"/>
  <c r="BN140" i="1"/>
  <c r="BP140" i="1"/>
  <c r="Z163" i="1"/>
  <c r="BN163" i="1"/>
  <c r="Z167" i="1"/>
  <c r="BN167" i="1"/>
  <c r="Z175" i="1"/>
  <c r="BN175" i="1"/>
  <c r="Z190" i="1"/>
  <c r="BN190" i="1"/>
  <c r="BP190" i="1"/>
  <c r="Y204" i="1"/>
  <c r="Z198" i="1"/>
  <c r="BN198" i="1"/>
  <c r="Z202" i="1"/>
  <c r="BN202" i="1"/>
  <c r="Y216" i="1"/>
  <c r="Z208" i="1"/>
  <c r="BN208" i="1"/>
  <c r="Z212" i="1"/>
  <c r="BN212" i="1"/>
  <c r="Z218" i="1"/>
  <c r="BN218" i="1"/>
  <c r="BP218" i="1"/>
  <c r="Z226" i="1"/>
  <c r="BN226" i="1"/>
  <c r="Y231" i="1"/>
  <c r="Z230" i="1"/>
  <c r="BN230" i="1"/>
  <c r="Z246" i="1"/>
  <c r="BN246" i="1"/>
  <c r="Z253" i="1"/>
  <c r="BN253" i="1"/>
  <c r="Z260" i="1"/>
  <c r="BN260" i="1"/>
  <c r="Z261" i="1"/>
  <c r="BN261" i="1"/>
  <c r="Z269" i="1"/>
  <c r="BN269" i="1"/>
  <c r="Z292" i="1"/>
  <c r="BN292" i="1"/>
  <c r="Z300" i="1"/>
  <c r="BN300" i="1"/>
  <c r="BP304" i="1"/>
  <c r="BN304" i="1"/>
  <c r="Z304" i="1"/>
  <c r="BP326" i="1"/>
  <c r="BN326" i="1"/>
  <c r="Z326" i="1"/>
  <c r="BP345" i="1"/>
  <c r="BN345" i="1"/>
  <c r="Z345" i="1"/>
  <c r="BP355" i="1"/>
  <c r="BN355" i="1"/>
  <c r="Z355" i="1"/>
  <c r="Y378" i="1"/>
  <c r="Y377" i="1"/>
  <c r="BP376" i="1"/>
  <c r="BN376" i="1"/>
  <c r="Z376" i="1"/>
  <c r="Z377" i="1" s="1"/>
  <c r="Y382" i="1"/>
  <c r="BP380" i="1"/>
  <c r="BN380" i="1"/>
  <c r="Z380" i="1"/>
  <c r="BP398" i="1"/>
  <c r="BN398" i="1"/>
  <c r="Z398" i="1"/>
  <c r="BP417" i="1"/>
  <c r="BN417" i="1"/>
  <c r="Z417" i="1"/>
  <c r="BP436" i="1"/>
  <c r="BN436" i="1"/>
  <c r="Z436" i="1"/>
  <c r="BP443" i="1"/>
  <c r="BN443" i="1"/>
  <c r="Z443" i="1"/>
  <c r="BP459" i="1"/>
  <c r="BN459" i="1"/>
  <c r="Z459" i="1"/>
  <c r="BP477" i="1"/>
  <c r="BN477" i="1"/>
  <c r="Z477" i="1"/>
  <c r="BP498" i="1"/>
  <c r="BN498" i="1"/>
  <c r="Z498" i="1"/>
  <c r="Z76" i="1"/>
  <c r="BN76" i="1"/>
  <c r="Z84" i="1"/>
  <c r="BN84" i="1"/>
  <c r="Z91" i="1"/>
  <c r="BN91" i="1"/>
  <c r="BP111" i="1"/>
  <c r="Z165" i="1"/>
  <c r="BN165" i="1"/>
  <c r="Z169" i="1"/>
  <c r="BN169" i="1"/>
  <c r="BN228" i="1"/>
  <c r="Z234" i="1"/>
  <c r="Z235" i="1" s="1"/>
  <c r="BN234" i="1"/>
  <c r="BP234" i="1"/>
  <c r="Y235" i="1"/>
  <c r="Z244" i="1"/>
  <c r="BN244" i="1"/>
  <c r="Z251" i="1"/>
  <c r="BN251" i="1"/>
  <c r="Z255" i="1"/>
  <c r="BN255" i="1"/>
  <c r="Z290" i="1"/>
  <c r="BN290" i="1"/>
  <c r="Z294" i="1"/>
  <c r="BN294" i="1"/>
  <c r="BP312" i="1"/>
  <c r="BN312" i="1"/>
  <c r="Z312" i="1"/>
  <c r="BP332" i="1"/>
  <c r="BN332" i="1"/>
  <c r="Z332" i="1"/>
  <c r="BP337" i="1"/>
  <c r="BN337" i="1"/>
  <c r="Z337" i="1"/>
  <c r="BP349" i="1"/>
  <c r="BN349" i="1"/>
  <c r="Z349" i="1"/>
  <c r="Y367" i="1"/>
  <c r="Y366" i="1"/>
  <c r="BP365" i="1"/>
  <c r="BN365" i="1"/>
  <c r="Z365" i="1"/>
  <c r="Z366" i="1" s="1"/>
  <c r="BP370" i="1"/>
  <c r="BN370" i="1"/>
  <c r="Z370" i="1"/>
  <c r="BP394" i="1"/>
  <c r="BN394" i="1"/>
  <c r="Z394" i="1"/>
  <c r="BP404" i="1"/>
  <c r="BN404" i="1"/>
  <c r="Z404" i="1"/>
  <c r="BP435" i="1"/>
  <c r="BN435" i="1"/>
  <c r="Z435" i="1"/>
  <c r="BP440" i="1"/>
  <c r="BN440" i="1"/>
  <c r="Z440" i="1"/>
  <c r="BP451" i="1"/>
  <c r="BN451" i="1"/>
  <c r="Z451" i="1"/>
  <c r="BP467" i="1"/>
  <c r="BN467" i="1"/>
  <c r="Z467" i="1"/>
  <c r="BP488" i="1"/>
  <c r="BN488" i="1"/>
  <c r="Z488" i="1"/>
  <c r="Y334" i="1"/>
  <c r="Y333" i="1"/>
  <c r="Y494" i="1"/>
  <c r="H9" i="1"/>
  <c r="A10" i="1"/>
  <c r="Y24" i="1"/>
  <c r="Y59" i="1"/>
  <c r="Y65" i="1"/>
  <c r="Y81" i="1"/>
  <c r="Y85" i="1"/>
  <c r="Y101" i="1"/>
  <c r="Y114" i="1"/>
  <c r="Y122" i="1"/>
  <c r="Y126" i="1"/>
  <c r="Y148" i="1"/>
  <c r="Y154" i="1"/>
  <c r="Y178" i="1"/>
  <c r="Y182" i="1"/>
  <c r="Y239" i="1"/>
  <c r="BP238" i="1"/>
  <c r="BN238" i="1"/>
  <c r="Z238" i="1"/>
  <c r="Z239" i="1" s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Y271" i="1"/>
  <c r="BP268" i="1"/>
  <c r="BN268" i="1"/>
  <c r="Z268" i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Z340" i="1"/>
  <c r="BP338" i="1"/>
  <c r="BN338" i="1"/>
  <c r="Z338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O516" i="1"/>
  <c r="Y32" i="1"/>
  <c r="Y44" i="1"/>
  <c r="Y71" i="1"/>
  <c r="Y92" i="1"/>
  <c r="Y108" i="1"/>
  <c r="Y133" i="1"/>
  <c r="Y137" i="1"/>
  <c r="Y143" i="1"/>
  <c r="Y160" i="1"/>
  <c r="Y172" i="1"/>
  <c r="Y187" i="1"/>
  <c r="Y193" i="1"/>
  <c r="Y203" i="1"/>
  <c r="Y215" i="1"/>
  <c r="Y221" i="1"/>
  <c r="BP227" i="1"/>
  <c r="BN227" i="1"/>
  <c r="Z227" i="1"/>
  <c r="Y240" i="1"/>
  <c r="F9" i="1"/>
  <c r="J9" i="1"/>
  <c r="Z22" i="1"/>
  <c r="Z23" i="1" s="1"/>
  <c r="BN22" i="1"/>
  <c r="BP22" i="1"/>
  <c r="Y23" i="1"/>
  <c r="X506" i="1"/>
  <c r="Z26" i="1"/>
  <c r="BN26" i="1"/>
  <c r="BP26" i="1"/>
  <c r="Z28" i="1"/>
  <c r="BN28" i="1"/>
  <c r="Z30" i="1"/>
  <c r="BN30" i="1"/>
  <c r="C516" i="1"/>
  <c r="Z42" i="1"/>
  <c r="BN42" i="1"/>
  <c r="Y45" i="1"/>
  <c r="D516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16" i="1"/>
  <c r="Z90" i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4" i="1"/>
  <c r="Z126" i="1" s="1"/>
  <c r="BN124" i="1"/>
  <c r="BP124" i="1"/>
  <c r="G516" i="1"/>
  <c r="Z131" i="1"/>
  <c r="BN131" i="1"/>
  <c r="Y132" i="1"/>
  <c r="Z135" i="1"/>
  <c r="Z137" i="1" s="1"/>
  <c r="BN135" i="1"/>
  <c r="BP135" i="1"/>
  <c r="Z141" i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BP225" i="1"/>
  <c r="BN225" i="1"/>
  <c r="Z225" i="1"/>
  <c r="BP229" i="1"/>
  <c r="BN229" i="1"/>
  <c r="Z22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Z264" i="1" s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Z296" i="1" s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Y327" i="1"/>
  <c r="BP331" i="1"/>
  <c r="BN331" i="1"/>
  <c r="Z331" i="1"/>
  <c r="Z333" i="1" s="1"/>
  <c r="S516" i="1"/>
  <c r="Y340" i="1"/>
  <c r="BP346" i="1"/>
  <c r="BN346" i="1"/>
  <c r="Z346" i="1"/>
  <c r="Z352" i="1" s="1"/>
  <c r="BP350" i="1"/>
  <c r="BN350" i="1"/>
  <c r="Z350" i="1"/>
  <c r="Y357" i="1"/>
  <c r="Y362" i="1"/>
  <c r="Z373" i="1"/>
  <c r="BP371" i="1"/>
  <c r="BN371" i="1"/>
  <c r="Z371" i="1"/>
  <c r="AB516" i="1"/>
  <c r="Y504" i="1"/>
  <c r="BP503" i="1"/>
  <c r="BN503" i="1"/>
  <c r="Z503" i="1"/>
  <c r="Z504" i="1" s="1"/>
  <c r="Y505" i="1"/>
  <c r="W516" i="1"/>
  <c r="K516" i="1"/>
  <c r="Y232" i="1"/>
  <c r="L516" i="1"/>
  <c r="Y257" i="1"/>
  <c r="M516" i="1"/>
  <c r="Y264" i="1"/>
  <c r="Y341" i="1"/>
  <c r="T516" i="1"/>
  <c r="Y353" i="1"/>
  <c r="U516" i="1"/>
  <c r="Y374" i="1"/>
  <c r="Y373" i="1"/>
  <c r="BP381" i="1"/>
  <c r="BN381" i="1"/>
  <c r="Z381" i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79" i="1"/>
  <c r="BP474" i="1"/>
  <c r="BN474" i="1"/>
  <c r="Z474" i="1"/>
  <c r="Y478" i="1"/>
  <c r="BP483" i="1"/>
  <c r="BN483" i="1"/>
  <c r="Z483" i="1"/>
  <c r="Z484" i="1" s="1"/>
  <c r="Y485" i="1"/>
  <c r="Y490" i="1"/>
  <c r="BP487" i="1"/>
  <c r="BN487" i="1"/>
  <c r="Z487" i="1"/>
  <c r="Z489" i="1" s="1"/>
  <c r="Y489" i="1"/>
  <c r="AA516" i="1"/>
  <c r="Y424" i="1"/>
  <c r="Y429" i="1"/>
  <c r="Z516" i="1"/>
  <c r="Y447" i="1"/>
  <c r="BP446" i="1"/>
  <c r="BN446" i="1"/>
  <c r="Z446" i="1"/>
  <c r="Y448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76" i="1"/>
  <c r="BN476" i="1"/>
  <c r="Z476" i="1"/>
  <c r="Y484" i="1"/>
  <c r="BP493" i="1"/>
  <c r="BN493" i="1"/>
  <c r="Z493" i="1"/>
  <c r="Z494" i="1" s="1"/>
  <c r="Y495" i="1"/>
  <c r="Y500" i="1"/>
  <c r="BP497" i="1"/>
  <c r="BN497" i="1"/>
  <c r="Z497" i="1"/>
  <c r="Z499" i="1" s="1"/>
  <c r="Z382" i="1" l="1"/>
  <c r="Z187" i="1"/>
  <c r="Z142" i="1"/>
  <c r="Z132" i="1"/>
  <c r="Z114" i="1"/>
  <c r="Z92" i="1"/>
  <c r="Z85" i="1"/>
  <c r="Z71" i="1"/>
  <c r="Z44" i="1"/>
  <c r="Z215" i="1"/>
  <c r="Z478" i="1"/>
  <c r="Z231" i="1"/>
  <c r="Z121" i="1"/>
  <c r="Z80" i="1"/>
  <c r="Z58" i="1"/>
  <c r="Z447" i="1"/>
  <c r="Z463" i="1"/>
  <c r="Z401" i="1"/>
  <c r="Z203" i="1"/>
  <c r="Z177" i="1"/>
  <c r="Z153" i="1"/>
  <c r="Z108" i="1"/>
  <c r="Z32" i="1"/>
  <c r="Y510" i="1"/>
  <c r="Y507" i="1"/>
  <c r="Z418" i="1"/>
  <c r="Z306" i="1"/>
  <c r="Y508" i="1"/>
  <c r="Z271" i="1"/>
  <c r="Z247" i="1"/>
  <c r="Z511" i="1" s="1"/>
  <c r="Y506" i="1"/>
  <c r="Y509" i="1" l="1"/>
</calcChain>
</file>

<file path=xl/sharedStrings.xml><?xml version="1.0" encoding="utf-8"?>
<sst xmlns="http://schemas.openxmlformats.org/spreadsheetml/2006/main" count="2242" uniqueCount="799">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</sst>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4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836" t="s">
        <v>0</v>
      </c>
      <c r="E1" s="626"/>
      <c r="F1" s="626"/>
      <c r="G1" s="12" t="s">
        <v>1</v>
      </c>
      <c r="H1" s="836" t="s">
        <v>2</v>
      </c>
      <c r="I1" s="626"/>
      <c r="J1" s="626"/>
      <c r="K1" s="626"/>
      <c r="L1" s="626"/>
      <c r="M1" s="626"/>
      <c r="N1" s="626"/>
      <c r="O1" s="626"/>
      <c r="P1" s="626"/>
      <c r="Q1" s="626"/>
      <c r="R1" s="878" t="s">
        <v>3</v>
      </c>
      <c r="S1" s="626"/>
      <c r="T1" s="62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793" t="s">
        <v>8</v>
      </c>
      <c r="B5" s="662"/>
      <c r="C5" s="586"/>
      <c r="D5" s="678"/>
      <c r="E5" s="680"/>
      <c r="F5" s="641" t="s">
        <v>9</v>
      </c>
      <c r="G5" s="586"/>
      <c r="H5" s="678" t="s">
        <v>798</v>
      </c>
      <c r="I5" s="679"/>
      <c r="J5" s="679"/>
      <c r="K5" s="679"/>
      <c r="L5" s="679"/>
      <c r="M5" s="680"/>
      <c r="N5" s="58"/>
      <c r="P5" s="24" t="s">
        <v>10</v>
      </c>
      <c r="Q5" s="618">
        <v>45894</v>
      </c>
      <c r="R5" s="619"/>
      <c r="T5" s="753" t="s">
        <v>11</v>
      </c>
      <c r="U5" s="573"/>
      <c r="V5" s="755" t="s">
        <v>12</v>
      </c>
      <c r="W5" s="619"/>
      <c r="AB5" s="51"/>
      <c r="AC5" s="51"/>
      <c r="AD5" s="51"/>
      <c r="AE5" s="51"/>
    </row>
    <row r="6" spans="1:32" s="556" customFormat="1" ht="24" customHeight="1" x14ac:dyDescent="0.2">
      <c r="A6" s="793" t="s">
        <v>13</v>
      </c>
      <c r="B6" s="662"/>
      <c r="C6" s="586"/>
      <c r="D6" s="683" t="s">
        <v>14</v>
      </c>
      <c r="E6" s="684"/>
      <c r="F6" s="684"/>
      <c r="G6" s="684"/>
      <c r="H6" s="684"/>
      <c r="I6" s="684"/>
      <c r="J6" s="684"/>
      <c r="K6" s="684"/>
      <c r="L6" s="684"/>
      <c r="M6" s="619"/>
      <c r="N6" s="59"/>
      <c r="P6" s="24" t="s">
        <v>15</v>
      </c>
      <c r="Q6" s="624" t="str">
        <f>IF(Q5=0," ",CHOOSE(WEEKDAY(Q5,2),"Понедельник","Вторник","Среда","Четверг","Пятница","Суббота","Воскресенье"))</f>
        <v>Понедельник</v>
      </c>
      <c r="R6" s="575"/>
      <c r="T6" s="763" t="s">
        <v>16</v>
      </c>
      <c r="U6" s="573"/>
      <c r="V6" s="693" t="s">
        <v>17</v>
      </c>
      <c r="W6" s="694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758"/>
      <c r="N7" s="60"/>
      <c r="P7" s="24"/>
      <c r="Q7" s="42"/>
      <c r="R7" s="42"/>
      <c r="T7" s="572"/>
      <c r="U7" s="573"/>
      <c r="V7" s="695"/>
      <c r="W7" s="696"/>
      <c r="AB7" s="51"/>
      <c r="AC7" s="51"/>
      <c r="AD7" s="51"/>
      <c r="AE7" s="51"/>
    </row>
    <row r="8" spans="1:32" s="556" customFormat="1" ht="25.5" customHeight="1" x14ac:dyDescent="0.2">
      <c r="A8" s="589" t="s">
        <v>18</v>
      </c>
      <c r="B8" s="569"/>
      <c r="C8" s="570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757">
        <v>0.5</v>
      </c>
      <c r="R8" s="758"/>
      <c r="T8" s="572"/>
      <c r="U8" s="573"/>
      <c r="V8" s="695"/>
      <c r="W8" s="696"/>
      <c r="AB8" s="51"/>
      <c r="AC8" s="51"/>
      <c r="AD8" s="51"/>
      <c r="AE8" s="51"/>
    </row>
    <row r="9" spans="1:32" s="556" customFormat="1" ht="39.950000000000003" customHeight="1" x14ac:dyDescent="0.2">
      <c r="A9" s="5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54"/>
      <c r="E9" s="655"/>
      <c r="F9" s="5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731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7"/>
      <c r="P9" s="26" t="s">
        <v>21</v>
      </c>
      <c r="Q9" s="807"/>
      <c r="R9" s="645"/>
      <c r="T9" s="572"/>
      <c r="U9" s="573"/>
      <c r="V9" s="697"/>
      <c r="W9" s="698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5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54"/>
      <c r="E10" s="655"/>
      <c r="F10" s="5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04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64"/>
      <c r="R10" s="765"/>
      <c r="U10" s="24" t="s">
        <v>23</v>
      </c>
      <c r="V10" s="871" t="s">
        <v>24</v>
      </c>
      <c r="W10" s="694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0"/>
      <c r="R11" s="619"/>
      <c r="U11" s="24" t="s">
        <v>27</v>
      </c>
      <c r="V11" s="644" t="s">
        <v>28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38" t="s">
        <v>29</v>
      </c>
      <c r="B12" s="662"/>
      <c r="C12" s="662"/>
      <c r="D12" s="662"/>
      <c r="E12" s="662"/>
      <c r="F12" s="662"/>
      <c r="G12" s="662"/>
      <c r="H12" s="662"/>
      <c r="I12" s="662"/>
      <c r="J12" s="662"/>
      <c r="K12" s="662"/>
      <c r="L12" s="662"/>
      <c r="M12" s="586"/>
      <c r="N12" s="62"/>
      <c r="P12" s="24" t="s">
        <v>30</v>
      </c>
      <c r="Q12" s="757"/>
      <c r="R12" s="758"/>
      <c r="S12" s="23"/>
      <c r="U12" s="24"/>
      <c r="V12" s="626"/>
      <c r="W12" s="572"/>
      <c r="AB12" s="51"/>
      <c r="AC12" s="51"/>
      <c r="AD12" s="51"/>
      <c r="AE12" s="51"/>
    </row>
    <row r="13" spans="1:32" s="556" customFormat="1" ht="23.25" customHeight="1" x14ac:dyDescent="0.2">
      <c r="A13" s="738" t="s">
        <v>31</v>
      </c>
      <c r="B13" s="662"/>
      <c r="C13" s="662"/>
      <c r="D13" s="662"/>
      <c r="E13" s="662"/>
      <c r="F13" s="662"/>
      <c r="G13" s="662"/>
      <c r="H13" s="662"/>
      <c r="I13" s="662"/>
      <c r="J13" s="662"/>
      <c r="K13" s="662"/>
      <c r="L13" s="662"/>
      <c r="M13" s="586"/>
      <c r="N13" s="62"/>
      <c r="O13" s="26"/>
      <c r="P13" s="26" t="s">
        <v>32</v>
      </c>
      <c r="Q13" s="644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38" t="s">
        <v>33</v>
      </c>
      <c r="B14" s="662"/>
      <c r="C14" s="662"/>
      <c r="D14" s="662"/>
      <c r="E14" s="662"/>
      <c r="F14" s="662"/>
      <c r="G14" s="662"/>
      <c r="H14" s="662"/>
      <c r="I14" s="662"/>
      <c r="J14" s="662"/>
      <c r="K14" s="662"/>
      <c r="L14" s="662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0" t="s">
        <v>34</v>
      </c>
      <c r="B15" s="662"/>
      <c r="C15" s="662"/>
      <c r="D15" s="662"/>
      <c r="E15" s="662"/>
      <c r="F15" s="662"/>
      <c r="G15" s="662"/>
      <c r="H15" s="662"/>
      <c r="I15" s="662"/>
      <c r="J15" s="662"/>
      <c r="K15" s="662"/>
      <c r="L15" s="662"/>
      <c r="M15" s="586"/>
      <c r="N15" s="63"/>
      <c r="P15" s="772" t="s">
        <v>35</v>
      </c>
      <c r="Q15" s="626"/>
      <c r="R15" s="626"/>
      <c r="S15" s="626"/>
      <c r="T15" s="62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3"/>
      <c r="Q16" s="773"/>
      <c r="R16" s="773"/>
      <c r="S16" s="773"/>
      <c r="T16" s="7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36</v>
      </c>
      <c r="B17" s="594" t="s">
        <v>37</v>
      </c>
      <c r="C17" s="794" t="s">
        <v>38</v>
      </c>
      <c r="D17" s="594" t="s">
        <v>39</v>
      </c>
      <c r="E17" s="595"/>
      <c r="F17" s="594" t="s">
        <v>40</v>
      </c>
      <c r="G17" s="594" t="s">
        <v>41</v>
      </c>
      <c r="H17" s="594" t="s">
        <v>42</v>
      </c>
      <c r="I17" s="594" t="s">
        <v>43</v>
      </c>
      <c r="J17" s="594" t="s">
        <v>44</v>
      </c>
      <c r="K17" s="594" t="s">
        <v>45</v>
      </c>
      <c r="L17" s="594" t="s">
        <v>46</v>
      </c>
      <c r="M17" s="594" t="s">
        <v>47</v>
      </c>
      <c r="N17" s="594" t="s">
        <v>48</v>
      </c>
      <c r="O17" s="594" t="s">
        <v>49</v>
      </c>
      <c r="P17" s="594" t="s">
        <v>50</v>
      </c>
      <c r="Q17" s="894"/>
      <c r="R17" s="894"/>
      <c r="S17" s="894"/>
      <c r="T17" s="595"/>
      <c r="U17" s="585" t="s">
        <v>51</v>
      </c>
      <c r="V17" s="586"/>
      <c r="W17" s="594" t="s">
        <v>52</v>
      </c>
      <c r="X17" s="594" t="s">
        <v>53</v>
      </c>
      <c r="Y17" s="587" t="s">
        <v>54</v>
      </c>
      <c r="Z17" s="702" t="s">
        <v>55</v>
      </c>
      <c r="AA17" s="633" t="s">
        <v>56</v>
      </c>
      <c r="AB17" s="633" t="s">
        <v>57</v>
      </c>
      <c r="AC17" s="633" t="s">
        <v>58</v>
      </c>
      <c r="AD17" s="633" t="s">
        <v>59</v>
      </c>
      <c r="AE17" s="634"/>
      <c r="AF17" s="6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596"/>
      <c r="E18" s="597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596"/>
      <c r="Q18" s="895"/>
      <c r="R18" s="895"/>
      <c r="S18" s="895"/>
      <c r="T18" s="597"/>
      <c r="U18" s="67" t="s">
        <v>61</v>
      </c>
      <c r="V18" s="67" t="s">
        <v>62</v>
      </c>
      <c r="W18" s="598"/>
      <c r="X18" s="598"/>
      <c r="Y18" s="588"/>
      <c r="Z18" s="703"/>
      <c r="AA18" s="705"/>
      <c r="AB18" s="705"/>
      <c r="AC18" s="705"/>
      <c r="AD18" s="636"/>
      <c r="AE18" s="637"/>
      <c r="AF18" s="638"/>
      <c r="AG18" s="66"/>
      <c r="BD18" s="65"/>
    </row>
    <row r="19" spans="1:68" ht="27.75" hidden="1" customHeight="1" x14ac:dyDescent="0.2">
      <c r="A19" s="639" t="s">
        <v>63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48"/>
      <c r="AB19" s="48"/>
      <c r="AC19" s="48"/>
    </row>
    <row r="20" spans="1:68" ht="16.5" hidden="1" customHeight="1" x14ac:dyDescent="0.25">
      <c r="A20" s="579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hidden="1" customHeight="1" x14ac:dyDescent="0.25">
      <c r="A21" s="580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4">
        <v>4680115886643</v>
      </c>
      <c r="E22" s="575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6"/>
      <c r="R22" s="566"/>
      <c r="S22" s="566"/>
      <c r="T22" s="567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6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7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7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80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4">
        <v>4680115885912</v>
      </c>
      <c r="E26" s="575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4">
        <v>4607091388237</v>
      </c>
      <c r="E27" s="575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4">
        <v>4680115886230</v>
      </c>
      <c r="E28" s="575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4">
        <v>4680115886247</v>
      </c>
      <c r="E29" s="575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4">
        <v>4680115885905</v>
      </c>
      <c r="E30" s="575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4">
        <v>4607091388244</v>
      </c>
      <c r="E31" s="575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6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7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7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80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4">
        <v>4607091388503</v>
      </c>
      <c r="E35" s="575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6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7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7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9" t="s">
        <v>100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48"/>
      <c r="AB38" s="48"/>
      <c r="AC38" s="48"/>
    </row>
    <row r="39" spans="1:68" ht="16.5" hidden="1" customHeight="1" x14ac:dyDescent="0.25">
      <c r="A39" s="579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hidden="1" customHeight="1" x14ac:dyDescent="0.25">
      <c r="A40" s="580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4">
        <v>4607091385670</v>
      </c>
      <c r="E41" s="575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69</v>
      </c>
      <c r="X41" s="559">
        <v>500</v>
      </c>
      <c r="Y41" s="560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4">
        <v>4607091385687</v>
      </c>
      <c r="E42" s="575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85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74">
        <v>4680115882539</v>
      </c>
      <c r="E43" s="575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6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7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1">
        <f>IFERROR(X41/H41,"0")+IFERROR(X42/H42,"0")+IFERROR(X43/H43,"0")</f>
        <v>46.296296296296291</v>
      </c>
      <c r="Y44" s="561">
        <f>IFERROR(Y41/H41,"0")+IFERROR(Y42/H42,"0")+IFERROR(Y43/H43,"0")</f>
        <v>47</v>
      </c>
      <c r="Z44" s="561">
        <f>IFERROR(IF(Z41="",0,Z41),"0")+IFERROR(IF(Z42="",0,Z42),"0")+IFERROR(IF(Z43="",0,Z43),"0")</f>
        <v>0.89205999999999996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7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1">
        <f>IFERROR(SUM(X41:X43),"0")</f>
        <v>500</v>
      </c>
      <c r="Y45" s="561">
        <f>IFERROR(SUM(Y41:Y43),"0")</f>
        <v>507.6</v>
      </c>
      <c r="Z45" s="37"/>
      <c r="AA45" s="562"/>
      <c r="AB45" s="562"/>
      <c r="AC45" s="562"/>
    </row>
    <row r="46" spans="1:68" ht="14.25" hidden="1" customHeight="1" x14ac:dyDescent="0.25">
      <c r="A46" s="580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74">
        <v>4680115884915</v>
      </c>
      <c r="E47" s="575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4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6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7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7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9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hidden="1" customHeight="1" x14ac:dyDescent="0.25">
      <c r="A51" s="580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74">
        <v>4680115885882</v>
      </c>
      <c r="E52" s="575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69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74">
        <v>4680115881426</v>
      </c>
      <c r="E53" s="575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8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69</v>
      </c>
      <c r="X53" s="559">
        <v>691.2</v>
      </c>
      <c r="Y53" s="560">
        <f t="shared" si="6"/>
        <v>691.2</v>
      </c>
      <c r="Z53" s="36">
        <f>IFERROR(IF(Y53=0,"",ROUNDUP(Y53/H53,0)*0.01898),"")</f>
        <v>1.21472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719.04</v>
      </c>
      <c r="BN53" s="64">
        <f t="shared" si="8"/>
        <v>719.04</v>
      </c>
      <c r="BO53" s="64">
        <f t="shared" si="9"/>
        <v>1</v>
      </c>
      <c r="BP53" s="64">
        <f t="shared" si="10"/>
        <v>1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74">
        <v>4680115880283</v>
      </c>
      <c r="E54" s="575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74">
        <v>4680115881525</v>
      </c>
      <c r="E55" s="575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74">
        <v>4680115885899</v>
      </c>
      <c r="E56" s="575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8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74">
        <v>4680115881419</v>
      </c>
      <c r="E57" s="575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6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6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7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1">
        <f>IFERROR(X52/H52,"0")+IFERROR(X53/H53,"0")+IFERROR(X54/H54,"0")+IFERROR(X55/H55,"0")+IFERROR(X56/H56,"0")+IFERROR(X57/H57,"0")</f>
        <v>64</v>
      </c>
      <c r="Y58" s="561">
        <f>IFERROR(Y52/H52,"0")+IFERROR(Y53/H53,"0")+IFERROR(Y54/H54,"0")+IFERROR(Y55/H55,"0")+IFERROR(Y56/H56,"0")+IFERROR(Y57/H57,"0")</f>
        <v>64</v>
      </c>
      <c r="Z58" s="561">
        <f>IFERROR(IF(Z52="",0,Z52),"0")+IFERROR(IF(Z53="",0,Z53),"0")+IFERROR(IF(Z54="",0,Z54),"0")+IFERROR(IF(Z55="",0,Z55),"0")+IFERROR(IF(Z56="",0,Z56),"0")+IFERROR(IF(Z57="",0,Z57),"0")</f>
        <v>1.21472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7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1">
        <f>IFERROR(SUM(X52:X57),"0")</f>
        <v>691.2</v>
      </c>
      <c r="Y59" s="561">
        <f>IFERROR(SUM(Y52:Y57),"0")</f>
        <v>691.2</v>
      </c>
      <c r="Z59" s="37"/>
      <c r="AA59" s="562"/>
      <c r="AB59" s="562"/>
      <c r="AC59" s="562"/>
    </row>
    <row r="60" spans="1:68" ht="14.25" hidden="1" customHeight="1" x14ac:dyDescent="0.25">
      <c r="A60" s="580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74">
        <v>4680115881440</v>
      </c>
      <c r="E61" s="575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69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74">
        <v>4680115882751</v>
      </c>
      <c r="E62" s="575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74">
        <v>4680115885950</v>
      </c>
      <c r="E63" s="575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74">
        <v>4680115881433</v>
      </c>
      <c r="E64" s="575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6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7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7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hidden="1" customHeight="1" x14ac:dyDescent="0.25">
      <c r="A67" s="580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74">
        <v>4680115885073</v>
      </c>
      <c r="E68" s="575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74">
        <v>4680115885059</v>
      </c>
      <c r="E69" s="575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74">
        <v>4680115885097</v>
      </c>
      <c r="E70" s="575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6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7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7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80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74">
        <v>4680115881891</v>
      </c>
      <c r="E74" s="575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74">
        <v>4680115885769</v>
      </c>
      <c r="E75" s="575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74">
        <v>4680115884410</v>
      </c>
      <c r="E76" s="575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74">
        <v>4680115884311</v>
      </c>
      <c r="E77" s="575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74">
        <v>4680115885929</v>
      </c>
      <c r="E78" s="575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74">
        <v>4680115884403</v>
      </c>
      <c r="E79" s="575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6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7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7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80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74">
        <v>4680115881532</v>
      </c>
      <c r="E83" s="575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74">
        <v>4680115881464</v>
      </c>
      <c r="E84" s="575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6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7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7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9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hidden="1" customHeight="1" x14ac:dyDescent="0.25">
      <c r="A88" s="580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74">
        <v>4680115881327</v>
      </c>
      <c r="E89" s="575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8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69</v>
      </c>
      <c r="X89" s="559">
        <v>400</v>
      </c>
      <c r="Y89" s="560">
        <f>IFERROR(IF(X89="",0,CEILING((X89/$H89),1)*$H89),"")</f>
        <v>410.40000000000003</v>
      </c>
      <c r="Z89" s="36">
        <f>IFERROR(IF(Y89=0,"",ROUNDUP(Y89/H89,0)*0.01898),"")</f>
        <v>0.72123999999999999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416.11111111111109</v>
      </c>
      <c r="BN89" s="64">
        <f>IFERROR(Y89*I89/H89,"0")</f>
        <v>426.92999999999995</v>
      </c>
      <c r="BO89" s="64">
        <f>IFERROR(1/J89*(X89/H89),"0")</f>
        <v>0.57870370370370372</v>
      </c>
      <c r="BP89" s="64">
        <f>IFERROR(1/J89*(Y89/H89),"0")</f>
        <v>0.59375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74">
        <v>4680115881518</v>
      </c>
      <c r="E90" s="575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74">
        <v>4680115881303</v>
      </c>
      <c r="E91" s="575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2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6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7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1">
        <f>IFERROR(X89/H89,"0")+IFERROR(X90/H90,"0")+IFERROR(X91/H91,"0")</f>
        <v>37.037037037037038</v>
      </c>
      <c r="Y92" s="561">
        <f>IFERROR(Y89/H89,"0")+IFERROR(Y90/H90,"0")+IFERROR(Y91/H91,"0")</f>
        <v>38</v>
      </c>
      <c r="Z92" s="561">
        <f>IFERROR(IF(Z89="",0,Z89),"0")+IFERROR(IF(Z90="",0,Z90),"0")+IFERROR(IF(Z91="",0,Z91),"0")</f>
        <v>0.72123999999999999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7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1">
        <f>IFERROR(SUM(X89:X91),"0")</f>
        <v>400</v>
      </c>
      <c r="Y93" s="561">
        <f>IFERROR(SUM(Y89:Y91),"0")</f>
        <v>410.40000000000003</v>
      </c>
      <c r="Z93" s="37"/>
      <c r="AA93" s="562"/>
      <c r="AB93" s="562"/>
      <c r="AC93" s="562"/>
    </row>
    <row r="94" spans="1:68" ht="14.25" hidden="1" customHeight="1" x14ac:dyDescent="0.25">
      <c r="A94" s="580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74">
        <v>4607091386967</v>
      </c>
      <c r="E95" s="575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63" t="s">
        <v>190</v>
      </c>
      <c r="Q95" s="566"/>
      <c r="R95" s="566"/>
      <c r="S95" s="566"/>
      <c r="T95" s="567"/>
      <c r="U95" s="34"/>
      <c r="V95" s="34"/>
      <c r="W95" s="35" t="s">
        <v>69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74">
        <v>4680115884953</v>
      </c>
      <c r="E96" s="575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2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74">
        <v>4607091385731</v>
      </c>
      <c r="E97" s="575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74">
        <v>4607091385731</v>
      </c>
      <c r="E98" s="575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6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69</v>
      </c>
      <c r="X98" s="559">
        <v>450</v>
      </c>
      <c r="Y98" s="560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74">
        <v>4680115880894</v>
      </c>
      <c r="E99" s="575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87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69</v>
      </c>
      <c r="X99" s="559">
        <v>70</v>
      </c>
      <c r="Y99" s="560">
        <f>IFERROR(IF(X99="",0,CEILING((X99/$H99),1)*$H99),"")</f>
        <v>71.28</v>
      </c>
      <c r="Z99" s="36">
        <f>IFERROR(IF(Y99=0,"",ROUNDUP(Y99/H99,0)*0.00651),"")</f>
        <v>0.23436000000000001</v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79.121212121212125</v>
      </c>
      <c r="BN99" s="64">
        <f>IFERROR(Y99*I99/H99,"0")</f>
        <v>80.567999999999998</v>
      </c>
      <c r="BO99" s="64">
        <f>IFERROR(1/J99*(X99/H99),"0")</f>
        <v>0.19425019425019427</v>
      </c>
      <c r="BP99" s="64">
        <f>IFERROR(1/J99*(Y99/H99),"0")</f>
        <v>0.19780219780219782</v>
      </c>
    </row>
    <row r="100" spans="1:68" x14ac:dyDescent="0.2">
      <c r="A100" s="576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7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1">
        <f>IFERROR(X95/H95,"0")+IFERROR(X96/H96,"0")+IFERROR(X97/H97,"0")+IFERROR(X98/H98,"0")+IFERROR(X99/H99,"0")</f>
        <v>239.05723905723906</v>
      </c>
      <c r="Y100" s="561">
        <f>IFERROR(Y95/H95,"0")+IFERROR(Y96/H96,"0")+IFERROR(Y97/H97,"0")+IFERROR(Y98/H98,"0")+IFERROR(Y99/H99,"0")</f>
        <v>241</v>
      </c>
      <c r="Z100" s="561">
        <f>IFERROR(IF(Z95="",0,Z95),"0")+IFERROR(IF(Z96="",0,Z96),"0")+IFERROR(IF(Z97="",0,Z97),"0")+IFERROR(IF(Z98="",0,Z98),"0")+IFERROR(IF(Z99="",0,Z99),"0")</f>
        <v>2.04277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7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1">
        <f>IFERROR(SUM(X95:X99),"0")</f>
        <v>820</v>
      </c>
      <c r="Y101" s="561">
        <f>IFERROR(SUM(Y95:Y99),"0")</f>
        <v>829.98</v>
      </c>
      <c r="Z101" s="37"/>
      <c r="AA101" s="562"/>
      <c r="AB101" s="562"/>
      <c r="AC101" s="562"/>
    </row>
    <row r="102" spans="1:68" ht="16.5" hidden="1" customHeight="1" x14ac:dyDescent="0.25">
      <c r="A102" s="579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hidden="1" customHeight="1" x14ac:dyDescent="0.25">
      <c r="A103" s="580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74">
        <v>4680115882133</v>
      </c>
      <c r="E104" s="575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8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69</v>
      </c>
      <c r="X104" s="559">
        <v>200</v>
      </c>
      <c r="Y104" s="560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74">
        <v>4680115880269</v>
      </c>
      <c r="E105" s="575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67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74">
        <v>4680115880429</v>
      </c>
      <c r="E106" s="575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74">
        <v>4680115881457</v>
      </c>
      <c r="E107" s="575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63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6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7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1">
        <f>IFERROR(X104/H104,"0")+IFERROR(X105/H105,"0")+IFERROR(X106/H106,"0")+IFERROR(X107/H107,"0")</f>
        <v>18.518518518518519</v>
      </c>
      <c r="Y108" s="561">
        <f>IFERROR(Y104/H104,"0")+IFERROR(Y105/H105,"0")+IFERROR(Y106/H106,"0")+IFERROR(Y107/H107,"0")</f>
        <v>19</v>
      </c>
      <c r="Z108" s="561">
        <f>IFERROR(IF(Z104="",0,Z104),"0")+IFERROR(IF(Z105="",0,Z105),"0")+IFERROR(IF(Z106="",0,Z106),"0")+IFERROR(IF(Z107="",0,Z107),"0")</f>
        <v>0.36062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7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1">
        <f>IFERROR(SUM(X104:X107),"0")</f>
        <v>200</v>
      </c>
      <c r="Y109" s="561">
        <f>IFERROR(SUM(Y104:Y107),"0")</f>
        <v>205.20000000000002</v>
      </c>
      <c r="Z109" s="37"/>
      <c r="AA109" s="562"/>
      <c r="AB109" s="562"/>
      <c r="AC109" s="562"/>
    </row>
    <row r="110" spans="1:68" ht="14.25" hidden="1" customHeight="1" x14ac:dyDescent="0.25">
      <c r="A110" s="580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74">
        <v>4680115881488</v>
      </c>
      <c r="E111" s="575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69</v>
      </c>
      <c r="X111" s="559">
        <v>100</v>
      </c>
      <c r="Y111" s="560">
        <f>IFERROR(IF(X111="",0,CEILING((X111/$H111),1)*$H111),"")</f>
        <v>108</v>
      </c>
      <c r="Z111" s="36">
        <f>IFERROR(IF(Y111=0,"",ROUNDUP(Y111/H111,0)*0.01898),"")</f>
        <v>0.1898</v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104.02777777777777</v>
      </c>
      <c r="BN111" s="64">
        <f>IFERROR(Y111*I111/H111,"0")</f>
        <v>112.34999999999998</v>
      </c>
      <c r="BO111" s="64">
        <f>IFERROR(1/J111*(X111/H111),"0")</f>
        <v>0.14467592592592593</v>
      </c>
      <c r="BP111" s="64">
        <f>IFERROR(1/J111*(Y111/H111),"0")</f>
        <v>0.15625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74">
        <v>4680115882775</v>
      </c>
      <c r="E112" s="575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6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74">
        <v>4680115880658</v>
      </c>
      <c r="E113" s="575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8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6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7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1">
        <f>IFERROR(X111/H111,"0")+IFERROR(X112/H112,"0")+IFERROR(X113/H113,"0")</f>
        <v>9.2592592592592595</v>
      </c>
      <c r="Y114" s="561">
        <f>IFERROR(Y111/H111,"0")+IFERROR(Y112/H112,"0")+IFERROR(Y113/H113,"0")</f>
        <v>10</v>
      </c>
      <c r="Z114" s="561">
        <f>IFERROR(IF(Z111="",0,Z111),"0")+IFERROR(IF(Z112="",0,Z112),"0")+IFERROR(IF(Z113="",0,Z113),"0")</f>
        <v>0.1898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7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1">
        <f>IFERROR(SUM(X111:X113),"0")</f>
        <v>100</v>
      </c>
      <c r="Y115" s="561">
        <f>IFERROR(SUM(Y111:Y113),"0")</f>
        <v>108</v>
      </c>
      <c r="Z115" s="37"/>
      <c r="AA115" s="562"/>
      <c r="AB115" s="562"/>
      <c r="AC115" s="562"/>
    </row>
    <row r="116" spans="1:68" ht="14.25" hidden="1" customHeight="1" x14ac:dyDescent="0.25">
      <c r="A116" s="580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74">
        <v>4607091385168</v>
      </c>
      <c r="E117" s="575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69</v>
      </c>
      <c r="X117" s="559">
        <v>650</v>
      </c>
      <c r="Y117" s="560">
        <f>IFERROR(IF(X117="",0,CEILING((X117/$H117),1)*$H117),"")</f>
        <v>656.1</v>
      </c>
      <c r="Z117" s="36">
        <f>IFERROR(IF(Y117=0,"",ROUNDUP(Y117/H117,0)*0.01898),"")</f>
        <v>1.53738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691.16666666666663</v>
      </c>
      <c r="BN117" s="64">
        <f>IFERROR(Y117*I117/H117,"0")</f>
        <v>697.65300000000002</v>
      </c>
      <c r="BO117" s="64">
        <f>IFERROR(1/J117*(X117/H117),"0")</f>
        <v>1.253858024691358</v>
      </c>
      <c r="BP117" s="64">
        <f>IFERROR(1/J117*(Y117/H117),"0")</f>
        <v>1.265625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74">
        <v>4607091383256</v>
      </c>
      <c r="E118" s="575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7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74">
        <v>4607091385748</v>
      </c>
      <c r="E119" s="575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8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69</v>
      </c>
      <c r="X119" s="559">
        <v>650</v>
      </c>
      <c r="Y119" s="560">
        <f>IFERROR(IF(X119="",0,CEILING((X119/$H119),1)*$H119),"")</f>
        <v>650.70000000000005</v>
      </c>
      <c r="Z119" s="36">
        <f>IFERROR(IF(Y119=0,"",ROUNDUP(Y119/H119,0)*0.00651),"")</f>
        <v>1.56891</v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710.66666666666663</v>
      </c>
      <c r="BN119" s="64">
        <f>IFERROR(Y119*I119/H119,"0")</f>
        <v>711.43200000000002</v>
      </c>
      <c r="BO119" s="64">
        <f>IFERROR(1/J119*(X119/H119),"0")</f>
        <v>1.3227513227513228</v>
      </c>
      <c r="BP119" s="64">
        <f>IFERROR(1/J119*(Y119/H119),"0")</f>
        <v>1.3241758241758244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74">
        <v>4680115884533</v>
      </c>
      <c r="E120" s="575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8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6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7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1">
        <f>IFERROR(X117/H117,"0")+IFERROR(X118/H118,"0")+IFERROR(X119/H119,"0")+IFERROR(X120/H120,"0")</f>
        <v>320.98765432098764</v>
      </c>
      <c r="Y121" s="561">
        <f>IFERROR(Y117/H117,"0")+IFERROR(Y118/H118,"0")+IFERROR(Y119/H119,"0")+IFERROR(Y120/H120,"0")</f>
        <v>322</v>
      </c>
      <c r="Z121" s="561">
        <f>IFERROR(IF(Z117="",0,Z117),"0")+IFERROR(IF(Z118="",0,Z118),"0")+IFERROR(IF(Z119="",0,Z119),"0")+IFERROR(IF(Z120="",0,Z120),"0")</f>
        <v>3.10629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7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1">
        <f>IFERROR(SUM(X117:X120),"0")</f>
        <v>1300</v>
      </c>
      <c r="Y122" s="561">
        <f>IFERROR(SUM(Y117:Y120),"0")</f>
        <v>1306.8000000000002</v>
      </c>
      <c r="Z122" s="37"/>
      <c r="AA122" s="562"/>
      <c r="AB122" s="562"/>
      <c r="AC122" s="562"/>
    </row>
    <row r="123" spans="1:68" ht="14.25" hidden="1" customHeight="1" x14ac:dyDescent="0.25">
      <c r="A123" s="580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74">
        <v>4680115882652</v>
      </c>
      <c r="E124" s="575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5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74">
        <v>4680115880238</v>
      </c>
      <c r="E125" s="575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6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7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7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9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hidden="1" customHeight="1" x14ac:dyDescent="0.25">
      <c r="A129" s="580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74">
        <v>4680115882577</v>
      </c>
      <c r="E130" s="575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69</v>
      </c>
      <c r="X130" s="559">
        <v>200</v>
      </c>
      <c r="Y130" s="560">
        <f>IFERROR(IF(X130="",0,CEILING((X130/$H130),1)*$H130),"")</f>
        <v>201.60000000000002</v>
      </c>
      <c r="Z130" s="36">
        <f>IFERROR(IF(Y130=0,"",ROUNDUP(Y130/H130,0)*0.00651),"")</f>
        <v>0.41012999999999999</v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211.25</v>
      </c>
      <c r="BN130" s="64">
        <f>IFERROR(Y130*I130/H130,"0")</f>
        <v>212.94</v>
      </c>
      <c r="BO130" s="64">
        <f>IFERROR(1/J130*(X130/H130),"0")</f>
        <v>0.34340659340659341</v>
      </c>
      <c r="BP130" s="64">
        <f>IFERROR(1/J130*(Y130/H130),"0")</f>
        <v>0.3461538461538462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74">
        <v>4680115882577</v>
      </c>
      <c r="E131" s="575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7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6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7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1">
        <f>IFERROR(X130/H130,"0")+IFERROR(X131/H131,"0")</f>
        <v>62.5</v>
      </c>
      <c r="Y132" s="561">
        <f>IFERROR(Y130/H130,"0")+IFERROR(Y131/H131,"0")</f>
        <v>63.000000000000007</v>
      </c>
      <c r="Z132" s="561">
        <f>IFERROR(IF(Z130="",0,Z130),"0")+IFERROR(IF(Z131="",0,Z131),"0")</f>
        <v>0.41012999999999999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7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1">
        <f>IFERROR(SUM(X130:X131),"0")</f>
        <v>200</v>
      </c>
      <c r="Y133" s="561">
        <f>IFERROR(SUM(Y130:Y131),"0")</f>
        <v>201.60000000000002</v>
      </c>
      <c r="Z133" s="37"/>
      <c r="AA133" s="562"/>
      <c r="AB133" s="562"/>
      <c r="AC133" s="562"/>
    </row>
    <row r="134" spans="1:68" ht="14.25" hidden="1" customHeight="1" x14ac:dyDescent="0.25">
      <c r="A134" s="580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74">
        <v>4680115883444</v>
      </c>
      <c r="E135" s="575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65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69</v>
      </c>
      <c r="X135" s="559">
        <v>200</v>
      </c>
      <c r="Y135" s="560">
        <f>IFERROR(IF(X135="",0,CEILING((X135/$H135),1)*$H135),"")</f>
        <v>201.6</v>
      </c>
      <c r="Z135" s="36">
        <f>IFERROR(IF(Y135=0,"",ROUNDUP(Y135/H135,0)*0.00651),"")</f>
        <v>0.46872000000000003</v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219.14285714285717</v>
      </c>
      <c r="BN135" s="64">
        <f>IFERROR(Y135*I135/H135,"0")</f>
        <v>220.89599999999999</v>
      </c>
      <c r="BO135" s="64">
        <f>IFERROR(1/J135*(X135/H135),"0")</f>
        <v>0.39246467817896391</v>
      </c>
      <c r="BP135" s="64">
        <f>IFERROR(1/J135*(Y135/H135),"0")</f>
        <v>0.39560439560439564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74">
        <v>4680115883444</v>
      </c>
      <c r="E136" s="575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6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6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7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1">
        <f>IFERROR(X135/H135,"0")+IFERROR(X136/H136,"0")</f>
        <v>71.428571428571431</v>
      </c>
      <c r="Y137" s="561">
        <f>IFERROR(Y135/H135,"0")+IFERROR(Y136/H136,"0")</f>
        <v>72</v>
      </c>
      <c r="Z137" s="561">
        <f>IFERROR(IF(Z135="",0,Z135),"0")+IFERROR(IF(Z136="",0,Z136),"0")</f>
        <v>0.46872000000000003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7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1">
        <f>IFERROR(SUM(X135:X136),"0")</f>
        <v>200</v>
      </c>
      <c r="Y138" s="561">
        <f>IFERROR(SUM(Y135:Y136),"0")</f>
        <v>201.6</v>
      </c>
      <c r="Z138" s="37"/>
      <c r="AA138" s="562"/>
      <c r="AB138" s="562"/>
      <c r="AC138" s="562"/>
    </row>
    <row r="139" spans="1:68" ht="14.25" hidden="1" customHeight="1" x14ac:dyDescent="0.25">
      <c r="A139" s="580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74">
        <v>4680115882584</v>
      </c>
      <c r="E140" s="575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74">
        <v>4680115882584</v>
      </c>
      <c r="E141" s="575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6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7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7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9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hidden="1" customHeight="1" x14ac:dyDescent="0.25">
      <c r="A145" s="580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74">
        <v>4607091384604</v>
      </c>
      <c r="E146" s="575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76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7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hidden="1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7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hidden="1" customHeight="1" x14ac:dyDescent="0.25">
      <c r="A149" s="580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74">
        <v>4607091387667</v>
      </c>
      <c r="E150" s="575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74">
        <v>4607091387636</v>
      </c>
      <c r="E151" s="575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5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74">
        <v>4607091382426</v>
      </c>
      <c r="E152" s="575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8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6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7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7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9" t="s">
        <v>259</v>
      </c>
      <c r="B155" s="640"/>
      <c r="C155" s="640"/>
      <c r="D155" s="640"/>
      <c r="E155" s="640"/>
      <c r="F155" s="640"/>
      <c r="G155" s="640"/>
      <c r="H155" s="640"/>
      <c r="I155" s="640"/>
      <c r="J155" s="640"/>
      <c r="K155" s="640"/>
      <c r="L155" s="640"/>
      <c r="M155" s="640"/>
      <c r="N155" s="640"/>
      <c r="O155" s="640"/>
      <c r="P155" s="640"/>
      <c r="Q155" s="640"/>
      <c r="R155" s="640"/>
      <c r="S155" s="640"/>
      <c r="T155" s="640"/>
      <c r="U155" s="640"/>
      <c r="V155" s="640"/>
      <c r="W155" s="640"/>
      <c r="X155" s="640"/>
      <c r="Y155" s="640"/>
      <c r="Z155" s="640"/>
      <c r="AA155" s="48"/>
      <c r="AB155" s="48"/>
      <c r="AC155" s="48"/>
    </row>
    <row r="156" spans="1:68" ht="16.5" hidden="1" customHeight="1" x14ac:dyDescent="0.25">
      <c r="A156" s="579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hidden="1" customHeight="1" x14ac:dyDescent="0.25">
      <c r="A157" s="580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74">
        <v>4680115886223</v>
      </c>
      <c r="E158" s="575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6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7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7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80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74">
        <v>4680115880993</v>
      </c>
      <c r="E162" s="575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69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74">
        <v>4680115881761</v>
      </c>
      <c r="E163" s="575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74">
        <v>4680115881563</v>
      </c>
      <c r="E164" s="575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69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74">
        <v>4680115880986</v>
      </c>
      <c r="E165" s="575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74">
        <v>4680115881785</v>
      </c>
      <c r="E166" s="575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74">
        <v>4680115886537</v>
      </c>
      <c r="E167" s="575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74">
        <v>4680115881679</v>
      </c>
      <c r="E168" s="575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74">
        <v>4680115880191</v>
      </c>
      <c r="E169" s="575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8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74">
        <v>4680115883963</v>
      </c>
      <c r="E170" s="575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6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7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24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7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1">
        <f>IFERROR(SUM(X162:X170),"0")</f>
        <v>100</v>
      </c>
      <c r="Y172" s="561">
        <f>IFERROR(SUM(Y162:Y170),"0")</f>
        <v>100.80000000000001</v>
      </c>
      <c r="Z172" s="37"/>
      <c r="AA172" s="562"/>
      <c r="AB172" s="562"/>
      <c r="AC172" s="562"/>
    </row>
    <row r="173" spans="1:68" ht="14.25" hidden="1" customHeight="1" x14ac:dyDescent="0.25">
      <c r="A173" s="580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74">
        <v>4680115886780</v>
      </c>
      <c r="E174" s="575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59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74">
        <v>4680115886742</v>
      </c>
      <c r="E175" s="575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68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74">
        <v>4680115886766</v>
      </c>
      <c r="E176" s="575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66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6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7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7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80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74">
        <v>4680115886797</v>
      </c>
      <c r="E180" s="575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7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6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7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7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9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hidden="1" customHeight="1" x14ac:dyDescent="0.25">
      <c r="A184" s="580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74">
        <v>4680115881402</v>
      </c>
      <c r="E185" s="575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74">
        <v>4680115881396</v>
      </c>
      <c r="E186" s="575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6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7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7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80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74">
        <v>4680115882935</v>
      </c>
      <c r="E190" s="575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7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74">
        <v>4680115880764</v>
      </c>
      <c r="E191" s="575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6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7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7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80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74">
        <v>4680115882683</v>
      </c>
      <c r="E195" s="575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7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69</v>
      </c>
      <c r="X195" s="559">
        <v>300</v>
      </c>
      <c r="Y195" s="560">
        <f t="shared" ref="Y195:Y202" si="21">IFERROR(IF(X195="",0,CEILING((X195/$H195),1)*$H195),"")</f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311.66666666666663</v>
      </c>
      <c r="BN195" s="64">
        <f t="shared" ref="BN195:BN202" si="23">IFERROR(Y195*I195/H195,"0")</f>
        <v>314.16000000000003</v>
      </c>
      <c r="BO195" s="64">
        <f t="shared" ref="BO195:BO202" si="24">IFERROR(1/J195*(X195/H195),"0")</f>
        <v>0.42087542087542085</v>
      </c>
      <c r="BP195" s="64">
        <f t="shared" ref="BP195:BP202" si="25">IFERROR(1/J195*(Y195/H195),"0")</f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74">
        <v>4680115882690</v>
      </c>
      <c r="E196" s="575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69</v>
      </c>
      <c r="X196" s="559">
        <v>300</v>
      </c>
      <c r="Y196" s="560">
        <f t="shared" si="21"/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311.66666666666663</v>
      </c>
      <c r="BN196" s="64">
        <f t="shared" si="23"/>
        <v>314.16000000000003</v>
      </c>
      <c r="BO196" s="64">
        <f t="shared" si="24"/>
        <v>0.42087542087542085</v>
      </c>
      <c r="BP196" s="64">
        <f t="shared" si="25"/>
        <v>0.42424242424242425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74">
        <v>4680115882669</v>
      </c>
      <c r="E197" s="575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8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69</v>
      </c>
      <c r="X197" s="559">
        <v>400</v>
      </c>
      <c r="Y197" s="560">
        <f t="shared" si="21"/>
        <v>405</v>
      </c>
      <c r="Z197" s="36">
        <f>IFERROR(IF(Y197=0,"",ROUNDUP(Y197/H197,0)*0.00902),"")</f>
        <v>0.67649999999999999</v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415.55555555555554</v>
      </c>
      <c r="BN197" s="64">
        <f t="shared" si="23"/>
        <v>420.75</v>
      </c>
      <c r="BO197" s="64">
        <f t="shared" si="24"/>
        <v>0.5611672278338945</v>
      </c>
      <c r="BP197" s="64">
        <f t="shared" si="25"/>
        <v>0.56818181818181823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74">
        <v>4680115882676</v>
      </c>
      <c r="E198" s="575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69</v>
      </c>
      <c r="X198" s="559">
        <v>300</v>
      </c>
      <c r="Y198" s="560">
        <f t="shared" si="21"/>
        <v>302.40000000000003</v>
      </c>
      <c r="Z198" s="36">
        <f>IFERROR(IF(Y198=0,"",ROUNDUP(Y198/H198,0)*0.00902),"")</f>
        <v>0.50512000000000001</v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311.66666666666663</v>
      </c>
      <c r="BN198" s="64">
        <f t="shared" si="23"/>
        <v>314.16000000000003</v>
      </c>
      <c r="BO198" s="64">
        <f t="shared" si="24"/>
        <v>0.42087542087542085</v>
      </c>
      <c r="BP198" s="64">
        <f t="shared" si="25"/>
        <v>0.42424242424242425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74">
        <v>4680115884014</v>
      </c>
      <c r="E199" s="575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69</v>
      </c>
      <c r="X199" s="559">
        <v>50</v>
      </c>
      <c r="Y199" s="560">
        <f t="shared" si="21"/>
        <v>50.4</v>
      </c>
      <c r="Z199" s="36">
        <f>IFERROR(IF(Y199=0,"",ROUNDUP(Y199/H199,0)*0.00502),"")</f>
        <v>0.14056000000000002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53.611111111111107</v>
      </c>
      <c r="BN199" s="64">
        <f t="shared" si="23"/>
        <v>54.039999999999992</v>
      </c>
      <c r="BO199" s="64">
        <f t="shared" si="24"/>
        <v>0.11870845204178539</v>
      </c>
      <c r="BP199" s="64">
        <f t="shared" si="25"/>
        <v>0.11965811965811968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74">
        <v>4680115884007</v>
      </c>
      <c r="E200" s="575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74">
        <v>4680115884038</v>
      </c>
      <c r="E201" s="575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74">
        <v>4680115884021</v>
      </c>
      <c r="E202" s="575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6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7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268.51851851851848</v>
      </c>
      <c r="Y203" s="561">
        <f>IFERROR(Y195/H195,"0")+IFERROR(Y196/H196,"0")+IFERROR(Y197/H197,"0")+IFERROR(Y198/H198,"0")+IFERROR(Y199/H199,"0")+IFERROR(Y200/H200,"0")+IFERROR(Y201/H201,"0")+IFERROR(Y202/H202,"0")</f>
        <v>271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2.3324199999999999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7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1">
        <f>IFERROR(SUM(X195:X202),"0")</f>
        <v>1350</v>
      </c>
      <c r="Y204" s="561">
        <f>IFERROR(SUM(Y195:Y202),"0")</f>
        <v>1362.6000000000001</v>
      </c>
      <c r="Z204" s="37"/>
      <c r="AA204" s="562"/>
      <c r="AB204" s="562"/>
      <c r="AC204" s="562"/>
    </row>
    <row r="205" spans="1:68" ht="14.25" hidden="1" customHeight="1" x14ac:dyDescent="0.25">
      <c r="A205" s="580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74">
        <v>4680115881594</v>
      </c>
      <c r="E206" s="575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74">
        <v>4680115881617</v>
      </c>
      <c r="E207" s="575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74">
        <v>4680115880573</v>
      </c>
      <c r="E208" s="575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69</v>
      </c>
      <c r="X208" s="559">
        <v>200</v>
      </c>
      <c r="Y208" s="560">
        <f t="shared" si="26"/>
        <v>200.1</v>
      </c>
      <c r="Z208" s="36">
        <f>IFERROR(IF(Y208=0,"",ROUNDUP(Y208/H208,0)*0.01898),"")</f>
        <v>0.43653999999999998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211.93103448275863</v>
      </c>
      <c r="BN208" s="64">
        <f t="shared" si="28"/>
        <v>212.03699999999998</v>
      </c>
      <c r="BO208" s="64">
        <f t="shared" si="29"/>
        <v>0.35919540229885061</v>
      </c>
      <c r="BP208" s="64">
        <f t="shared" si="30"/>
        <v>0.359375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74">
        <v>4680115882195</v>
      </c>
      <c r="E209" s="575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8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69</v>
      </c>
      <c r="X209" s="559">
        <v>150</v>
      </c>
      <c r="Y209" s="560">
        <f t="shared" si="26"/>
        <v>151.19999999999999</v>
      </c>
      <c r="Z209" s="36">
        <f t="shared" ref="Z209:Z214" si="31">IFERROR(IF(Y209=0,"",ROUNDUP(Y209/H209,0)*0.00651),"")</f>
        <v>0.41012999999999999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166.875</v>
      </c>
      <c r="BN209" s="64">
        <f t="shared" si="28"/>
        <v>168.20999999999998</v>
      </c>
      <c r="BO209" s="64">
        <f t="shared" si="29"/>
        <v>0.34340659340659341</v>
      </c>
      <c r="BP209" s="64">
        <f t="shared" si="30"/>
        <v>0.3461538461538462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74">
        <v>4680115882607</v>
      </c>
      <c r="E210" s="575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74">
        <v>4680115880092</v>
      </c>
      <c r="E211" s="575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82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69</v>
      </c>
      <c r="X211" s="559">
        <v>300</v>
      </c>
      <c r="Y211" s="560">
        <f t="shared" si="26"/>
        <v>300</v>
      </c>
      <c r="Z211" s="36">
        <f t="shared" si="31"/>
        <v>0.81374999999999997</v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331.5</v>
      </c>
      <c r="BN211" s="64">
        <f t="shared" si="28"/>
        <v>331.5</v>
      </c>
      <c r="BO211" s="64">
        <f t="shared" si="29"/>
        <v>0.68681318681318682</v>
      </c>
      <c r="BP211" s="64">
        <f t="shared" si="30"/>
        <v>0.68681318681318682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74">
        <v>4680115880221</v>
      </c>
      <c r="E212" s="575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69</v>
      </c>
      <c r="X212" s="559">
        <v>300</v>
      </c>
      <c r="Y212" s="560">
        <f t="shared" si="26"/>
        <v>300</v>
      </c>
      <c r="Z212" s="36">
        <f t="shared" si="31"/>
        <v>0.81374999999999997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331.5</v>
      </c>
      <c r="BN212" s="64">
        <f t="shared" si="28"/>
        <v>331.5</v>
      </c>
      <c r="BO212" s="64">
        <f t="shared" si="29"/>
        <v>0.68681318681318682</v>
      </c>
      <c r="BP212" s="64">
        <f t="shared" si="30"/>
        <v>0.68681318681318682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74">
        <v>4680115880504</v>
      </c>
      <c r="E213" s="575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8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69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74">
        <v>4680115882164</v>
      </c>
      <c r="E214" s="575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69</v>
      </c>
      <c r="X214" s="559">
        <v>100</v>
      </c>
      <c r="Y214" s="560">
        <f t="shared" si="26"/>
        <v>100.8</v>
      </c>
      <c r="Z214" s="36">
        <f t="shared" si="31"/>
        <v>0.27342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110.75000000000001</v>
      </c>
      <c r="BN214" s="64">
        <f t="shared" si="28"/>
        <v>111.63600000000001</v>
      </c>
      <c r="BO214" s="64">
        <f t="shared" si="29"/>
        <v>0.22893772893772898</v>
      </c>
      <c r="BP214" s="64">
        <f t="shared" si="30"/>
        <v>0.23076923076923078</v>
      </c>
    </row>
    <row r="215" spans="1:68" x14ac:dyDescent="0.2">
      <c r="A215" s="576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7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460.48850574712645</v>
      </c>
      <c r="Y215" s="561">
        <f>IFERROR(Y206/H206,"0")+IFERROR(Y207/H207,"0")+IFERROR(Y208/H208,"0")+IFERROR(Y209/H209,"0")+IFERROR(Y210/H210,"0")+IFERROR(Y211/H211,"0")+IFERROR(Y212/H212,"0")+IFERROR(Y213/H213,"0")+IFERROR(Y214/H214,"0")</f>
        <v>462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3.2944300000000002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7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1">
        <f>IFERROR(SUM(X206:X214),"0")</f>
        <v>1250</v>
      </c>
      <c r="Y216" s="561">
        <f>IFERROR(SUM(Y206:Y214),"0")</f>
        <v>1253.6999999999998</v>
      </c>
      <c r="Z216" s="37"/>
      <c r="AA216" s="562"/>
      <c r="AB216" s="562"/>
      <c r="AC216" s="562"/>
    </row>
    <row r="217" spans="1:68" ht="14.25" hidden="1" customHeight="1" x14ac:dyDescent="0.25">
      <c r="A217" s="580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74">
        <v>4680115880818</v>
      </c>
      <c r="E218" s="575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74">
        <v>4680115880801</v>
      </c>
      <c r="E219" s="575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7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6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7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7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9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hidden="1" customHeight="1" x14ac:dyDescent="0.25">
      <c r="A223" s="580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74">
        <v>4680115884137</v>
      </c>
      <c r="E224" s="575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74">
        <v>4680115884236</v>
      </c>
      <c r="E225" s="575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74">
        <v>4680115884175</v>
      </c>
      <c r="E226" s="575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9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74">
        <v>4680115884144</v>
      </c>
      <c r="E227" s="575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74">
        <v>4680115886551</v>
      </c>
      <c r="E228" s="575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60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74">
        <v>4680115884182</v>
      </c>
      <c r="E229" s="575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74">
        <v>4680115884205</v>
      </c>
      <c r="E230" s="575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6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7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7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80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74">
        <v>4680115885981</v>
      </c>
      <c r="E234" s="575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8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6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7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7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80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74">
        <v>4680115886803</v>
      </c>
      <c r="E238" s="575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1" t="s">
        <v>386</v>
      </c>
      <c r="Q238" s="566"/>
      <c r="R238" s="566"/>
      <c r="S238" s="566"/>
      <c r="T238" s="567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6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7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7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80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74">
        <v>4680115886704</v>
      </c>
      <c r="E242" s="575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85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74">
        <v>4680115886681</v>
      </c>
      <c r="E243" s="575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611" t="s">
        <v>394</v>
      </c>
      <c r="Q243" s="566"/>
      <c r="R243" s="566"/>
      <c r="S243" s="566"/>
      <c r="T243" s="567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74">
        <v>4680115886735</v>
      </c>
      <c r="E244" s="575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4">
        <v>4680115886728</v>
      </c>
      <c r="E245" s="575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82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4">
        <v>4680115886711</v>
      </c>
      <c r="E246" s="575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8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6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7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7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9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hidden="1" customHeight="1" x14ac:dyDescent="0.25">
      <c r="A250" s="580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4">
        <v>4680115885837</v>
      </c>
      <c r="E251" s="575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4">
        <v>4680115885806</v>
      </c>
      <c r="E252" s="575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7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4">
        <v>4680115885851</v>
      </c>
      <c r="E253" s="575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4">
        <v>4680115885844</v>
      </c>
      <c r="E254" s="575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4">
        <v>4680115885820</v>
      </c>
      <c r="E255" s="575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84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76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7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hidden="1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7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hidden="1" customHeight="1" x14ac:dyDescent="0.25">
      <c r="A258" s="579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hidden="1" customHeight="1" x14ac:dyDescent="0.25">
      <c r="A259" s="580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4">
        <v>4607091383423</v>
      </c>
      <c r="E260" s="575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4">
        <v>4680115886957</v>
      </c>
      <c r="E261" s="575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15" t="s">
        <v>422</v>
      </c>
      <c r="Q261" s="566"/>
      <c r="R261" s="566"/>
      <c r="S261" s="566"/>
      <c r="T261" s="567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4">
        <v>4680115885660</v>
      </c>
      <c r="E262" s="575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62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4">
        <v>4680115886773</v>
      </c>
      <c r="E263" s="575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603" t="s">
        <v>429</v>
      </c>
      <c r="Q263" s="566"/>
      <c r="R263" s="566"/>
      <c r="S263" s="566"/>
      <c r="T263" s="567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6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7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7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9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hidden="1" customHeight="1" x14ac:dyDescent="0.25">
      <c r="A267" s="580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4">
        <v>4680115886186</v>
      </c>
      <c r="E268" s="575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8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74">
        <v>4680115881228</v>
      </c>
      <c r="E269" s="575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69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74">
        <v>4680115881211</v>
      </c>
      <c r="E270" s="575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6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6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7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7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9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hidden="1" customHeight="1" x14ac:dyDescent="0.25">
      <c r="A274" s="580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4">
        <v>4680115880344</v>
      </c>
      <c r="E275" s="575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6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7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7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80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4">
        <v>4680115884618</v>
      </c>
      <c r="E279" s="575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6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7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7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9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hidden="1" customHeight="1" x14ac:dyDescent="0.25">
      <c r="A283" s="580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4">
        <v>4680115883703</v>
      </c>
      <c r="E284" s="575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6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7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7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9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hidden="1" customHeight="1" x14ac:dyDescent="0.25">
      <c r="A288" s="580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4301012126</v>
      </c>
      <c r="D289" s="574">
        <v>4607091386004</v>
      </c>
      <c r="E289" s="575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4301012024</v>
      </c>
      <c r="D290" s="574">
        <v>4680115885615</v>
      </c>
      <c r="E290" s="575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8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74">
        <v>4680115885554</v>
      </c>
      <c r="E291" s="575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6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74">
        <v>4680115885554</v>
      </c>
      <c r="E292" s="575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6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466</v>
      </c>
      <c r="B293" s="54" t="s">
        <v>467</v>
      </c>
      <c r="C293" s="31">
        <v>4301011858</v>
      </c>
      <c r="D293" s="574">
        <v>4680115885646</v>
      </c>
      <c r="E293" s="575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6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469</v>
      </c>
      <c r="B294" s="54" t="s">
        <v>470</v>
      </c>
      <c r="C294" s="31">
        <v>4301011857</v>
      </c>
      <c r="D294" s="574">
        <v>4680115885622</v>
      </c>
      <c r="E294" s="575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6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471</v>
      </c>
      <c r="B295" s="54" t="s">
        <v>472</v>
      </c>
      <c r="C295" s="31">
        <v>4301011859</v>
      </c>
      <c r="D295" s="574">
        <v>4680115885608</v>
      </c>
      <c r="E295" s="575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6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76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7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hidden="1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7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hidden="1" customHeight="1" x14ac:dyDescent="0.25">
      <c r="A298" s="580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hidden="1" customHeight="1" x14ac:dyDescent="0.25">
      <c r="A299" s="54" t="s">
        <v>474</v>
      </c>
      <c r="B299" s="54" t="s">
        <v>475</v>
      </c>
      <c r="C299" s="31">
        <v>4301030878</v>
      </c>
      <c r="D299" s="574">
        <v>4607091387193</v>
      </c>
      <c r="E299" s="575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69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477</v>
      </c>
      <c r="B300" s="54" t="s">
        <v>478</v>
      </c>
      <c r="C300" s="31">
        <v>4301031153</v>
      </c>
      <c r="D300" s="574">
        <v>4607091387230</v>
      </c>
      <c r="E300" s="575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7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69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480</v>
      </c>
      <c r="B301" s="54" t="s">
        <v>481</v>
      </c>
      <c r="C301" s="31">
        <v>4301031154</v>
      </c>
      <c r="D301" s="574">
        <v>4607091387292</v>
      </c>
      <c r="E301" s="575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6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483</v>
      </c>
      <c r="B302" s="54" t="s">
        <v>484</v>
      </c>
      <c r="C302" s="31">
        <v>4301031152</v>
      </c>
      <c r="D302" s="574">
        <v>4607091387285</v>
      </c>
      <c r="E302" s="575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485</v>
      </c>
      <c r="B303" s="54" t="s">
        <v>486</v>
      </c>
      <c r="C303" s="31">
        <v>4301031305</v>
      </c>
      <c r="D303" s="574">
        <v>4607091389845</v>
      </c>
      <c r="E303" s="575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8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74">
        <v>4680115882881</v>
      </c>
      <c r="E304" s="575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74">
        <v>4607091383836</v>
      </c>
      <c r="E305" s="575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76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7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hidden="1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7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hidden="1" customHeight="1" x14ac:dyDescent="0.25">
      <c r="A308" s="580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hidden="1" customHeight="1" x14ac:dyDescent="0.25">
      <c r="A309" s="54" t="s">
        <v>493</v>
      </c>
      <c r="B309" s="54" t="s">
        <v>494</v>
      </c>
      <c r="C309" s="31">
        <v>4301051100</v>
      </c>
      <c r="D309" s="574">
        <v>4607091387766</v>
      </c>
      <c r="E309" s="575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8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496</v>
      </c>
      <c r="B310" s="54" t="s">
        <v>497</v>
      </c>
      <c r="C310" s="31">
        <v>4301051818</v>
      </c>
      <c r="D310" s="574">
        <v>4607091387957</v>
      </c>
      <c r="E310" s="575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499</v>
      </c>
      <c r="B311" s="54" t="s">
        <v>500</v>
      </c>
      <c r="C311" s="31">
        <v>4301051819</v>
      </c>
      <c r="D311" s="574">
        <v>4607091387964</v>
      </c>
      <c r="E311" s="575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6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502</v>
      </c>
      <c r="B312" s="54" t="s">
        <v>503</v>
      </c>
      <c r="C312" s="31">
        <v>4301051734</v>
      </c>
      <c r="D312" s="574">
        <v>4680115884588</v>
      </c>
      <c r="E312" s="575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74">
        <v>4607091387513</v>
      </c>
      <c r="E313" s="575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76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7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hidden="1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7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hidden="1" customHeight="1" x14ac:dyDescent="0.25">
      <c r="A316" s="580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hidden="1" customHeight="1" x14ac:dyDescent="0.25">
      <c r="A317" s="54" t="s">
        <v>508</v>
      </c>
      <c r="B317" s="54" t="s">
        <v>509</v>
      </c>
      <c r="C317" s="31">
        <v>4301060387</v>
      </c>
      <c r="D317" s="574">
        <v>4607091380880</v>
      </c>
      <c r="E317" s="575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6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4">
        <v>4607091384482</v>
      </c>
      <c r="E318" s="575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69</v>
      </c>
      <c r="X318" s="559">
        <v>100</v>
      </c>
      <c r="Y318" s="560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106.65384615384617</v>
      </c>
      <c r="BN318" s="64">
        <f>IFERROR(Y318*I318/H318,"0")</f>
        <v>108.14700000000001</v>
      </c>
      <c r="BO318" s="64">
        <f>IFERROR(1/J318*(X318/H318),"0")</f>
        <v>0.20032051282051283</v>
      </c>
      <c r="BP318" s="64">
        <f>IFERROR(1/J318*(Y318/H318),"0")</f>
        <v>0.203125</v>
      </c>
    </row>
    <row r="319" spans="1:68" ht="16.5" hidden="1" customHeight="1" x14ac:dyDescent="0.25">
      <c r="A319" s="54" t="s">
        <v>514</v>
      </c>
      <c r="B319" s="54" t="s">
        <v>515</v>
      </c>
      <c r="C319" s="31">
        <v>4301060484</v>
      </c>
      <c r="D319" s="574">
        <v>4607091380897</v>
      </c>
      <c r="E319" s="575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62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6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7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1">
        <f>IFERROR(X317/H317,"0")+IFERROR(X318/H318,"0")+IFERROR(X319/H319,"0")</f>
        <v>12.820512820512821</v>
      </c>
      <c r="Y320" s="561">
        <f>IFERROR(Y317/H317,"0")+IFERROR(Y318/H318,"0")+IFERROR(Y319/H319,"0")</f>
        <v>13</v>
      </c>
      <c r="Z320" s="561">
        <f>IFERROR(IF(Z317="",0,Z317),"0")+IFERROR(IF(Z318="",0,Z318),"0")+IFERROR(IF(Z319="",0,Z319),"0")</f>
        <v>0.24674000000000001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7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1">
        <f>IFERROR(SUM(X317:X319),"0")</f>
        <v>100</v>
      </c>
      <c r="Y321" s="561">
        <f>IFERROR(SUM(Y317:Y319),"0")</f>
        <v>101.39999999999999</v>
      </c>
      <c r="Z321" s="37"/>
      <c r="AA321" s="562"/>
      <c r="AB321" s="562"/>
      <c r="AC321" s="562"/>
    </row>
    <row r="322" spans="1:68" ht="14.25" hidden="1" customHeight="1" x14ac:dyDescent="0.25">
      <c r="A322" s="580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hidden="1" customHeight="1" x14ac:dyDescent="0.25">
      <c r="A323" s="54" t="s">
        <v>517</v>
      </c>
      <c r="B323" s="54" t="s">
        <v>518</v>
      </c>
      <c r="C323" s="31">
        <v>4301030235</v>
      </c>
      <c r="D323" s="574">
        <v>4607091388381</v>
      </c>
      <c r="E323" s="575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660" t="s">
        <v>519</v>
      </c>
      <c r="Q323" s="566"/>
      <c r="R323" s="566"/>
      <c r="S323" s="566"/>
      <c r="T323" s="567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521</v>
      </c>
      <c r="B324" s="54" t="s">
        <v>522</v>
      </c>
      <c r="C324" s="31">
        <v>4301030232</v>
      </c>
      <c r="D324" s="574">
        <v>4607091388374</v>
      </c>
      <c r="E324" s="575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7" t="s">
        <v>523</v>
      </c>
      <c r="Q324" s="566"/>
      <c r="R324" s="566"/>
      <c r="S324" s="566"/>
      <c r="T324" s="567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524</v>
      </c>
      <c r="B325" s="54" t="s">
        <v>525</v>
      </c>
      <c r="C325" s="31">
        <v>4301032015</v>
      </c>
      <c r="D325" s="574">
        <v>4607091383102</v>
      </c>
      <c r="E325" s="575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527</v>
      </c>
      <c r="B326" s="54" t="s">
        <v>528</v>
      </c>
      <c r="C326" s="31">
        <v>4301030233</v>
      </c>
      <c r="D326" s="574">
        <v>4607091388404</v>
      </c>
      <c r="E326" s="575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8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6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7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7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80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4">
        <v>4680115881808</v>
      </c>
      <c r="E330" s="575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69</v>
      </c>
      <c r="X330" s="559">
        <v>20</v>
      </c>
      <c r="Y330" s="560">
        <f>IFERROR(IF(X330="",0,CEILING((X330/$H330),1)*$H330),"")</f>
        <v>20</v>
      </c>
      <c r="Z330" s="36">
        <f>IFERROR(IF(Y330=0,"",ROUNDUP(Y330/H330,0)*0.00474),"")</f>
        <v>4.7400000000000005E-2</v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22.400000000000002</v>
      </c>
      <c r="BN330" s="64">
        <f>IFERROR(Y330*I330/H330,"0")</f>
        <v>22.400000000000002</v>
      </c>
      <c r="BO330" s="64">
        <f>IFERROR(1/J330*(X330/H330),"0")</f>
        <v>4.2016806722689072E-2</v>
      </c>
      <c r="BP330" s="64">
        <f>IFERROR(1/J330*(Y330/H330),"0")</f>
        <v>4.2016806722689072E-2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4">
        <v>4680115881822</v>
      </c>
      <c r="E331" s="575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69</v>
      </c>
      <c r="X331" s="559">
        <v>20</v>
      </c>
      <c r="Y331" s="560">
        <f>IFERROR(IF(X331="",0,CEILING((X331/$H331),1)*$H331),"")</f>
        <v>20</v>
      </c>
      <c r="Z331" s="36">
        <f>IFERROR(IF(Y331=0,"",ROUNDUP(Y331/H331,0)*0.00474),"")</f>
        <v>4.7400000000000005E-2</v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22.400000000000002</v>
      </c>
      <c r="BN331" s="64">
        <f>IFERROR(Y331*I331/H331,"0")</f>
        <v>22.400000000000002</v>
      </c>
      <c r="BO331" s="64">
        <f>IFERROR(1/J331*(X331/H331),"0")</f>
        <v>4.2016806722689072E-2</v>
      </c>
      <c r="BP331" s="64">
        <f>IFERROR(1/J331*(Y331/H331),"0")</f>
        <v>4.2016806722689072E-2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4">
        <v>4680115880016</v>
      </c>
      <c r="E332" s="575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69</v>
      </c>
      <c r="X332" s="559">
        <v>20</v>
      </c>
      <c r="Y332" s="560">
        <f>IFERROR(IF(X332="",0,CEILING((X332/$H332),1)*$H332),"")</f>
        <v>20</v>
      </c>
      <c r="Z332" s="36">
        <f>IFERROR(IF(Y332=0,"",ROUNDUP(Y332/H332,0)*0.00474),"")</f>
        <v>4.7400000000000005E-2</v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22.400000000000002</v>
      </c>
      <c r="BN332" s="64">
        <f>IFERROR(Y332*I332/H332,"0")</f>
        <v>22.400000000000002</v>
      </c>
      <c r="BO332" s="64">
        <f>IFERROR(1/J332*(X332/H332),"0")</f>
        <v>4.2016806722689072E-2</v>
      </c>
      <c r="BP332" s="64">
        <f>IFERROR(1/J332*(Y332/H332),"0")</f>
        <v>4.2016806722689072E-2</v>
      </c>
    </row>
    <row r="333" spans="1:68" x14ac:dyDescent="0.2">
      <c r="A333" s="576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7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1">
        <f>IFERROR(X330/H330,"0")+IFERROR(X331/H331,"0")+IFERROR(X332/H332,"0")</f>
        <v>30</v>
      </c>
      <c r="Y333" s="561">
        <f>IFERROR(Y330/H330,"0")+IFERROR(Y331/H331,"0")+IFERROR(Y332/H332,"0")</f>
        <v>30</v>
      </c>
      <c r="Z333" s="561">
        <f>IFERROR(IF(Z330="",0,Z330),"0")+IFERROR(IF(Z331="",0,Z331),"0")+IFERROR(IF(Z332="",0,Z332),"0")</f>
        <v>0.14220000000000002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7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1">
        <f>IFERROR(SUM(X330:X332),"0")</f>
        <v>60</v>
      </c>
      <c r="Y334" s="561">
        <f>IFERROR(SUM(Y330:Y332),"0")</f>
        <v>60</v>
      </c>
      <c r="Z334" s="37"/>
      <c r="AA334" s="562"/>
      <c r="AB334" s="562"/>
      <c r="AC334" s="562"/>
    </row>
    <row r="335" spans="1:68" ht="16.5" hidden="1" customHeight="1" x14ac:dyDescent="0.25">
      <c r="A335" s="579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hidden="1" customHeight="1" x14ac:dyDescent="0.25">
      <c r="A336" s="580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hidden="1" customHeight="1" x14ac:dyDescent="0.25">
      <c r="A337" s="54" t="s">
        <v>539</v>
      </c>
      <c r="B337" s="54" t="s">
        <v>540</v>
      </c>
      <c r="C337" s="31">
        <v>4301051489</v>
      </c>
      <c r="D337" s="574">
        <v>4607091387919</v>
      </c>
      <c r="E337" s="575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8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4">
        <v>4680115883604</v>
      </c>
      <c r="E338" s="575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69</v>
      </c>
      <c r="X338" s="559">
        <v>200</v>
      </c>
      <c r="Y338" s="560">
        <f>IFERROR(IF(X338="",0,CEILING((X338/$H338),1)*$H338),"")</f>
        <v>201.60000000000002</v>
      </c>
      <c r="Z338" s="36">
        <f>IFERROR(IF(Y338=0,"",ROUNDUP(Y338/H338,0)*0.00651),"")</f>
        <v>0.62495999999999996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223.99999999999997</v>
      </c>
      <c r="BN338" s="64">
        <f>IFERROR(Y338*I338/H338,"0")</f>
        <v>225.792</v>
      </c>
      <c r="BO338" s="64">
        <f>IFERROR(1/J338*(X338/H338),"0")</f>
        <v>0.52328623757195192</v>
      </c>
      <c r="BP338" s="64">
        <f>IFERROR(1/J338*(Y338/H338),"0")</f>
        <v>0.52747252747252749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4">
        <v>4680115883567</v>
      </c>
      <c r="E339" s="575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69</v>
      </c>
      <c r="X339" s="559">
        <v>100</v>
      </c>
      <c r="Y339" s="560">
        <f>IFERROR(IF(X339="",0,CEILING((X339/$H339),1)*$H339),"")</f>
        <v>100.80000000000001</v>
      </c>
      <c r="Z339" s="36">
        <f>IFERROR(IF(Y339=0,"",ROUNDUP(Y339/H339,0)*0.00651),"")</f>
        <v>0.31247999999999998</v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111.42857142857143</v>
      </c>
      <c r="BN339" s="64">
        <f>IFERROR(Y339*I339/H339,"0")</f>
        <v>112.32000000000001</v>
      </c>
      <c r="BO339" s="64">
        <f>IFERROR(1/J339*(X339/H339),"0")</f>
        <v>0.26164311878597596</v>
      </c>
      <c r="BP339" s="64">
        <f>IFERROR(1/J339*(Y339/H339),"0")</f>
        <v>0.26373626373626374</v>
      </c>
    </row>
    <row r="340" spans="1:68" x14ac:dyDescent="0.2">
      <c r="A340" s="576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7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1">
        <f>IFERROR(X337/H337,"0")+IFERROR(X338/H338,"0")+IFERROR(X339/H339,"0")</f>
        <v>142.85714285714286</v>
      </c>
      <c r="Y340" s="561">
        <f>IFERROR(Y337/H337,"0")+IFERROR(Y338/H338,"0")+IFERROR(Y339/H339,"0")</f>
        <v>144</v>
      </c>
      <c r="Z340" s="561">
        <f>IFERROR(IF(Z337="",0,Z337),"0")+IFERROR(IF(Z338="",0,Z338),"0")+IFERROR(IF(Z339="",0,Z339),"0")</f>
        <v>0.93743999999999994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7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1">
        <f>IFERROR(SUM(X337:X339),"0")</f>
        <v>300</v>
      </c>
      <c r="Y341" s="561">
        <f>IFERROR(SUM(Y337:Y339),"0")</f>
        <v>302.40000000000003</v>
      </c>
      <c r="Z341" s="37"/>
      <c r="AA341" s="562"/>
      <c r="AB341" s="562"/>
      <c r="AC341" s="562"/>
    </row>
    <row r="342" spans="1:68" ht="27.75" hidden="1" customHeight="1" x14ac:dyDescent="0.2">
      <c r="A342" s="639" t="s">
        <v>548</v>
      </c>
      <c r="B342" s="640"/>
      <c r="C342" s="640"/>
      <c r="D342" s="640"/>
      <c r="E342" s="640"/>
      <c r="F342" s="640"/>
      <c r="G342" s="640"/>
      <c r="H342" s="640"/>
      <c r="I342" s="640"/>
      <c r="J342" s="640"/>
      <c r="K342" s="640"/>
      <c r="L342" s="640"/>
      <c r="M342" s="640"/>
      <c r="N342" s="640"/>
      <c r="O342" s="640"/>
      <c r="P342" s="640"/>
      <c r="Q342" s="640"/>
      <c r="R342" s="640"/>
      <c r="S342" s="640"/>
      <c r="T342" s="640"/>
      <c r="U342" s="640"/>
      <c r="V342" s="640"/>
      <c r="W342" s="640"/>
      <c r="X342" s="640"/>
      <c r="Y342" s="640"/>
      <c r="Z342" s="640"/>
      <c r="AA342" s="48"/>
      <c r="AB342" s="48"/>
      <c r="AC342" s="48"/>
    </row>
    <row r="343" spans="1:68" ht="16.5" hidden="1" customHeight="1" x14ac:dyDescent="0.25">
      <c r="A343" s="579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hidden="1" customHeight="1" x14ac:dyDescent="0.25">
      <c r="A344" s="580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4">
        <v>4680115884847</v>
      </c>
      <c r="E345" s="575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6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69</v>
      </c>
      <c r="X345" s="559">
        <v>720</v>
      </c>
      <c r="Y345" s="560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4">
        <v>4680115884854</v>
      </c>
      <c r="E346" s="575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6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69</v>
      </c>
      <c r="X346" s="559">
        <v>720</v>
      </c>
      <c r="Y346" s="560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4">
        <v>4607091383997</v>
      </c>
      <c r="E347" s="575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6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69</v>
      </c>
      <c r="X347" s="559">
        <v>200</v>
      </c>
      <c r="Y347" s="560">
        <f t="shared" si="4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206.4</v>
      </c>
      <c r="BN347" s="64">
        <f t="shared" si="49"/>
        <v>216.72</v>
      </c>
      <c r="BO347" s="64">
        <f t="shared" si="50"/>
        <v>0.27777777777777779</v>
      </c>
      <c r="BP347" s="64">
        <f t="shared" si="51"/>
        <v>0.29166666666666663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4">
        <v>4680115884830</v>
      </c>
      <c r="E348" s="575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6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69</v>
      </c>
      <c r="X348" s="559">
        <v>720</v>
      </c>
      <c r="Y348" s="560">
        <f t="shared" si="47"/>
        <v>720</v>
      </c>
      <c r="Z348" s="36">
        <f>IFERROR(IF(Y348=0,"",ROUNDUP(Y348/H348,0)*0.02175),"")</f>
        <v>1.044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743.04000000000008</v>
      </c>
      <c r="BN348" s="64">
        <f t="shared" si="49"/>
        <v>743.04000000000008</v>
      </c>
      <c r="BO348" s="64">
        <f t="shared" si="50"/>
        <v>1</v>
      </c>
      <c r="BP348" s="64">
        <f t="shared" si="51"/>
        <v>1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74">
        <v>4680115882638</v>
      </c>
      <c r="E349" s="575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65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74">
        <v>4680115884922</v>
      </c>
      <c r="E350" s="575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78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74">
        <v>4680115884861</v>
      </c>
      <c r="E351" s="575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8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6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7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1">
        <f>IFERROR(X345/H345,"0")+IFERROR(X346/H346,"0")+IFERROR(X347/H347,"0")+IFERROR(X348/H348,"0")+IFERROR(X349/H349,"0")+IFERROR(X350/H350,"0")+IFERROR(X351/H351,"0")</f>
        <v>157.33333333333331</v>
      </c>
      <c r="Y352" s="561">
        <f>IFERROR(Y345/H345,"0")+IFERROR(Y346/H346,"0")+IFERROR(Y347/H347,"0")+IFERROR(Y348/H348,"0")+IFERROR(Y349/H349,"0")+IFERROR(Y350/H350,"0")+IFERROR(Y351/H351,"0")</f>
        <v>158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3.4365000000000001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7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1">
        <f>IFERROR(SUM(X345:X351),"0")</f>
        <v>2360</v>
      </c>
      <c r="Y353" s="561">
        <f>IFERROR(SUM(Y345:Y351),"0")</f>
        <v>2370</v>
      </c>
      <c r="Z353" s="37"/>
      <c r="AA353" s="562"/>
      <c r="AB353" s="562"/>
      <c r="AC353" s="562"/>
    </row>
    <row r="354" spans="1:68" ht="14.25" hidden="1" customHeight="1" x14ac:dyDescent="0.25">
      <c r="A354" s="580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hidden="1" customHeight="1" x14ac:dyDescent="0.25">
      <c r="A355" s="54" t="s">
        <v>569</v>
      </c>
      <c r="B355" s="54" t="s">
        <v>570</v>
      </c>
      <c r="C355" s="31">
        <v>4301020178</v>
      </c>
      <c r="D355" s="574">
        <v>4607091383980</v>
      </c>
      <c r="E355" s="575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6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69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74">
        <v>4607091384178</v>
      </c>
      <c r="E356" s="575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576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7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1">
        <f>IFERROR(X355/H355,"0")+IFERROR(X356/H356,"0")</f>
        <v>0</v>
      </c>
      <c r="Y357" s="561">
        <f>IFERROR(Y355/H355,"0")+IFERROR(Y356/H356,"0")</f>
        <v>0</v>
      </c>
      <c r="Z357" s="561">
        <f>IFERROR(IF(Z355="",0,Z355),"0")+IFERROR(IF(Z356="",0,Z356),"0")</f>
        <v>0</v>
      </c>
      <c r="AA357" s="562"/>
      <c r="AB357" s="562"/>
      <c r="AC357" s="562"/>
    </row>
    <row r="358" spans="1:68" hidden="1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7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1">
        <f>IFERROR(SUM(X355:X356),"0")</f>
        <v>0</v>
      </c>
      <c r="Y358" s="561">
        <f>IFERROR(SUM(Y355:Y356),"0")</f>
        <v>0</v>
      </c>
      <c r="Z358" s="37"/>
      <c r="AA358" s="562"/>
      <c r="AB358" s="562"/>
      <c r="AC358" s="562"/>
    </row>
    <row r="359" spans="1:68" ht="14.25" hidden="1" customHeight="1" x14ac:dyDescent="0.25">
      <c r="A359" s="580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74">
        <v>4607091383928</v>
      </c>
      <c r="E360" s="575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59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74">
        <v>4607091384260</v>
      </c>
      <c r="E361" s="575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69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6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7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7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80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74">
        <v>4607091384673</v>
      </c>
      <c r="E365" s="575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56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6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7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7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9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hidden="1" customHeight="1" x14ac:dyDescent="0.25">
      <c r="A369" s="580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74">
        <v>4680115881907</v>
      </c>
      <c r="E370" s="575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4">
        <v>4680115884885</v>
      </c>
      <c r="E371" s="575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7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6"/>
      <c r="R371" s="566"/>
      <c r="S371" s="566"/>
      <c r="T371" s="567"/>
      <c r="U371" s="34"/>
      <c r="V371" s="34"/>
      <c r="W371" s="35" t="s">
        <v>69</v>
      </c>
      <c r="X371" s="559">
        <v>300</v>
      </c>
      <c r="Y371" s="560">
        <f>IFERROR(IF(X371="",0,CEILING((X371/$H371),1)*$H371),"")</f>
        <v>300</v>
      </c>
      <c r="Z371" s="36">
        <f>IFERROR(IF(Y371=0,"",ROUNDUP(Y371/H371,0)*0.01898),"")</f>
        <v>0.47450000000000003</v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310.875</v>
      </c>
      <c r="BN371" s="64">
        <f>IFERROR(Y371*I371/H371,"0")</f>
        <v>310.875</v>
      </c>
      <c r="BO371" s="64">
        <f>IFERROR(1/J371*(X371/H371),"0")</f>
        <v>0.390625</v>
      </c>
      <c r="BP371" s="64">
        <f>IFERROR(1/J371*(Y371/H371),"0")</f>
        <v>0.390625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4301011871</v>
      </c>
      <c r="D372" s="574">
        <v>4680115884908</v>
      </c>
      <c r="E372" s="575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6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6"/>
      <c r="R372" s="566"/>
      <c r="S372" s="566"/>
      <c r="T372" s="567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76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77"/>
      <c r="P373" s="568" t="s">
        <v>71</v>
      </c>
      <c r="Q373" s="569"/>
      <c r="R373" s="569"/>
      <c r="S373" s="569"/>
      <c r="T373" s="569"/>
      <c r="U373" s="569"/>
      <c r="V373" s="570"/>
      <c r="W373" s="37" t="s">
        <v>72</v>
      </c>
      <c r="X373" s="561">
        <f>IFERROR(X370/H370,"0")+IFERROR(X371/H371,"0")+IFERROR(X372/H372,"0")</f>
        <v>25</v>
      </c>
      <c r="Y373" s="561">
        <f>IFERROR(Y370/H370,"0")+IFERROR(Y371/H371,"0")+IFERROR(Y372/H372,"0")</f>
        <v>25</v>
      </c>
      <c r="Z373" s="561">
        <f>IFERROR(IF(Z370="",0,Z370),"0")+IFERROR(IF(Z371="",0,Z371),"0")+IFERROR(IF(Z372="",0,Z372),"0")</f>
        <v>0.47450000000000003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77"/>
      <c r="P374" s="568" t="s">
        <v>71</v>
      </c>
      <c r="Q374" s="569"/>
      <c r="R374" s="569"/>
      <c r="S374" s="569"/>
      <c r="T374" s="569"/>
      <c r="U374" s="569"/>
      <c r="V374" s="570"/>
      <c r="W374" s="37" t="s">
        <v>69</v>
      </c>
      <c r="X374" s="561">
        <f>IFERROR(SUM(X370:X372),"0")</f>
        <v>300</v>
      </c>
      <c r="Y374" s="561">
        <f>IFERROR(SUM(Y370:Y372),"0")</f>
        <v>300</v>
      </c>
      <c r="Z374" s="37"/>
      <c r="AA374" s="562"/>
      <c r="AB374" s="562"/>
      <c r="AC374" s="562"/>
    </row>
    <row r="375" spans="1:68" ht="14.25" hidden="1" customHeight="1" x14ac:dyDescent="0.25">
      <c r="A375" s="580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74">
        <v>4607091384802</v>
      </c>
      <c r="E376" s="575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6"/>
      <c r="R376" s="566"/>
      <c r="S376" s="566"/>
      <c r="T376" s="567"/>
      <c r="U376" s="34"/>
      <c r="V376" s="34"/>
      <c r="W376" s="35" t="s">
        <v>69</v>
      </c>
      <c r="X376" s="559">
        <v>50</v>
      </c>
      <c r="Y376" s="560">
        <f>IFERROR(IF(X376="",0,CEILING((X376/$H376),1)*$H376),"")</f>
        <v>52.56</v>
      </c>
      <c r="Z376" s="36">
        <f>IFERROR(IF(Y376=0,"",ROUNDUP(Y376/H376,0)*0.00902),"")</f>
        <v>0.10824</v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53.082191780821923</v>
      </c>
      <c r="BN376" s="64">
        <f>IFERROR(Y376*I376/H376,"0")</f>
        <v>55.800000000000004</v>
      </c>
      <c r="BO376" s="64">
        <f>IFERROR(1/J376*(X376/H376),"0")</f>
        <v>8.6481250864812509E-2</v>
      </c>
      <c r="BP376" s="64">
        <f>IFERROR(1/J376*(Y376/H376),"0")</f>
        <v>9.0909090909090912E-2</v>
      </c>
    </row>
    <row r="377" spans="1:68" x14ac:dyDescent="0.2">
      <c r="A377" s="576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77"/>
      <c r="P377" s="568" t="s">
        <v>71</v>
      </c>
      <c r="Q377" s="569"/>
      <c r="R377" s="569"/>
      <c r="S377" s="569"/>
      <c r="T377" s="569"/>
      <c r="U377" s="569"/>
      <c r="V377" s="570"/>
      <c r="W377" s="37" t="s">
        <v>72</v>
      </c>
      <c r="X377" s="561">
        <f>IFERROR(X376/H376,"0")</f>
        <v>11.415525114155251</v>
      </c>
      <c r="Y377" s="561">
        <f>IFERROR(Y376/H376,"0")</f>
        <v>12</v>
      </c>
      <c r="Z377" s="561">
        <f>IFERROR(IF(Z376="",0,Z376),"0")</f>
        <v>0.10824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77"/>
      <c r="P378" s="568" t="s">
        <v>71</v>
      </c>
      <c r="Q378" s="569"/>
      <c r="R378" s="569"/>
      <c r="S378" s="569"/>
      <c r="T378" s="569"/>
      <c r="U378" s="569"/>
      <c r="V378" s="570"/>
      <c r="W378" s="37" t="s">
        <v>69</v>
      </c>
      <c r="X378" s="561">
        <f>IFERROR(SUM(X376:X376),"0")</f>
        <v>50</v>
      </c>
      <c r="Y378" s="561">
        <f>IFERROR(SUM(Y376:Y376),"0")</f>
        <v>52.56</v>
      </c>
      <c r="Z378" s="37"/>
      <c r="AA378" s="562"/>
      <c r="AB378" s="562"/>
      <c r="AC378" s="562"/>
    </row>
    <row r="379" spans="1:68" ht="14.25" hidden="1" customHeight="1" x14ac:dyDescent="0.25">
      <c r="A379" s="580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hidden="1" customHeight="1" x14ac:dyDescent="0.25">
      <c r="A380" s="54" t="s">
        <v>595</v>
      </c>
      <c r="B380" s="54" t="s">
        <v>596</v>
      </c>
      <c r="C380" s="31">
        <v>4301051899</v>
      </c>
      <c r="D380" s="574">
        <v>4607091384246</v>
      </c>
      <c r="E380" s="575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6"/>
      <c r="R380" s="566"/>
      <c r="S380" s="566"/>
      <c r="T380" s="567"/>
      <c r="U380" s="34"/>
      <c r="V380" s="34"/>
      <c r="W380" s="35" t="s">
        <v>69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74">
        <v>4607091384253</v>
      </c>
      <c r="E381" s="575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8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6"/>
      <c r="R381" s="566"/>
      <c r="S381" s="566"/>
      <c r="T381" s="567"/>
      <c r="U381" s="34"/>
      <c r="V381" s="34"/>
      <c r="W381" s="35" t="s">
        <v>69</v>
      </c>
      <c r="X381" s="559">
        <v>300</v>
      </c>
      <c r="Y381" s="560">
        <f>IFERROR(IF(X381="",0,CEILING((X381/$H381),1)*$H381),"")</f>
        <v>300</v>
      </c>
      <c r="Z381" s="36">
        <f>IFERROR(IF(Y381=0,"",ROUNDUP(Y381/H381,0)*0.00651),"")</f>
        <v>0.81374999999999997</v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333.00000000000006</v>
      </c>
      <c r="BN381" s="64">
        <f>IFERROR(Y381*I381/H381,"0")</f>
        <v>333.00000000000006</v>
      </c>
      <c r="BO381" s="64">
        <f>IFERROR(1/J381*(X381/H381),"0")</f>
        <v>0.68681318681318682</v>
      </c>
      <c r="BP381" s="64">
        <f>IFERROR(1/J381*(Y381/H381),"0")</f>
        <v>0.68681318681318682</v>
      </c>
    </row>
    <row r="382" spans="1:68" x14ac:dyDescent="0.2">
      <c r="A382" s="576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77"/>
      <c r="P382" s="568" t="s">
        <v>71</v>
      </c>
      <c r="Q382" s="569"/>
      <c r="R382" s="569"/>
      <c r="S382" s="569"/>
      <c r="T382" s="569"/>
      <c r="U382" s="569"/>
      <c r="V382" s="570"/>
      <c r="W382" s="37" t="s">
        <v>72</v>
      </c>
      <c r="X382" s="561">
        <f>IFERROR(X380/H380,"0")+IFERROR(X381/H381,"0")</f>
        <v>125</v>
      </c>
      <c r="Y382" s="561">
        <f>IFERROR(Y380/H380,"0")+IFERROR(Y381/H381,"0")</f>
        <v>125</v>
      </c>
      <c r="Z382" s="561">
        <f>IFERROR(IF(Z380="",0,Z380),"0")+IFERROR(IF(Z381="",0,Z381),"0")</f>
        <v>0.81374999999999997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77"/>
      <c r="P383" s="568" t="s">
        <v>71</v>
      </c>
      <c r="Q383" s="569"/>
      <c r="R383" s="569"/>
      <c r="S383" s="569"/>
      <c r="T383" s="569"/>
      <c r="U383" s="569"/>
      <c r="V383" s="570"/>
      <c r="W383" s="37" t="s">
        <v>69</v>
      </c>
      <c r="X383" s="561">
        <f>IFERROR(SUM(X380:X381),"0")</f>
        <v>300</v>
      </c>
      <c r="Y383" s="561">
        <f>IFERROR(SUM(Y380:Y381),"0")</f>
        <v>300</v>
      </c>
      <c r="Z383" s="37"/>
      <c r="AA383" s="562"/>
      <c r="AB383" s="562"/>
      <c r="AC383" s="562"/>
    </row>
    <row r="384" spans="1:68" ht="14.25" hidden="1" customHeight="1" x14ac:dyDescent="0.25">
      <c r="A384" s="580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hidden="1" customHeight="1" x14ac:dyDescent="0.25">
      <c r="A385" s="54" t="s">
        <v>600</v>
      </c>
      <c r="B385" s="54" t="s">
        <v>601</v>
      </c>
      <c r="C385" s="31">
        <v>4301060441</v>
      </c>
      <c r="D385" s="574">
        <v>4607091389357</v>
      </c>
      <c r="E385" s="575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6"/>
      <c r="R385" s="566"/>
      <c r="S385" s="566"/>
      <c r="T385" s="567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6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77"/>
      <c r="P386" s="568" t="s">
        <v>71</v>
      </c>
      <c r="Q386" s="569"/>
      <c r="R386" s="569"/>
      <c r="S386" s="569"/>
      <c r="T386" s="569"/>
      <c r="U386" s="569"/>
      <c r="V386" s="570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77"/>
      <c r="P387" s="568" t="s">
        <v>71</v>
      </c>
      <c r="Q387" s="569"/>
      <c r="R387" s="569"/>
      <c r="S387" s="569"/>
      <c r="T387" s="569"/>
      <c r="U387" s="569"/>
      <c r="V387" s="570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9" t="s">
        <v>603</v>
      </c>
      <c r="B388" s="640"/>
      <c r="C388" s="640"/>
      <c r="D388" s="640"/>
      <c r="E388" s="640"/>
      <c r="F388" s="640"/>
      <c r="G388" s="640"/>
      <c r="H388" s="640"/>
      <c r="I388" s="640"/>
      <c r="J388" s="640"/>
      <c r="K388" s="640"/>
      <c r="L388" s="640"/>
      <c r="M388" s="640"/>
      <c r="N388" s="640"/>
      <c r="O388" s="640"/>
      <c r="P388" s="640"/>
      <c r="Q388" s="640"/>
      <c r="R388" s="640"/>
      <c r="S388" s="640"/>
      <c r="T388" s="640"/>
      <c r="U388" s="640"/>
      <c r="V388" s="640"/>
      <c r="W388" s="640"/>
      <c r="X388" s="640"/>
      <c r="Y388" s="640"/>
      <c r="Z388" s="640"/>
      <c r="AA388" s="48"/>
      <c r="AB388" s="48"/>
      <c r="AC388" s="48"/>
    </row>
    <row r="389" spans="1:68" ht="16.5" hidden="1" customHeight="1" x14ac:dyDescent="0.25">
      <c r="A389" s="579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hidden="1" customHeight="1" x14ac:dyDescent="0.25">
      <c r="A390" s="580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hidden="1" customHeight="1" x14ac:dyDescent="0.25">
      <c r="A391" s="54" t="s">
        <v>605</v>
      </c>
      <c r="B391" s="54" t="s">
        <v>606</v>
      </c>
      <c r="C391" s="31">
        <v>4301031405</v>
      </c>
      <c r="D391" s="574">
        <v>4680115886100</v>
      </c>
      <c r="E391" s="575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6"/>
      <c r="R391" s="566"/>
      <c r="S391" s="566"/>
      <c r="T391" s="567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4301031382</v>
      </c>
      <c r="D392" s="574">
        <v>4680115886117</v>
      </c>
      <c r="E392" s="575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8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608</v>
      </c>
      <c r="B393" s="54" t="s">
        <v>611</v>
      </c>
      <c r="C393" s="31">
        <v>4301031406</v>
      </c>
      <c r="D393" s="574">
        <v>4680115886117</v>
      </c>
      <c r="E393" s="575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74">
        <v>4680115886124</v>
      </c>
      <c r="E394" s="575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85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69</v>
      </c>
      <c r="X394" s="559">
        <v>100</v>
      </c>
      <c r="Y394" s="560">
        <f t="shared" si="52"/>
        <v>102.60000000000001</v>
      </c>
      <c r="Z394" s="36">
        <f>IFERROR(IF(Y394=0,"",ROUNDUP(Y394/H394,0)*0.00902),"")</f>
        <v>0.17138</v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103.88888888888889</v>
      </c>
      <c r="BN394" s="64">
        <f t="shared" si="54"/>
        <v>106.59000000000002</v>
      </c>
      <c r="BO394" s="64">
        <f t="shared" si="55"/>
        <v>0.14029180695847362</v>
      </c>
      <c r="BP394" s="64">
        <f t="shared" si="56"/>
        <v>0.14393939393939395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4301031366</v>
      </c>
      <c r="D395" s="574">
        <v>4680115883147</v>
      </c>
      <c r="E395" s="575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6"/>
      <c r="R395" s="566"/>
      <c r="S395" s="566"/>
      <c r="T395" s="567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4301031362</v>
      </c>
      <c r="D396" s="574">
        <v>4607091384338</v>
      </c>
      <c r="E396" s="575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6"/>
      <c r="R396" s="566"/>
      <c r="S396" s="566"/>
      <c r="T396" s="567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619</v>
      </c>
      <c r="B397" s="54" t="s">
        <v>620</v>
      </c>
      <c r="C397" s="31">
        <v>4301031361</v>
      </c>
      <c r="D397" s="574">
        <v>4607091389524</v>
      </c>
      <c r="E397" s="575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622</v>
      </c>
      <c r="B398" s="54" t="s">
        <v>623</v>
      </c>
      <c r="C398" s="31">
        <v>4301031364</v>
      </c>
      <c r="D398" s="574">
        <v>4680115883161</v>
      </c>
      <c r="E398" s="575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6"/>
      <c r="R398" s="566"/>
      <c r="S398" s="566"/>
      <c r="T398" s="567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4301031358</v>
      </c>
      <c r="D399" s="574">
        <v>4607091389531</v>
      </c>
      <c r="E399" s="575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6"/>
      <c r="R399" s="566"/>
      <c r="S399" s="566"/>
      <c r="T399" s="567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628</v>
      </c>
      <c r="B400" s="54" t="s">
        <v>629</v>
      </c>
      <c r="C400" s="31">
        <v>4301031360</v>
      </c>
      <c r="D400" s="574">
        <v>4607091384345</v>
      </c>
      <c r="E400" s="575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6"/>
      <c r="R400" s="566"/>
      <c r="S400" s="566"/>
      <c r="T400" s="567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76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77"/>
      <c r="P401" s="568" t="s">
        <v>71</v>
      </c>
      <c r="Q401" s="569"/>
      <c r="R401" s="569"/>
      <c r="S401" s="569"/>
      <c r="T401" s="569"/>
      <c r="U401" s="569"/>
      <c r="V401" s="570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18.518518518518519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0.17138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77"/>
      <c r="P402" s="568" t="s">
        <v>71</v>
      </c>
      <c r="Q402" s="569"/>
      <c r="R402" s="569"/>
      <c r="S402" s="569"/>
      <c r="T402" s="569"/>
      <c r="U402" s="569"/>
      <c r="V402" s="570"/>
      <c r="W402" s="37" t="s">
        <v>69</v>
      </c>
      <c r="X402" s="561">
        <f>IFERROR(SUM(X391:X400),"0")</f>
        <v>100</v>
      </c>
      <c r="Y402" s="561">
        <f>IFERROR(SUM(Y391:Y400),"0")</f>
        <v>102.60000000000001</v>
      </c>
      <c r="Z402" s="37"/>
      <c r="AA402" s="562"/>
      <c r="AB402" s="562"/>
      <c r="AC402" s="562"/>
    </row>
    <row r="403" spans="1:68" ht="14.25" hidden="1" customHeight="1" x14ac:dyDescent="0.25">
      <c r="A403" s="580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hidden="1" customHeight="1" x14ac:dyDescent="0.25">
      <c r="A404" s="54" t="s">
        <v>630</v>
      </c>
      <c r="B404" s="54" t="s">
        <v>631</v>
      </c>
      <c r="C404" s="31">
        <v>4301051284</v>
      </c>
      <c r="D404" s="574">
        <v>4607091384352</v>
      </c>
      <c r="E404" s="575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6"/>
      <c r="R404" s="566"/>
      <c r="S404" s="566"/>
      <c r="T404" s="567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633</v>
      </c>
      <c r="B405" s="54" t="s">
        <v>634</v>
      </c>
      <c r="C405" s="31">
        <v>4301051431</v>
      </c>
      <c r="D405" s="574">
        <v>4607091389654</v>
      </c>
      <c r="E405" s="575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6"/>
      <c r="R405" s="566"/>
      <c r="S405" s="566"/>
      <c r="T405" s="567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6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77"/>
      <c r="P406" s="568" t="s">
        <v>71</v>
      </c>
      <c r="Q406" s="569"/>
      <c r="R406" s="569"/>
      <c r="S406" s="569"/>
      <c r="T406" s="569"/>
      <c r="U406" s="569"/>
      <c r="V406" s="570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77"/>
      <c r="P407" s="568" t="s">
        <v>71</v>
      </c>
      <c r="Q407" s="569"/>
      <c r="R407" s="569"/>
      <c r="S407" s="569"/>
      <c r="T407" s="569"/>
      <c r="U407" s="569"/>
      <c r="V407" s="570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9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hidden="1" customHeight="1" x14ac:dyDescent="0.25">
      <c r="A409" s="580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hidden="1" customHeight="1" x14ac:dyDescent="0.25">
      <c r="A410" s="54" t="s">
        <v>637</v>
      </c>
      <c r="B410" s="54" t="s">
        <v>638</v>
      </c>
      <c r="C410" s="31">
        <v>4301020319</v>
      </c>
      <c r="D410" s="574">
        <v>4680115885240</v>
      </c>
      <c r="E410" s="575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6"/>
      <c r="R410" s="566"/>
      <c r="S410" s="566"/>
      <c r="T410" s="567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6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77"/>
      <c r="P411" s="568" t="s">
        <v>71</v>
      </c>
      <c r="Q411" s="569"/>
      <c r="R411" s="569"/>
      <c r="S411" s="569"/>
      <c r="T411" s="569"/>
      <c r="U411" s="569"/>
      <c r="V411" s="570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77"/>
      <c r="P412" s="568" t="s">
        <v>71</v>
      </c>
      <c r="Q412" s="569"/>
      <c r="R412" s="569"/>
      <c r="S412" s="569"/>
      <c r="T412" s="569"/>
      <c r="U412" s="569"/>
      <c r="V412" s="570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80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hidden="1" customHeight="1" x14ac:dyDescent="0.25">
      <c r="A414" s="54" t="s">
        <v>640</v>
      </c>
      <c r="B414" s="54" t="s">
        <v>641</v>
      </c>
      <c r="C414" s="31">
        <v>4301031403</v>
      </c>
      <c r="D414" s="574">
        <v>4680115886094</v>
      </c>
      <c r="E414" s="575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6"/>
      <c r="R414" s="566"/>
      <c r="S414" s="566"/>
      <c r="T414" s="567"/>
      <c r="U414" s="34"/>
      <c r="V414" s="34"/>
      <c r="W414" s="35" t="s">
        <v>69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643</v>
      </c>
      <c r="B415" s="54" t="s">
        <v>644</v>
      </c>
      <c r="C415" s="31">
        <v>4301031363</v>
      </c>
      <c r="D415" s="574">
        <v>4607091389425</v>
      </c>
      <c r="E415" s="575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6"/>
      <c r="R415" s="566"/>
      <c r="S415" s="566"/>
      <c r="T415" s="567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646</v>
      </c>
      <c r="B416" s="54" t="s">
        <v>647</v>
      </c>
      <c r="C416" s="31">
        <v>4301031373</v>
      </c>
      <c r="D416" s="574">
        <v>4680115880771</v>
      </c>
      <c r="E416" s="575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6"/>
      <c r="R416" s="566"/>
      <c r="S416" s="566"/>
      <c r="T416" s="567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4301031359</v>
      </c>
      <c r="D417" s="574">
        <v>4607091389500</v>
      </c>
      <c r="E417" s="575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6"/>
      <c r="R417" s="566"/>
      <c r="S417" s="566"/>
      <c r="T417" s="567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6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77"/>
      <c r="P418" s="568" t="s">
        <v>71</v>
      </c>
      <c r="Q418" s="569"/>
      <c r="R418" s="569"/>
      <c r="S418" s="569"/>
      <c r="T418" s="569"/>
      <c r="U418" s="569"/>
      <c r="V418" s="570"/>
      <c r="W418" s="37" t="s">
        <v>72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77"/>
      <c r="P419" s="568" t="s">
        <v>71</v>
      </c>
      <c r="Q419" s="569"/>
      <c r="R419" s="569"/>
      <c r="S419" s="569"/>
      <c r="T419" s="569"/>
      <c r="U419" s="569"/>
      <c r="V419" s="570"/>
      <c r="W419" s="37" t="s">
        <v>69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9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hidden="1" customHeight="1" x14ac:dyDescent="0.25">
      <c r="A421" s="580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hidden="1" customHeight="1" x14ac:dyDescent="0.25">
      <c r="A422" s="54" t="s">
        <v>652</v>
      </c>
      <c r="B422" s="54" t="s">
        <v>653</v>
      </c>
      <c r="C422" s="31">
        <v>4301031347</v>
      </c>
      <c r="D422" s="574">
        <v>4680115885110</v>
      </c>
      <c r="E422" s="575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81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6"/>
      <c r="R422" s="566"/>
      <c r="S422" s="566"/>
      <c r="T422" s="567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6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77"/>
      <c r="P423" s="568" t="s">
        <v>71</v>
      </c>
      <c r="Q423" s="569"/>
      <c r="R423" s="569"/>
      <c r="S423" s="569"/>
      <c r="T423" s="569"/>
      <c r="U423" s="569"/>
      <c r="V423" s="570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77"/>
      <c r="P424" s="568" t="s">
        <v>71</v>
      </c>
      <c r="Q424" s="569"/>
      <c r="R424" s="569"/>
      <c r="S424" s="569"/>
      <c r="T424" s="569"/>
      <c r="U424" s="569"/>
      <c r="V424" s="570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9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hidden="1" customHeight="1" x14ac:dyDescent="0.25">
      <c r="A426" s="580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hidden="1" customHeight="1" x14ac:dyDescent="0.25">
      <c r="A427" s="54" t="s">
        <v>656</v>
      </c>
      <c r="B427" s="54" t="s">
        <v>657</v>
      </c>
      <c r="C427" s="31">
        <v>4301031261</v>
      </c>
      <c r="D427" s="574">
        <v>4680115885103</v>
      </c>
      <c r="E427" s="575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6"/>
      <c r="R427" s="566"/>
      <c r="S427" s="566"/>
      <c r="T427" s="567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6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77"/>
      <c r="P428" s="568" t="s">
        <v>71</v>
      </c>
      <c r="Q428" s="569"/>
      <c r="R428" s="569"/>
      <c r="S428" s="569"/>
      <c r="T428" s="569"/>
      <c r="U428" s="569"/>
      <c r="V428" s="570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77"/>
      <c r="P429" s="568" t="s">
        <v>71</v>
      </c>
      <c r="Q429" s="569"/>
      <c r="R429" s="569"/>
      <c r="S429" s="569"/>
      <c r="T429" s="569"/>
      <c r="U429" s="569"/>
      <c r="V429" s="570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9" t="s">
        <v>659</v>
      </c>
      <c r="B430" s="640"/>
      <c r="C430" s="640"/>
      <c r="D430" s="640"/>
      <c r="E430" s="640"/>
      <c r="F430" s="640"/>
      <c r="G430" s="640"/>
      <c r="H430" s="640"/>
      <c r="I430" s="640"/>
      <c r="J430" s="640"/>
      <c r="K430" s="640"/>
      <c r="L430" s="640"/>
      <c r="M430" s="640"/>
      <c r="N430" s="640"/>
      <c r="O430" s="640"/>
      <c r="P430" s="640"/>
      <c r="Q430" s="640"/>
      <c r="R430" s="640"/>
      <c r="S430" s="640"/>
      <c r="T430" s="640"/>
      <c r="U430" s="640"/>
      <c r="V430" s="640"/>
      <c r="W430" s="640"/>
      <c r="X430" s="640"/>
      <c r="Y430" s="640"/>
      <c r="Z430" s="640"/>
      <c r="AA430" s="48"/>
      <c r="AB430" s="48"/>
      <c r="AC430" s="48"/>
    </row>
    <row r="431" spans="1:68" ht="16.5" hidden="1" customHeight="1" x14ac:dyDescent="0.25">
      <c r="A431" s="579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hidden="1" customHeight="1" x14ac:dyDescent="0.25">
      <c r="A432" s="580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hidden="1" customHeight="1" x14ac:dyDescent="0.25">
      <c r="A433" s="54" t="s">
        <v>660</v>
      </c>
      <c r="B433" s="54" t="s">
        <v>661</v>
      </c>
      <c r="C433" s="31">
        <v>4301011795</v>
      </c>
      <c r="D433" s="574">
        <v>4607091389067</v>
      </c>
      <c r="E433" s="575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6"/>
      <c r="R433" s="566"/>
      <c r="S433" s="566"/>
      <c r="T433" s="567"/>
      <c r="U433" s="34"/>
      <c r="V433" s="34"/>
      <c r="W433" s="35" t="s">
        <v>69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74">
        <v>4680115885271</v>
      </c>
      <c r="E434" s="575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60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6"/>
      <c r="R434" s="566"/>
      <c r="S434" s="566"/>
      <c r="T434" s="567"/>
      <c r="U434" s="34"/>
      <c r="V434" s="34"/>
      <c r="W434" s="35" t="s">
        <v>69</v>
      </c>
      <c r="X434" s="559">
        <v>200</v>
      </c>
      <c r="Y434" s="560">
        <f t="shared" si="58"/>
        <v>200.64000000000001</v>
      </c>
      <c r="Z434" s="36">
        <f t="shared" si="59"/>
        <v>0.45448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213.63636363636363</v>
      </c>
      <c r="BN434" s="64">
        <f t="shared" si="61"/>
        <v>214.32</v>
      </c>
      <c r="BO434" s="64">
        <f t="shared" si="62"/>
        <v>0.36421911421911418</v>
      </c>
      <c r="BP434" s="64">
        <f t="shared" si="63"/>
        <v>0.36538461538461542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74">
        <v>4680115885226</v>
      </c>
      <c r="E435" s="575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6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6"/>
      <c r="R435" s="566"/>
      <c r="S435" s="566"/>
      <c r="T435" s="567"/>
      <c r="U435" s="34"/>
      <c r="V435" s="34"/>
      <c r="W435" s="35" t="s">
        <v>69</v>
      </c>
      <c r="X435" s="559">
        <v>500</v>
      </c>
      <c r="Y435" s="560">
        <f t="shared" si="58"/>
        <v>501.6</v>
      </c>
      <c r="Z435" s="36">
        <f t="shared" si="59"/>
        <v>1.1362000000000001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534.09090909090912</v>
      </c>
      <c r="BN435" s="64">
        <f t="shared" si="61"/>
        <v>535.79999999999995</v>
      </c>
      <c r="BO435" s="64">
        <f t="shared" si="62"/>
        <v>0.91054778554778548</v>
      </c>
      <c r="BP435" s="64">
        <f t="shared" si="63"/>
        <v>0.91346153846153855</v>
      </c>
    </row>
    <row r="436" spans="1:68" ht="27" hidden="1" customHeight="1" x14ac:dyDescent="0.25">
      <c r="A436" s="54" t="s">
        <v>669</v>
      </c>
      <c r="B436" s="54" t="s">
        <v>670</v>
      </c>
      <c r="C436" s="31">
        <v>4301012145</v>
      </c>
      <c r="D436" s="574">
        <v>4607091383522</v>
      </c>
      <c r="E436" s="575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612" t="s">
        <v>671</v>
      </c>
      <c r="Q436" s="566"/>
      <c r="R436" s="566"/>
      <c r="S436" s="566"/>
      <c r="T436" s="567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673</v>
      </c>
      <c r="B437" s="54" t="s">
        <v>674</v>
      </c>
      <c r="C437" s="31">
        <v>4301011774</v>
      </c>
      <c r="D437" s="574">
        <v>4680115884502</v>
      </c>
      <c r="E437" s="575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6"/>
      <c r="R437" s="566"/>
      <c r="S437" s="566"/>
      <c r="T437" s="567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74">
        <v>4607091389104</v>
      </c>
      <c r="E438" s="575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6"/>
      <c r="R438" s="566"/>
      <c r="S438" s="566"/>
      <c r="T438" s="567"/>
      <c r="U438" s="34"/>
      <c r="V438" s="34"/>
      <c r="W438" s="35" t="s">
        <v>69</v>
      </c>
      <c r="X438" s="559">
        <v>2500</v>
      </c>
      <c r="Y438" s="560">
        <f t="shared" si="58"/>
        <v>2502.7200000000003</v>
      </c>
      <c r="Z438" s="36">
        <f t="shared" si="59"/>
        <v>5.6690399999999999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2670.4545454545455</v>
      </c>
      <c r="BN438" s="64">
        <f t="shared" si="61"/>
        <v>2673.3599999999997</v>
      </c>
      <c r="BO438" s="64">
        <f t="shared" si="62"/>
        <v>4.5527389277389272</v>
      </c>
      <c r="BP438" s="64">
        <f t="shared" si="63"/>
        <v>4.5576923076923084</v>
      </c>
    </row>
    <row r="439" spans="1:68" ht="16.5" hidden="1" customHeight="1" x14ac:dyDescent="0.25">
      <c r="A439" s="54" t="s">
        <v>679</v>
      </c>
      <c r="B439" s="54" t="s">
        <v>680</v>
      </c>
      <c r="C439" s="31">
        <v>4301011799</v>
      </c>
      <c r="D439" s="574">
        <v>4680115884519</v>
      </c>
      <c r="E439" s="575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6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6"/>
      <c r="R439" s="566"/>
      <c r="S439" s="566"/>
      <c r="T439" s="567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682</v>
      </c>
      <c r="B440" s="54" t="s">
        <v>683</v>
      </c>
      <c r="C440" s="31">
        <v>4301012125</v>
      </c>
      <c r="D440" s="574">
        <v>4680115886391</v>
      </c>
      <c r="E440" s="575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3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6"/>
      <c r="R440" s="566"/>
      <c r="S440" s="566"/>
      <c r="T440" s="567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4301012035</v>
      </c>
      <c r="D441" s="574">
        <v>4680115880603</v>
      </c>
      <c r="E441" s="575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6"/>
      <c r="R441" s="566"/>
      <c r="S441" s="566"/>
      <c r="T441" s="567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4301012146</v>
      </c>
      <c r="D442" s="574">
        <v>4607091389999</v>
      </c>
      <c r="E442" s="575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813" t="s">
        <v>688</v>
      </c>
      <c r="Q442" s="566"/>
      <c r="R442" s="566"/>
      <c r="S442" s="566"/>
      <c r="T442" s="567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689</v>
      </c>
      <c r="B443" s="54" t="s">
        <v>690</v>
      </c>
      <c r="C443" s="31">
        <v>4301012036</v>
      </c>
      <c r="D443" s="574">
        <v>4680115882782</v>
      </c>
      <c r="E443" s="575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6"/>
      <c r="R443" s="566"/>
      <c r="S443" s="566"/>
      <c r="T443" s="567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4301012050</v>
      </c>
      <c r="D444" s="574">
        <v>4680115885479</v>
      </c>
      <c r="E444" s="575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3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6"/>
      <c r="R444" s="566"/>
      <c r="S444" s="566"/>
      <c r="T444" s="567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74">
        <v>4607091389982</v>
      </c>
      <c r="E445" s="575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6"/>
      <c r="R445" s="566"/>
      <c r="S445" s="566"/>
      <c r="T445" s="567"/>
      <c r="U445" s="34"/>
      <c r="V445" s="34"/>
      <c r="W445" s="35" t="s">
        <v>69</v>
      </c>
      <c r="X445" s="559">
        <v>300</v>
      </c>
      <c r="Y445" s="560">
        <f t="shared" si="58"/>
        <v>302.40000000000003</v>
      </c>
      <c r="Z445" s="36">
        <f>IFERROR(IF(Y445=0,"",ROUNDUP(Y445/H445,0)*0.00902),"")</f>
        <v>0.75768000000000002</v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317.5</v>
      </c>
      <c r="BN445" s="64">
        <f t="shared" si="61"/>
        <v>320.04000000000008</v>
      </c>
      <c r="BO445" s="64">
        <f t="shared" si="62"/>
        <v>0.63131313131313127</v>
      </c>
      <c r="BP445" s="64">
        <f t="shared" si="63"/>
        <v>0.63636363636363646</v>
      </c>
    </row>
    <row r="446" spans="1:68" ht="27" hidden="1" customHeight="1" x14ac:dyDescent="0.25">
      <c r="A446" s="54" t="s">
        <v>693</v>
      </c>
      <c r="B446" s="54" t="s">
        <v>695</v>
      </c>
      <c r="C446" s="31">
        <v>4301012034</v>
      </c>
      <c r="D446" s="574">
        <v>4607091389982</v>
      </c>
      <c r="E446" s="575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76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77"/>
      <c r="P447" s="568" t="s">
        <v>71</v>
      </c>
      <c r="Q447" s="569"/>
      <c r="R447" s="569"/>
      <c r="S447" s="569"/>
      <c r="T447" s="569"/>
      <c r="U447" s="569"/>
      <c r="V447" s="570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689.39393939393938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691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8.0174000000000003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77"/>
      <c r="P448" s="568" t="s">
        <v>71</v>
      </c>
      <c r="Q448" s="569"/>
      <c r="R448" s="569"/>
      <c r="S448" s="569"/>
      <c r="T448" s="569"/>
      <c r="U448" s="569"/>
      <c r="V448" s="570"/>
      <c r="W448" s="37" t="s">
        <v>69</v>
      </c>
      <c r="X448" s="561">
        <f>IFERROR(SUM(X433:X446),"0")</f>
        <v>3500</v>
      </c>
      <c r="Y448" s="561">
        <f>IFERROR(SUM(Y433:Y446),"0")</f>
        <v>3507.36</v>
      </c>
      <c r="Z448" s="37"/>
      <c r="AA448" s="562"/>
      <c r="AB448" s="562"/>
      <c r="AC448" s="562"/>
    </row>
    <row r="449" spans="1:68" ht="14.25" hidden="1" customHeight="1" x14ac:dyDescent="0.25">
      <c r="A449" s="580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hidden="1" customHeight="1" x14ac:dyDescent="0.25">
      <c r="A450" s="54" t="s">
        <v>696</v>
      </c>
      <c r="B450" s="54" t="s">
        <v>697</v>
      </c>
      <c r="C450" s="31">
        <v>4301020334</v>
      </c>
      <c r="D450" s="574">
        <v>4607091388930</v>
      </c>
      <c r="E450" s="575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7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6"/>
      <c r="R450" s="566"/>
      <c r="S450" s="566"/>
      <c r="T450" s="567"/>
      <c r="U450" s="34"/>
      <c r="V450" s="34"/>
      <c r="W450" s="35" t="s">
        <v>69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699</v>
      </c>
      <c r="B451" s="54" t="s">
        <v>700</v>
      </c>
      <c r="C451" s="31">
        <v>4301020384</v>
      </c>
      <c r="D451" s="574">
        <v>4680115886407</v>
      </c>
      <c r="E451" s="575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8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6"/>
      <c r="R451" s="566"/>
      <c r="S451" s="566"/>
      <c r="T451" s="567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4301020385</v>
      </c>
      <c r="D452" s="574">
        <v>4680115880054</v>
      </c>
      <c r="E452" s="575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88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6"/>
      <c r="R452" s="566"/>
      <c r="S452" s="566"/>
      <c r="T452" s="567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6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77"/>
      <c r="P453" s="568" t="s">
        <v>71</v>
      </c>
      <c r="Q453" s="569"/>
      <c r="R453" s="569"/>
      <c r="S453" s="569"/>
      <c r="T453" s="569"/>
      <c r="U453" s="569"/>
      <c r="V453" s="570"/>
      <c r="W453" s="37" t="s">
        <v>72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77"/>
      <c r="P454" s="568" t="s">
        <v>71</v>
      </c>
      <c r="Q454" s="569"/>
      <c r="R454" s="569"/>
      <c r="S454" s="569"/>
      <c r="T454" s="569"/>
      <c r="U454" s="569"/>
      <c r="V454" s="570"/>
      <c r="W454" s="37" t="s">
        <v>69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80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74">
        <v>4680115883116</v>
      </c>
      <c r="E456" s="575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82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6"/>
      <c r="R456" s="566"/>
      <c r="S456" s="566"/>
      <c r="T456" s="567"/>
      <c r="U456" s="34"/>
      <c r="V456" s="34"/>
      <c r="W456" s="35" t="s">
        <v>69</v>
      </c>
      <c r="X456" s="559">
        <v>500</v>
      </c>
      <c r="Y456" s="560">
        <f t="shared" ref="Y456:Y462" si="64">IFERROR(IF(X456="",0,CEILING((X456/$H456),1)*$H456),"")</f>
        <v>501.6</v>
      </c>
      <c r="Z456" s="36">
        <f>IFERROR(IF(Y456=0,"",ROUNDUP(Y456/H456,0)*0.01196),"")</f>
        <v>1.1362000000000001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534.09090909090912</v>
      </c>
      <c r="BN456" s="64">
        <f t="shared" ref="BN456:BN462" si="66">IFERROR(Y456*I456/H456,"0")</f>
        <v>535.79999999999995</v>
      </c>
      <c r="BO456" s="64">
        <f t="shared" ref="BO456:BO462" si="67">IFERROR(1/J456*(X456/H456),"0")</f>
        <v>0.91054778554778548</v>
      </c>
      <c r="BP456" s="64">
        <f t="shared" ref="BP456:BP462" si="68">IFERROR(1/J456*(Y456/H456),"0")</f>
        <v>0.91346153846153855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4301031350</v>
      </c>
      <c r="D457" s="574">
        <v>4680115883093</v>
      </c>
      <c r="E457" s="575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88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6"/>
      <c r="R457" s="566"/>
      <c r="S457" s="566"/>
      <c r="T457" s="567"/>
      <c r="U457" s="34"/>
      <c r="V457" s="34"/>
      <c r="W457" s="35" t="s">
        <v>69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74">
        <v>4680115883109</v>
      </c>
      <c r="E458" s="575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8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6"/>
      <c r="R458" s="566"/>
      <c r="S458" s="566"/>
      <c r="T458" s="567"/>
      <c r="U458" s="34"/>
      <c r="V458" s="34"/>
      <c r="W458" s="35" t="s">
        <v>69</v>
      </c>
      <c r="X458" s="559">
        <v>200</v>
      </c>
      <c r="Y458" s="560">
        <f t="shared" si="64"/>
        <v>200.64000000000001</v>
      </c>
      <c r="Z458" s="36">
        <f>IFERROR(IF(Y458=0,"",ROUNDUP(Y458/H458,0)*0.01196),"")</f>
        <v>0.45448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213.63636363636363</v>
      </c>
      <c r="BN458" s="64">
        <f t="shared" si="66"/>
        <v>214.32</v>
      </c>
      <c r="BO458" s="64">
        <f t="shared" si="67"/>
        <v>0.36421911421911418</v>
      </c>
      <c r="BP458" s="64">
        <f t="shared" si="68"/>
        <v>0.36538461538461542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4301031351</v>
      </c>
      <c r="D459" s="574">
        <v>4680115882072</v>
      </c>
      <c r="E459" s="575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6"/>
      <c r="R459" s="566"/>
      <c r="S459" s="566"/>
      <c r="T459" s="567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712</v>
      </c>
      <c r="B460" s="54" t="s">
        <v>714</v>
      </c>
      <c r="C460" s="31">
        <v>4301031419</v>
      </c>
      <c r="D460" s="574">
        <v>4680115882072</v>
      </c>
      <c r="E460" s="575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2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715</v>
      </c>
      <c r="B461" s="54" t="s">
        <v>716</v>
      </c>
      <c r="C461" s="31">
        <v>4301031418</v>
      </c>
      <c r="D461" s="574">
        <v>4680115882102</v>
      </c>
      <c r="E461" s="575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2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6"/>
      <c r="R461" s="566"/>
      <c r="S461" s="566"/>
      <c r="T461" s="567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4301031417</v>
      </c>
      <c r="D462" s="574">
        <v>4680115882096</v>
      </c>
      <c r="E462" s="575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7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76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77"/>
      <c r="P463" s="568" t="s">
        <v>71</v>
      </c>
      <c r="Q463" s="569"/>
      <c r="R463" s="569"/>
      <c r="S463" s="569"/>
      <c r="T463" s="569"/>
      <c r="U463" s="569"/>
      <c r="V463" s="570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132.57575757575756</v>
      </c>
      <c r="Y463" s="561">
        <f>IFERROR(Y456/H456,"0")+IFERROR(Y457/H457,"0")+IFERROR(Y458/H458,"0")+IFERROR(Y459/H459,"0")+IFERROR(Y460/H460,"0")+IFERROR(Y461/H461,"0")+IFERROR(Y462/H462,"0")</f>
        <v>133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1.5906800000000001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77"/>
      <c r="P464" s="568" t="s">
        <v>71</v>
      </c>
      <c r="Q464" s="569"/>
      <c r="R464" s="569"/>
      <c r="S464" s="569"/>
      <c r="T464" s="569"/>
      <c r="U464" s="569"/>
      <c r="V464" s="570"/>
      <c r="W464" s="37" t="s">
        <v>69</v>
      </c>
      <c r="X464" s="561">
        <f>IFERROR(SUM(X456:X462),"0")</f>
        <v>700</v>
      </c>
      <c r="Y464" s="561">
        <f>IFERROR(SUM(Y456:Y462),"0")</f>
        <v>702.24</v>
      </c>
      <c r="Z464" s="37"/>
      <c r="AA464" s="562"/>
      <c r="AB464" s="562"/>
      <c r="AC464" s="562"/>
    </row>
    <row r="465" spans="1:68" ht="14.25" hidden="1" customHeight="1" x14ac:dyDescent="0.25">
      <c r="A465" s="580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hidden="1" customHeight="1" x14ac:dyDescent="0.25">
      <c r="A466" s="54" t="s">
        <v>719</v>
      </c>
      <c r="B466" s="54" t="s">
        <v>720</v>
      </c>
      <c r="C466" s="31">
        <v>4301051232</v>
      </c>
      <c r="D466" s="574">
        <v>4607091383409</v>
      </c>
      <c r="E466" s="575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84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6"/>
      <c r="R466" s="566"/>
      <c r="S466" s="566"/>
      <c r="T466" s="567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722</v>
      </c>
      <c r="B467" s="54" t="s">
        <v>723</v>
      </c>
      <c r="C467" s="31">
        <v>4301051233</v>
      </c>
      <c r="D467" s="574">
        <v>4607091383416</v>
      </c>
      <c r="E467" s="575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8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725</v>
      </c>
      <c r="B468" s="54" t="s">
        <v>726</v>
      </c>
      <c r="C468" s="31">
        <v>4301051064</v>
      </c>
      <c r="D468" s="574">
        <v>4680115883536</v>
      </c>
      <c r="E468" s="575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8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6"/>
      <c r="R468" s="566"/>
      <c r="S468" s="566"/>
      <c r="T468" s="567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6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77"/>
      <c r="P469" s="568" t="s">
        <v>71</v>
      </c>
      <c r="Q469" s="569"/>
      <c r="R469" s="569"/>
      <c r="S469" s="569"/>
      <c r="T469" s="569"/>
      <c r="U469" s="569"/>
      <c r="V469" s="570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77"/>
      <c r="P470" s="568" t="s">
        <v>71</v>
      </c>
      <c r="Q470" s="569"/>
      <c r="R470" s="569"/>
      <c r="S470" s="569"/>
      <c r="T470" s="569"/>
      <c r="U470" s="569"/>
      <c r="V470" s="570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9" t="s">
        <v>728</v>
      </c>
      <c r="B471" s="640"/>
      <c r="C471" s="640"/>
      <c r="D471" s="640"/>
      <c r="E471" s="640"/>
      <c r="F471" s="640"/>
      <c r="G471" s="640"/>
      <c r="H471" s="640"/>
      <c r="I471" s="640"/>
      <c r="J471" s="640"/>
      <c r="K471" s="640"/>
      <c r="L471" s="640"/>
      <c r="M471" s="640"/>
      <c r="N471" s="640"/>
      <c r="O471" s="640"/>
      <c r="P471" s="640"/>
      <c r="Q471" s="640"/>
      <c r="R471" s="640"/>
      <c r="S471" s="640"/>
      <c r="T471" s="640"/>
      <c r="U471" s="640"/>
      <c r="V471" s="640"/>
      <c r="W471" s="640"/>
      <c r="X471" s="640"/>
      <c r="Y471" s="640"/>
      <c r="Z471" s="640"/>
      <c r="AA471" s="48"/>
      <c r="AB471" s="48"/>
      <c r="AC471" s="48"/>
    </row>
    <row r="472" spans="1:68" ht="16.5" hidden="1" customHeight="1" x14ac:dyDescent="0.25">
      <c r="A472" s="579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hidden="1" customHeight="1" x14ac:dyDescent="0.25">
      <c r="A473" s="580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hidden="1" customHeight="1" x14ac:dyDescent="0.25">
      <c r="A474" s="54" t="s">
        <v>729</v>
      </c>
      <c r="B474" s="54" t="s">
        <v>730</v>
      </c>
      <c r="C474" s="31">
        <v>4301011763</v>
      </c>
      <c r="D474" s="574">
        <v>4640242181011</v>
      </c>
      <c r="E474" s="575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83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6"/>
      <c r="R474" s="566"/>
      <c r="S474" s="566"/>
      <c r="T474" s="567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732</v>
      </c>
      <c r="B475" s="54" t="s">
        <v>733</v>
      </c>
      <c r="C475" s="31">
        <v>4301011585</v>
      </c>
      <c r="D475" s="574">
        <v>4640242180441</v>
      </c>
      <c r="E475" s="575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2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6"/>
      <c r="R475" s="566"/>
      <c r="S475" s="566"/>
      <c r="T475" s="567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74">
        <v>4640242180564</v>
      </c>
      <c r="E476" s="575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6"/>
      <c r="R476" s="566"/>
      <c r="S476" s="566"/>
      <c r="T476" s="567"/>
      <c r="U476" s="34"/>
      <c r="V476" s="34"/>
      <c r="W476" s="35" t="s">
        <v>69</v>
      </c>
      <c r="X476" s="559">
        <v>200</v>
      </c>
      <c r="Y476" s="560">
        <f>IFERROR(IF(X476="",0,CEILING((X476/$H476),1)*$H476),"")</f>
        <v>204</v>
      </c>
      <c r="Z476" s="36">
        <f>IFERROR(IF(Y476=0,"",ROUNDUP(Y476/H476,0)*0.01898),"")</f>
        <v>0.32266</v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207.25</v>
      </c>
      <c r="BN476" s="64">
        <f>IFERROR(Y476*I476/H476,"0")</f>
        <v>211.39500000000001</v>
      </c>
      <c r="BO476" s="64">
        <f>IFERROR(1/J476*(X476/H476),"0")</f>
        <v>0.26041666666666669</v>
      </c>
      <c r="BP476" s="64">
        <f>IFERROR(1/J476*(Y476/H476),"0")</f>
        <v>0.265625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4301011764</v>
      </c>
      <c r="D477" s="574">
        <v>4640242181189</v>
      </c>
      <c r="E477" s="575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4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6"/>
      <c r="R477" s="566"/>
      <c r="S477" s="566"/>
      <c r="T477" s="567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6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77"/>
      <c r="P478" s="568" t="s">
        <v>71</v>
      </c>
      <c r="Q478" s="569"/>
      <c r="R478" s="569"/>
      <c r="S478" s="569"/>
      <c r="T478" s="569"/>
      <c r="U478" s="569"/>
      <c r="V478" s="570"/>
      <c r="W478" s="37" t="s">
        <v>72</v>
      </c>
      <c r="X478" s="561">
        <f>IFERROR(X474/H474,"0")+IFERROR(X475/H475,"0")+IFERROR(X476/H476,"0")+IFERROR(X477/H477,"0")</f>
        <v>16.666666666666668</v>
      </c>
      <c r="Y478" s="561">
        <f>IFERROR(Y474/H474,"0")+IFERROR(Y475/H475,"0")+IFERROR(Y476/H476,"0")+IFERROR(Y477/H477,"0")</f>
        <v>17</v>
      </c>
      <c r="Z478" s="561">
        <f>IFERROR(IF(Z474="",0,Z474),"0")+IFERROR(IF(Z475="",0,Z475),"0")+IFERROR(IF(Z476="",0,Z476),"0")+IFERROR(IF(Z477="",0,Z477),"0")</f>
        <v>0.32266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77"/>
      <c r="P479" s="568" t="s">
        <v>71</v>
      </c>
      <c r="Q479" s="569"/>
      <c r="R479" s="569"/>
      <c r="S479" s="569"/>
      <c r="T479" s="569"/>
      <c r="U479" s="569"/>
      <c r="V479" s="570"/>
      <c r="W479" s="37" t="s">
        <v>69</v>
      </c>
      <c r="X479" s="561">
        <f>IFERROR(SUM(X474:X477),"0")</f>
        <v>200</v>
      </c>
      <c r="Y479" s="561">
        <f>IFERROR(SUM(Y474:Y477),"0")</f>
        <v>204</v>
      </c>
      <c r="Z479" s="37"/>
      <c r="AA479" s="562"/>
      <c r="AB479" s="562"/>
      <c r="AC479" s="562"/>
    </row>
    <row r="480" spans="1:68" ht="14.25" hidden="1" customHeight="1" x14ac:dyDescent="0.25">
      <c r="A480" s="580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hidden="1" customHeight="1" x14ac:dyDescent="0.25">
      <c r="A481" s="54" t="s">
        <v>740</v>
      </c>
      <c r="B481" s="54" t="s">
        <v>741</v>
      </c>
      <c r="C481" s="31">
        <v>4301020400</v>
      </c>
      <c r="D481" s="574">
        <v>4640242180519</v>
      </c>
      <c r="E481" s="575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78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6"/>
      <c r="R481" s="566"/>
      <c r="S481" s="566"/>
      <c r="T481" s="567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4301020260</v>
      </c>
      <c r="D482" s="574">
        <v>4640242180526</v>
      </c>
      <c r="E482" s="575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845" t="s">
        <v>745</v>
      </c>
      <c r="Q482" s="566"/>
      <c r="R482" s="566"/>
      <c r="S482" s="566"/>
      <c r="T482" s="567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4301020295</v>
      </c>
      <c r="D483" s="574">
        <v>4640242181363</v>
      </c>
      <c r="E483" s="575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6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6"/>
      <c r="R483" s="566"/>
      <c r="S483" s="566"/>
      <c r="T483" s="567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6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77"/>
      <c r="P484" s="568" t="s">
        <v>71</v>
      </c>
      <c r="Q484" s="569"/>
      <c r="R484" s="569"/>
      <c r="S484" s="569"/>
      <c r="T484" s="569"/>
      <c r="U484" s="569"/>
      <c r="V484" s="570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77"/>
      <c r="P485" s="568" t="s">
        <v>71</v>
      </c>
      <c r="Q485" s="569"/>
      <c r="R485" s="569"/>
      <c r="S485" s="569"/>
      <c r="T485" s="569"/>
      <c r="U485" s="569"/>
      <c r="V485" s="570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80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hidden="1" customHeight="1" x14ac:dyDescent="0.25">
      <c r="A487" s="54" t="s">
        <v>750</v>
      </c>
      <c r="B487" s="54" t="s">
        <v>751</v>
      </c>
      <c r="C487" s="31">
        <v>4301031280</v>
      </c>
      <c r="D487" s="574">
        <v>4640242180816</v>
      </c>
      <c r="E487" s="575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2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6"/>
      <c r="R487" s="566"/>
      <c r="S487" s="566"/>
      <c r="T487" s="567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753</v>
      </c>
      <c r="B488" s="54" t="s">
        <v>754</v>
      </c>
      <c r="C488" s="31">
        <v>4301031244</v>
      </c>
      <c r="D488" s="574">
        <v>4640242180595</v>
      </c>
      <c r="E488" s="575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75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6"/>
      <c r="R488" s="566"/>
      <c r="S488" s="566"/>
      <c r="T488" s="567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6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77"/>
      <c r="P489" s="568" t="s">
        <v>71</v>
      </c>
      <c r="Q489" s="569"/>
      <c r="R489" s="569"/>
      <c r="S489" s="569"/>
      <c r="T489" s="569"/>
      <c r="U489" s="569"/>
      <c r="V489" s="570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77"/>
      <c r="P490" s="568" t="s">
        <v>71</v>
      </c>
      <c r="Q490" s="569"/>
      <c r="R490" s="569"/>
      <c r="S490" s="569"/>
      <c r="T490" s="569"/>
      <c r="U490" s="569"/>
      <c r="V490" s="570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80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hidden="1" customHeight="1" x14ac:dyDescent="0.25">
      <c r="A492" s="54" t="s">
        <v>756</v>
      </c>
      <c r="B492" s="54" t="s">
        <v>757</v>
      </c>
      <c r="C492" s="31">
        <v>4301052046</v>
      </c>
      <c r="D492" s="574">
        <v>4640242180533</v>
      </c>
      <c r="E492" s="575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7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6"/>
      <c r="R492" s="566"/>
      <c r="S492" s="566"/>
      <c r="T492" s="567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759</v>
      </c>
      <c r="B493" s="54" t="s">
        <v>760</v>
      </c>
      <c r="C493" s="31">
        <v>4301051920</v>
      </c>
      <c r="D493" s="574">
        <v>4640242181233</v>
      </c>
      <c r="E493" s="575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78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6"/>
      <c r="R493" s="566"/>
      <c r="S493" s="566"/>
      <c r="T493" s="567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6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77"/>
      <c r="P494" s="568" t="s">
        <v>71</v>
      </c>
      <c r="Q494" s="569"/>
      <c r="R494" s="569"/>
      <c r="S494" s="569"/>
      <c r="T494" s="569"/>
      <c r="U494" s="569"/>
      <c r="V494" s="570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77"/>
      <c r="P495" s="568" t="s">
        <v>71</v>
      </c>
      <c r="Q495" s="569"/>
      <c r="R495" s="569"/>
      <c r="S495" s="569"/>
      <c r="T495" s="569"/>
      <c r="U495" s="569"/>
      <c r="V495" s="570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80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hidden="1" customHeight="1" x14ac:dyDescent="0.25">
      <c r="A497" s="54" t="s">
        <v>761</v>
      </c>
      <c r="B497" s="54" t="s">
        <v>762</v>
      </c>
      <c r="C497" s="31">
        <v>4301060491</v>
      </c>
      <c r="D497" s="574">
        <v>4640242180120</v>
      </c>
      <c r="E497" s="575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6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6"/>
      <c r="R497" s="566"/>
      <c r="S497" s="566"/>
      <c r="T497" s="567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764</v>
      </c>
      <c r="B498" s="54" t="s">
        <v>765</v>
      </c>
      <c r="C498" s="31">
        <v>4301060493</v>
      </c>
      <c r="D498" s="574">
        <v>4640242180137</v>
      </c>
      <c r="E498" s="575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7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6"/>
      <c r="R498" s="566"/>
      <c r="S498" s="566"/>
      <c r="T498" s="567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6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77"/>
      <c r="P499" s="568" t="s">
        <v>71</v>
      </c>
      <c r="Q499" s="569"/>
      <c r="R499" s="569"/>
      <c r="S499" s="569"/>
      <c r="T499" s="569"/>
      <c r="U499" s="569"/>
      <c r="V499" s="570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77"/>
      <c r="P500" s="568" t="s">
        <v>71</v>
      </c>
      <c r="Q500" s="569"/>
      <c r="R500" s="569"/>
      <c r="S500" s="569"/>
      <c r="T500" s="569"/>
      <c r="U500" s="569"/>
      <c r="V500" s="570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9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hidden="1" customHeight="1" x14ac:dyDescent="0.25">
      <c r="A502" s="580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hidden="1" customHeight="1" x14ac:dyDescent="0.25">
      <c r="A503" s="54" t="s">
        <v>768</v>
      </c>
      <c r="B503" s="54" t="s">
        <v>769</v>
      </c>
      <c r="C503" s="31">
        <v>4301020314</v>
      </c>
      <c r="D503" s="574">
        <v>4640242180090</v>
      </c>
      <c r="E503" s="575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17" t="s">
        <v>770</v>
      </c>
      <c r="Q503" s="566"/>
      <c r="R503" s="566"/>
      <c r="S503" s="566"/>
      <c r="T503" s="567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6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77"/>
      <c r="P504" s="568" t="s">
        <v>71</v>
      </c>
      <c r="Q504" s="569"/>
      <c r="R504" s="569"/>
      <c r="S504" s="569"/>
      <c r="T504" s="569"/>
      <c r="U504" s="569"/>
      <c r="V504" s="570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77"/>
      <c r="P505" s="568" t="s">
        <v>71</v>
      </c>
      <c r="Q505" s="569"/>
      <c r="R505" s="569"/>
      <c r="S505" s="569"/>
      <c r="T505" s="569"/>
      <c r="U505" s="569"/>
      <c r="V505" s="570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71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573"/>
      <c r="P506" s="661" t="s">
        <v>772</v>
      </c>
      <c r="Q506" s="662"/>
      <c r="R506" s="662"/>
      <c r="S506" s="662"/>
      <c r="T506" s="662"/>
      <c r="U506" s="662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15181.2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15290.04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573"/>
      <c r="P507" s="661" t="s">
        <v>773</v>
      </c>
      <c r="Q507" s="662"/>
      <c r="R507" s="662"/>
      <c r="S507" s="662"/>
      <c r="T507" s="662"/>
      <c r="U507" s="662"/>
      <c r="V507" s="586"/>
      <c r="W507" s="37" t="s">
        <v>69</v>
      </c>
      <c r="X507" s="561">
        <f>IFERROR(SUM(BM22:BM503),"0")</f>
        <v>16113.001026241385</v>
      </c>
      <c r="Y507" s="561">
        <f>IFERROR(SUM(BN22:BN503),"0")</f>
        <v>16227.535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573"/>
      <c r="P508" s="661" t="s">
        <v>774</v>
      </c>
      <c r="Q508" s="662"/>
      <c r="R508" s="662"/>
      <c r="S508" s="662"/>
      <c r="T508" s="662"/>
      <c r="U508" s="662"/>
      <c r="V508" s="586"/>
      <c r="W508" s="37" t="s">
        <v>775</v>
      </c>
      <c r="X508" s="38">
        <f>ROUNDUP(SUM(BO22:BO503),0)</f>
        <v>27</v>
      </c>
      <c r="Y508" s="38">
        <f>ROUNDUP(SUM(BP22:BP503),0)</f>
        <v>27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573"/>
      <c r="P509" s="661" t="s">
        <v>776</v>
      </c>
      <c r="Q509" s="662"/>
      <c r="R509" s="662"/>
      <c r="S509" s="662"/>
      <c r="T509" s="662"/>
      <c r="U509" s="662"/>
      <c r="V509" s="586"/>
      <c r="W509" s="37" t="s">
        <v>69</v>
      </c>
      <c r="X509" s="561">
        <f>GrossWeightTotal+PalletQtyTotal*25</f>
        <v>16788.001026241385</v>
      </c>
      <c r="Y509" s="561">
        <f>GrossWeightTotalR+PalletQtyTotalR*25</f>
        <v>16902.535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573"/>
      <c r="P510" s="661" t="s">
        <v>777</v>
      </c>
      <c r="Q510" s="662"/>
      <c r="R510" s="662"/>
      <c r="S510" s="662"/>
      <c r="T510" s="662"/>
      <c r="U510" s="662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2992.741779532364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3010</v>
      </c>
      <c r="Z510" s="37"/>
      <c r="AA510" s="562"/>
      <c r="AB510" s="562"/>
      <c r="AC510" s="562"/>
    </row>
    <row r="511" spans="1:68" ht="14.25" hidden="1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573"/>
      <c r="P511" s="661" t="s">
        <v>778</v>
      </c>
      <c r="Q511" s="662"/>
      <c r="R511" s="662"/>
      <c r="S511" s="662"/>
      <c r="T511" s="662"/>
      <c r="U511" s="662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31.700969999999998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63" t="s">
        <v>100</v>
      </c>
      <c r="D513" s="616"/>
      <c r="E513" s="616"/>
      <c r="F513" s="616"/>
      <c r="G513" s="616"/>
      <c r="H513" s="617"/>
      <c r="I513" s="563" t="s">
        <v>259</v>
      </c>
      <c r="J513" s="616"/>
      <c r="K513" s="616"/>
      <c r="L513" s="616"/>
      <c r="M513" s="616"/>
      <c r="N513" s="616"/>
      <c r="O513" s="616"/>
      <c r="P513" s="616"/>
      <c r="Q513" s="616"/>
      <c r="R513" s="616"/>
      <c r="S513" s="617"/>
      <c r="T513" s="563" t="s">
        <v>548</v>
      </c>
      <c r="U513" s="617"/>
      <c r="V513" s="563" t="s">
        <v>603</v>
      </c>
      <c r="W513" s="616"/>
      <c r="X513" s="616"/>
      <c r="Y513" s="617"/>
      <c r="Z513" s="551" t="s">
        <v>659</v>
      </c>
      <c r="AA513" s="563" t="s">
        <v>728</v>
      </c>
      <c r="AB513" s="617"/>
      <c r="AC513" s="52"/>
      <c r="AF513" s="552"/>
    </row>
    <row r="514" spans="1:32" ht="14.25" customHeight="1" thickTop="1" x14ac:dyDescent="0.2">
      <c r="A514" s="786" t="s">
        <v>781</v>
      </c>
      <c r="B514" s="563" t="s">
        <v>63</v>
      </c>
      <c r="C514" s="563" t="s">
        <v>101</v>
      </c>
      <c r="D514" s="563" t="s">
        <v>118</v>
      </c>
      <c r="E514" s="563" t="s">
        <v>180</v>
      </c>
      <c r="F514" s="563" t="s">
        <v>202</v>
      </c>
      <c r="G514" s="563" t="s">
        <v>235</v>
      </c>
      <c r="H514" s="563" t="s">
        <v>100</v>
      </c>
      <c r="I514" s="563" t="s">
        <v>260</v>
      </c>
      <c r="J514" s="563" t="s">
        <v>300</v>
      </c>
      <c r="K514" s="563" t="s">
        <v>361</v>
      </c>
      <c r="L514" s="563" t="s">
        <v>401</v>
      </c>
      <c r="M514" s="563" t="s">
        <v>417</v>
      </c>
      <c r="N514" s="552"/>
      <c r="O514" s="563" t="s">
        <v>431</v>
      </c>
      <c r="P514" s="563" t="s">
        <v>441</v>
      </c>
      <c r="Q514" s="563" t="s">
        <v>448</v>
      </c>
      <c r="R514" s="563" t="s">
        <v>453</v>
      </c>
      <c r="S514" s="563" t="s">
        <v>538</v>
      </c>
      <c r="T514" s="563" t="s">
        <v>549</v>
      </c>
      <c r="U514" s="563" t="s">
        <v>583</v>
      </c>
      <c r="V514" s="563" t="s">
        <v>604</v>
      </c>
      <c r="W514" s="563" t="s">
        <v>636</v>
      </c>
      <c r="X514" s="563" t="s">
        <v>651</v>
      </c>
      <c r="Y514" s="563" t="s">
        <v>655</v>
      </c>
      <c r="Z514" s="563" t="s">
        <v>659</v>
      </c>
      <c r="AA514" s="563" t="s">
        <v>728</v>
      </c>
      <c r="AB514" s="563" t="s">
        <v>767</v>
      </c>
      <c r="AC514" s="52"/>
      <c r="AF514" s="552"/>
    </row>
    <row r="515" spans="1:32" ht="13.5" customHeight="1" thickBot="1" x14ac:dyDescent="0.25">
      <c r="A515" s="787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2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507.6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799.2</v>
      </c>
      <c r="E516" s="46">
        <f>IFERROR(Y89*1,"0")+IFERROR(Y90*1,"0")+IFERROR(Y91*1,"0")+IFERROR(Y95*1,"0")+IFERROR(Y96*1,"0")+IFERROR(Y97*1,"0")+IFERROR(Y98*1,"0")+IFERROR(Y99*1,"0")</f>
        <v>1240.3800000000001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1620</v>
      </c>
      <c r="G516" s="46">
        <f>IFERROR(Y130*1,"0")+IFERROR(Y131*1,"0")+IFERROR(Y135*1,"0")+IFERROR(Y136*1,"0")+IFERROR(Y140*1,"0")+IFERROR(Y141*1,"0")</f>
        <v>403.20000000000005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2616.3000000000002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161.39999999999998</v>
      </c>
      <c r="S516" s="46">
        <f>IFERROR(Y337*1,"0")+IFERROR(Y338*1,"0")+IFERROR(Y339*1,"0")</f>
        <v>302.40000000000003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2370</v>
      </c>
      <c r="U516" s="46">
        <f>IFERROR(Y370*1,"0")+IFERROR(Y371*1,"0")+IFERROR(Y372*1,"0")+IFERROR(Y376*1,"0")+IFERROR(Y380*1,"0")+IFERROR(Y381*1,"0")+IFERROR(Y385*1,"0")</f>
        <v>652.55999999999995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102.60000000000001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4209.6000000000004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204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50,00"/>
        <filter val="1 300,00"/>
        <filter val="1 350,00"/>
        <filter val="100,00"/>
        <filter val="11,42"/>
        <filter val="12,82"/>
        <filter val="125,00"/>
        <filter val="132,58"/>
        <filter val="142,86"/>
        <filter val="15 181,20"/>
        <filter val="150,00"/>
        <filter val="157,33"/>
        <filter val="16 113,00"/>
        <filter val="16 788,00"/>
        <filter val="16,67"/>
        <filter val="18,52"/>
        <filter val="2 360,00"/>
        <filter val="2 500,00"/>
        <filter val="2 992,74"/>
        <filter val="20,00"/>
        <filter val="200,00"/>
        <filter val="23,81"/>
        <filter val="239,06"/>
        <filter val="25,00"/>
        <filter val="268,52"/>
        <filter val="27"/>
        <filter val="3 500,00"/>
        <filter val="30,00"/>
        <filter val="300,00"/>
        <filter val="320,99"/>
        <filter val="37,04"/>
        <filter val="400,00"/>
        <filter val="450,00"/>
        <filter val="46,30"/>
        <filter val="460,49"/>
        <filter val="50,00"/>
        <filter val="500,00"/>
        <filter val="60,00"/>
        <filter val="62,50"/>
        <filter val="64,00"/>
        <filter val="650,00"/>
        <filter val="689,39"/>
        <filter val="691,20"/>
        <filter val="70,00"/>
        <filter val="700,00"/>
        <filter val="71,43"/>
        <filter val="720,00"/>
        <filter val="820,00"/>
        <filter val="9,26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W17:W18"/>
    <mergeCell ref="A50:Z50"/>
    <mergeCell ref="A264:O265"/>
    <mergeCell ref="A384:Z384"/>
    <mergeCell ref="I17:I18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P79:T79"/>
    <mergeCell ref="P244:T244"/>
    <mergeCell ref="D174:E174"/>
    <mergeCell ref="D141:E141"/>
    <mergeCell ref="A48:O49"/>
    <mergeCell ref="D135:E135"/>
    <mergeCell ref="P114:V114"/>
    <mergeCell ref="A34:Z34"/>
    <mergeCell ref="D410:E410"/>
    <mergeCell ref="A368:Z368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303:E303"/>
    <mergeCell ref="P42:T42"/>
    <mergeCell ref="D482:E482"/>
    <mergeCell ref="A149:Z149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337:T337"/>
    <mergeCell ref="D245:E245"/>
    <mergeCell ref="H1:Q1"/>
    <mergeCell ref="D5:E5"/>
    <mergeCell ref="P209:T209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372:E372"/>
    <mergeCell ref="P451:T451"/>
    <mergeCell ref="D399:E399"/>
    <mergeCell ref="A377:O378"/>
    <mergeCell ref="A411:O412"/>
    <mergeCell ref="A421:Z421"/>
    <mergeCell ref="P445:T445"/>
    <mergeCell ref="P444:T444"/>
    <mergeCell ref="A449:Z449"/>
    <mergeCell ref="A306:O307"/>
    <mergeCell ref="P234:T234"/>
    <mergeCell ref="A423:O424"/>
    <mergeCell ref="P437:T437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45:T245"/>
    <mergeCell ref="P126:V126"/>
    <mergeCell ref="P224:T224"/>
    <mergeCell ref="A285:O286"/>
    <mergeCell ref="P89:T89"/>
    <mergeCell ref="P211:T211"/>
    <mergeCell ref="P260:T260"/>
    <mergeCell ref="P309:T309"/>
    <mergeCell ref="D225:E225"/>
    <mergeCell ref="D252:E252"/>
    <mergeCell ref="P358:V358"/>
    <mergeCell ref="D96:E96"/>
    <mergeCell ref="P306:V306"/>
    <mergeCell ref="P302:T302"/>
    <mergeCell ref="P154:V154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P284:T284"/>
    <mergeCell ref="A344:Z344"/>
    <mergeCell ref="A471:Z471"/>
    <mergeCell ref="I514:I515"/>
    <mergeCell ref="P63:T63"/>
    <mergeCell ref="P492:T492"/>
    <mergeCell ref="D158:E158"/>
    <mergeCell ref="D229:E229"/>
    <mergeCell ref="D400:E400"/>
    <mergeCell ref="D77:E77"/>
    <mergeCell ref="P131:T131"/>
    <mergeCell ref="P52:T52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D31:E31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P505:V50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P428:V428"/>
    <mergeCell ref="P107:T107"/>
    <mergeCell ref="D150:E150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294:T294"/>
    <mergeCell ref="P419:V419"/>
    <mergeCell ref="P272:V272"/>
    <mergeCell ref="V514:V515"/>
    <mergeCell ref="X514:X515"/>
    <mergeCell ref="Z514:Z515"/>
    <mergeCell ref="P286:V286"/>
    <mergeCell ref="A233:Z233"/>
    <mergeCell ref="P415:T415"/>
    <mergeCell ref="A409:Z409"/>
    <mergeCell ref="P479:V479"/>
    <mergeCell ref="V513:Y513"/>
    <mergeCell ref="P429:V429"/>
    <mergeCell ref="A453:O454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P81:V81"/>
    <mergeCell ref="D196:E196"/>
    <mergeCell ref="A126:O127"/>
    <mergeCell ref="P187:V187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1:E461"/>
    <mergeCell ref="D169:E169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2025-08-22T13:34:46Z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