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КИ Новороссийск\"/>
    </mc:Choice>
  </mc:AlternateContent>
  <xr:revisionPtr revIDLastSave="0" documentId="13_ncr:1_{9270D7EC-D07D-4310-8A86-61551F8B8E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9" i="1" l="1"/>
  <c r="Q105" i="1"/>
  <c r="Q104" i="1"/>
  <c r="Q103" i="1"/>
  <c r="Q102" i="1"/>
  <c r="Q99" i="1"/>
  <c r="Q98" i="1"/>
  <c r="Q96" i="1"/>
  <c r="Q95" i="1"/>
  <c r="Q93" i="1"/>
  <c r="Q92" i="1"/>
  <c r="Q91" i="1"/>
  <c r="Q87" i="1"/>
  <c r="Q86" i="1"/>
  <c r="Q85" i="1"/>
  <c r="Q83" i="1"/>
  <c r="Q52" i="1"/>
  <c r="Q48" i="1"/>
  <c r="Q46" i="1"/>
  <c r="Q45" i="1"/>
  <c r="Q44" i="1"/>
  <c r="Q42" i="1"/>
  <c r="Q41" i="1"/>
  <c r="Q40" i="1"/>
  <c r="Q35" i="1"/>
  <c r="Q30" i="1"/>
  <c r="Q22" i="1"/>
  <c r="Q20" i="1"/>
  <c r="Q17" i="1"/>
  <c r="Q13" i="1"/>
  <c r="Q10" i="1"/>
  <c r="Q9" i="1"/>
  <c r="Q84" i="1" l="1"/>
  <c r="Q79" i="1"/>
  <c r="Q77" i="1"/>
  <c r="Q76" i="1"/>
  <c r="AF76" i="1" s="1"/>
  <c r="Q69" i="1"/>
  <c r="Q59" i="1"/>
  <c r="Q51" i="1"/>
  <c r="Q24" i="1"/>
  <c r="Q23" i="1"/>
  <c r="Q19" i="1"/>
  <c r="AF19" i="1" s="1"/>
  <c r="Q8" i="1"/>
  <c r="AF8" i="1" s="1"/>
  <c r="Q12" i="1"/>
  <c r="Q14" i="1"/>
  <c r="AF14" i="1" s="1"/>
  <c r="Q15" i="1"/>
  <c r="AF15" i="1" s="1"/>
  <c r="Q16" i="1"/>
  <c r="AF16" i="1" s="1"/>
  <c r="Q26" i="1"/>
  <c r="AF26" i="1" s="1"/>
  <c r="Q32" i="1"/>
  <c r="Q38" i="1"/>
  <c r="AF38" i="1" s="1"/>
  <c r="Q39" i="1"/>
  <c r="AF39" i="1" s="1"/>
  <c r="Q43" i="1"/>
  <c r="AF43" i="1" s="1"/>
  <c r="Q47" i="1"/>
  <c r="AF47" i="1" s="1"/>
  <c r="Q61" i="1"/>
  <c r="AF61" i="1" s="1"/>
  <c r="Q63" i="1"/>
  <c r="AF63" i="1" s="1"/>
  <c r="Q66" i="1"/>
  <c r="Q67" i="1"/>
  <c r="Q73" i="1"/>
  <c r="AF73" i="1" s="1"/>
  <c r="Q74" i="1"/>
  <c r="AF74" i="1" s="1"/>
  <c r="Q75" i="1"/>
  <c r="AF75" i="1" s="1"/>
  <c r="Q78" i="1"/>
  <c r="AF78" i="1" s="1"/>
  <c r="Q80" i="1"/>
  <c r="AF80" i="1" s="1"/>
  <c r="Q88" i="1"/>
  <c r="Q101" i="1"/>
  <c r="AF101" i="1" s="1"/>
  <c r="AF103" i="1"/>
  <c r="AF105" i="1"/>
  <c r="Q106" i="1"/>
  <c r="Q107" i="1"/>
  <c r="AF107" i="1" s="1"/>
  <c r="Q108" i="1"/>
  <c r="AF108" i="1" s="1"/>
  <c r="Q109" i="1"/>
  <c r="AF109" i="1" s="1"/>
  <c r="Q110" i="1"/>
  <c r="Q111" i="1"/>
  <c r="Q112" i="1"/>
  <c r="Q113" i="1"/>
  <c r="Q114" i="1"/>
  <c r="Q115" i="1"/>
  <c r="Q116" i="1"/>
  <c r="Q117" i="1"/>
  <c r="Q118" i="1"/>
  <c r="Q119" i="1"/>
  <c r="Q120" i="1"/>
  <c r="Q6" i="1"/>
  <c r="AF110" i="1"/>
  <c r="AF111" i="1"/>
  <c r="AF112" i="1"/>
  <c r="AF113" i="1"/>
  <c r="AF114" i="1"/>
  <c r="AF115" i="1"/>
  <c r="AF116" i="1"/>
  <c r="AF117" i="1"/>
  <c r="AF118" i="1"/>
  <c r="AF119" i="1"/>
  <c r="AF120" i="1"/>
  <c r="AF12" i="1"/>
  <c r="AF32" i="1"/>
  <c r="AF66" i="1"/>
  <c r="AF88" i="1"/>
  <c r="AF104" i="1"/>
  <c r="AF106" i="1"/>
  <c r="O109" i="1"/>
  <c r="K109" i="1"/>
  <c r="O108" i="1"/>
  <c r="U108" i="1" s="1"/>
  <c r="K108" i="1"/>
  <c r="O107" i="1"/>
  <c r="K107" i="1"/>
  <c r="O106" i="1"/>
  <c r="K106" i="1"/>
  <c r="O105" i="1"/>
  <c r="K105" i="1"/>
  <c r="O104" i="1"/>
  <c r="U104" i="1" s="1"/>
  <c r="K104" i="1"/>
  <c r="O103" i="1"/>
  <c r="K103" i="1"/>
  <c r="O102" i="1"/>
  <c r="K102" i="1"/>
  <c r="O101" i="1"/>
  <c r="U101" i="1" s="1"/>
  <c r="K101" i="1"/>
  <c r="O100" i="1"/>
  <c r="U100" i="1" s="1"/>
  <c r="K100" i="1"/>
  <c r="O99" i="1"/>
  <c r="U99" i="1" s="1"/>
  <c r="K99" i="1"/>
  <c r="O98" i="1"/>
  <c r="U98" i="1" s="1"/>
  <c r="K98" i="1"/>
  <c r="O97" i="1"/>
  <c r="U97" i="1" s="1"/>
  <c r="K97" i="1"/>
  <c r="O96" i="1"/>
  <c r="U96" i="1" s="1"/>
  <c r="K96" i="1"/>
  <c r="O95" i="1"/>
  <c r="U95" i="1" s="1"/>
  <c r="K95" i="1"/>
  <c r="O94" i="1"/>
  <c r="U94" i="1" s="1"/>
  <c r="K94" i="1"/>
  <c r="O93" i="1"/>
  <c r="U93" i="1" s="1"/>
  <c r="K93" i="1"/>
  <c r="O92" i="1"/>
  <c r="U92" i="1" s="1"/>
  <c r="K92" i="1"/>
  <c r="O91" i="1"/>
  <c r="U91" i="1" s="1"/>
  <c r="K91" i="1"/>
  <c r="O90" i="1"/>
  <c r="U90" i="1" s="1"/>
  <c r="K90" i="1"/>
  <c r="O89" i="1"/>
  <c r="U89" i="1" s="1"/>
  <c r="K89" i="1"/>
  <c r="O88" i="1"/>
  <c r="U88" i="1" s="1"/>
  <c r="K88" i="1"/>
  <c r="O87" i="1"/>
  <c r="K87" i="1"/>
  <c r="F87" i="1"/>
  <c r="O86" i="1"/>
  <c r="U86" i="1" s="1"/>
  <c r="K86" i="1"/>
  <c r="O85" i="1"/>
  <c r="U85" i="1" s="1"/>
  <c r="K85" i="1"/>
  <c r="O84" i="1"/>
  <c r="U84" i="1" s="1"/>
  <c r="K84" i="1"/>
  <c r="O83" i="1"/>
  <c r="K83" i="1"/>
  <c r="F83" i="1"/>
  <c r="O82" i="1"/>
  <c r="P82" i="1" s="1"/>
  <c r="Q82" i="1" s="1"/>
  <c r="AF82" i="1" s="1"/>
  <c r="K82" i="1"/>
  <c r="O81" i="1"/>
  <c r="K81" i="1"/>
  <c r="O80" i="1"/>
  <c r="U80" i="1" s="1"/>
  <c r="K80" i="1"/>
  <c r="O79" i="1"/>
  <c r="U79" i="1" s="1"/>
  <c r="K79" i="1"/>
  <c r="O78" i="1"/>
  <c r="K78" i="1"/>
  <c r="O77" i="1"/>
  <c r="P77" i="1" s="1"/>
  <c r="K77" i="1"/>
  <c r="O76" i="1"/>
  <c r="K76" i="1"/>
  <c r="O75" i="1"/>
  <c r="K75" i="1"/>
  <c r="O74" i="1"/>
  <c r="U74" i="1" s="1"/>
  <c r="K74" i="1"/>
  <c r="O73" i="1"/>
  <c r="K73" i="1"/>
  <c r="F72" i="1"/>
  <c r="E72" i="1"/>
  <c r="K72" i="1" s="1"/>
  <c r="O71" i="1"/>
  <c r="K71" i="1"/>
  <c r="O70" i="1"/>
  <c r="P70" i="1" s="1"/>
  <c r="Q70" i="1" s="1"/>
  <c r="AF70" i="1" s="1"/>
  <c r="K70" i="1"/>
  <c r="O69" i="1"/>
  <c r="K69" i="1"/>
  <c r="O68" i="1"/>
  <c r="P68" i="1" s="1"/>
  <c r="Q68" i="1" s="1"/>
  <c r="AF68" i="1" s="1"/>
  <c r="K68" i="1"/>
  <c r="O67" i="1"/>
  <c r="U67" i="1" s="1"/>
  <c r="K67" i="1"/>
  <c r="O66" i="1"/>
  <c r="K66" i="1"/>
  <c r="O65" i="1"/>
  <c r="P65" i="1" s="1"/>
  <c r="Q65" i="1" s="1"/>
  <c r="K65" i="1"/>
  <c r="O64" i="1"/>
  <c r="K64" i="1"/>
  <c r="O63" i="1"/>
  <c r="U63" i="1" s="1"/>
  <c r="K63" i="1"/>
  <c r="O62" i="1"/>
  <c r="U62" i="1" s="1"/>
  <c r="K62" i="1"/>
  <c r="O61" i="1"/>
  <c r="U61" i="1" s="1"/>
  <c r="K61" i="1"/>
  <c r="O60" i="1"/>
  <c r="P60" i="1" s="1"/>
  <c r="Q60" i="1" s="1"/>
  <c r="AF60" i="1" s="1"/>
  <c r="K60" i="1"/>
  <c r="O59" i="1"/>
  <c r="K59" i="1"/>
  <c r="O58" i="1"/>
  <c r="P58" i="1" s="1"/>
  <c r="Q58" i="1" s="1"/>
  <c r="AF58" i="1" s="1"/>
  <c r="K58" i="1"/>
  <c r="O57" i="1"/>
  <c r="K57" i="1"/>
  <c r="O56" i="1"/>
  <c r="P56" i="1" s="1"/>
  <c r="Q56" i="1" s="1"/>
  <c r="AF56" i="1" s="1"/>
  <c r="K56" i="1"/>
  <c r="F55" i="1"/>
  <c r="E55" i="1"/>
  <c r="K55" i="1" s="1"/>
  <c r="O54" i="1"/>
  <c r="K54" i="1"/>
  <c r="O53" i="1"/>
  <c r="P53" i="1" s="1"/>
  <c r="Q53" i="1" s="1"/>
  <c r="K53" i="1"/>
  <c r="O52" i="1"/>
  <c r="K52" i="1"/>
  <c r="O51" i="1"/>
  <c r="K51" i="1"/>
  <c r="F51" i="1"/>
  <c r="U51" i="1" s="1"/>
  <c r="F50" i="1"/>
  <c r="E50" i="1"/>
  <c r="O50" i="1" s="1"/>
  <c r="O49" i="1"/>
  <c r="U49" i="1" s="1"/>
  <c r="K49" i="1"/>
  <c r="F48" i="1"/>
  <c r="E48" i="1"/>
  <c r="O47" i="1"/>
  <c r="K47" i="1"/>
  <c r="O46" i="1"/>
  <c r="K46" i="1"/>
  <c r="F46" i="1"/>
  <c r="O45" i="1"/>
  <c r="K45" i="1"/>
  <c r="F45" i="1"/>
  <c r="O44" i="1"/>
  <c r="K44" i="1"/>
  <c r="O43" i="1"/>
  <c r="U43" i="1" s="1"/>
  <c r="K43" i="1"/>
  <c r="O42" i="1"/>
  <c r="U42" i="1" s="1"/>
  <c r="K42" i="1"/>
  <c r="O41" i="1"/>
  <c r="U41" i="1" s="1"/>
  <c r="K41" i="1"/>
  <c r="O40" i="1"/>
  <c r="U40" i="1" s="1"/>
  <c r="K40" i="1"/>
  <c r="O39" i="1"/>
  <c r="K39" i="1"/>
  <c r="O38" i="1"/>
  <c r="U38" i="1" s="1"/>
  <c r="K38" i="1"/>
  <c r="O37" i="1"/>
  <c r="U37" i="1" s="1"/>
  <c r="K37" i="1"/>
  <c r="O36" i="1"/>
  <c r="U36" i="1" s="1"/>
  <c r="K36" i="1"/>
  <c r="O35" i="1"/>
  <c r="U35" i="1" s="1"/>
  <c r="K35" i="1"/>
  <c r="O34" i="1"/>
  <c r="U34" i="1" s="1"/>
  <c r="K34" i="1"/>
  <c r="O33" i="1"/>
  <c r="U33" i="1" s="1"/>
  <c r="K33" i="1"/>
  <c r="O32" i="1"/>
  <c r="K32" i="1"/>
  <c r="O31" i="1"/>
  <c r="P31" i="1" s="1"/>
  <c r="Q31" i="1" s="1"/>
  <c r="K31" i="1"/>
  <c r="O30" i="1"/>
  <c r="K30" i="1"/>
  <c r="F29" i="1"/>
  <c r="E29" i="1"/>
  <c r="K29" i="1" s="1"/>
  <c r="O28" i="1"/>
  <c r="P28" i="1" s="1"/>
  <c r="Q28" i="1" s="1"/>
  <c r="K28" i="1"/>
  <c r="O27" i="1"/>
  <c r="K27" i="1"/>
  <c r="O26" i="1"/>
  <c r="K26" i="1"/>
  <c r="O25" i="1"/>
  <c r="U25" i="1" s="1"/>
  <c r="K25" i="1"/>
  <c r="O24" i="1"/>
  <c r="U24" i="1" s="1"/>
  <c r="K24" i="1"/>
  <c r="O23" i="1"/>
  <c r="U23" i="1" s="1"/>
  <c r="K23" i="1"/>
  <c r="O22" i="1"/>
  <c r="U22" i="1" s="1"/>
  <c r="K22" i="1"/>
  <c r="O21" i="1"/>
  <c r="U21" i="1" s="1"/>
  <c r="K21" i="1"/>
  <c r="O20" i="1"/>
  <c r="U20" i="1" s="1"/>
  <c r="K20" i="1"/>
  <c r="O19" i="1"/>
  <c r="U19" i="1" s="1"/>
  <c r="K19" i="1"/>
  <c r="O18" i="1"/>
  <c r="U18" i="1" s="1"/>
  <c r="K18" i="1"/>
  <c r="O17" i="1"/>
  <c r="K17" i="1"/>
  <c r="O16" i="1"/>
  <c r="U16" i="1" s="1"/>
  <c r="K16" i="1"/>
  <c r="O15" i="1"/>
  <c r="K15" i="1"/>
  <c r="O14" i="1"/>
  <c r="K14" i="1"/>
  <c r="O13" i="1"/>
  <c r="K13" i="1"/>
  <c r="F13" i="1"/>
  <c r="U13" i="1" s="1"/>
  <c r="O12" i="1"/>
  <c r="K12" i="1"/>
  <c r="O11" i="1"/>
  <c r="U11" i="1" s="1"/>
  <c r="K11" i="1"/>
  <c r="O10" i="1"/>
  <c r="U10" i="1" s="1"/>
  <c r="K10" i="1"/>
  <c r="O9" i="1"/>
  <c r="U9" i="1" s="1"/>
  <c r="K9" i="1"/>
  <c r="O8" i="1"/>
  <c r="K8" i="1"/>
  <c r="O7" i="1"/>
  <c r="P7" i="1" s="1"/>
  <c r="K7" i="1"/>
  <c r="O6" i="1"/>
  <c r="U6" i="1" s="1"/>
  <c r="K6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AF6" i="1" l="1"/>
  <c r="T106" i="1"/>
  <c r="T14" i="1"/>
  <c r="U31" i="1"/>
  <c r="U70" i="1"/>
  <c r="T21" i="1"/>
  <c r="P21" i="1"/>
  <c r="AF21" i="1" s="1"/>
  <c r="P41" i="1"/>
  <c r="U56" i="1"/>
  <c r="P93" i="1"/>
  <c r="P13" i="1"/>
  <c r="AF13" i="1" s="1"/>
  <c r="P10" i="1"/>
  <c r="T12" i="1"/>
  <c r="P25" i="1"/>
  <c r="Q25" i="1" s="1"/>
  <c r="AF25" i="1" s="1"/>
  <c r="T26" i="1"/>
  <c r="P36" i="1"/>
  <c r="Q36" i="1" s="1"/>
  <c r="AF36" i="1" s="1"/>
  <c r="P45" i="1"/>
  <c r="AF45" i="1" s="1"/>
  <c r="P50" i="1"/>
  <c r="Q50" i="1" s="1"/>
  <c r="T50" i="1" s="1"/>
  <c r="U77" i="1"/>
  <c r="P86" i="1"/>
  <c r="AF86" i="1" s="1"/>
  <c r="P89" i="1"/>
  <c r="Q89" i="1" s="1"/>
  <c r="T89" i="1" s="1"/>
  <c r="P97" i="1"/>
  <c r="Q97" i="1" s="1"/>
  <c r="T97" i="1" s="1"/>
  <c r="T88" i="1"/>
  <c r="P83" i="1"/>
  <c r="AF83" i="1" s="1"/>
  <c r="T74" i="1"/>
  <c r="U12" i="1"/>
  <c r="P19" i="1"/>
  <c r="P23" i="1"/>
  <c r="U28" i="1"/>
  <c r="P34" i="1"/>
  <c r="Q34" i="1" s="1"/>
  <c r="T34" i="1" s="1"/>
  <c r="P49" i="1"/>
  <c r="Q49" i="1" s="1"/>
  <c r="T49" i="1" s="1"/>
  <c r="U50" i="1"/>
  <c r="U53" i="1"/>
  <c r="U60" i="1"/>
  <c r="T76" i="1"/>
  <c r="P84" i="1"/>
  <c r="AF84" i="1" s="1"/>
  <c r="P91" i="1"/>
  <c r="P95" i="1"/>
  <c r="P99" i="1"/>
  <c r="U106" i="1"/>
  <c r="T80" i="1"/>
  <c r="T60" i="1"/>
  <c r="T67" i="1"/>
  <c r="T84" i="1"/>
  <c r="T108" i="1"/>
  <c r="T104" i="1"/>
  <c r="T6" i="1"/>
  <c r="P9" i="1"/>
  <c r="AF9" i="1" s="1"/>
  <c r="P11" i="1"/>
  <c r="Q11" i="1" s="1"/>
  <c r="AF11" i="1" s="1"/>
  <c r="U14" i="1"/>
  <c r="T16" i="1"/>
  <c r="P18" i="1"/>
  <c r="Q18" i="1" s="1"/>
  <c r="AF18" i="1" s="1"/>
  <c r="P20" i="1"/>
  <c r="P22" i="1"/>
  <c r="AF22" i="1" s="1"/>
  <c r="P24" i="1"/>
  <c r="U26" i="1"/>
  <c r="O29" i="1"/>
  <c r="P29" i="1" s="1"/>
  <c r="AF29" i="1" s="1"/>
  <c r="P33" i="1"/>
  <c r="AF33" i="1" s="1"/>
  <c r="P35" i="1"/>
  <c r="P37" i="1"/>
  <c r="Q37" i="1" s="1"/>
  <c r="T37" i="1" s="1"/>
  <c r="P40" i="1"/>
  <c r="P42" i="1"/>
  <c r="AF42" i="1" s="1"/>
  <c r="T43" i="1"/>
  <c r="T45" i="1"/>
  <c r="O55" i="1"/>
  <c r="P55" i="1" s="1"/>
  <c r="Q55" i="1" s="1"/>
  <c r="AF55" i="1" s="1"/>
  <c r="U58" i="1"/>
  <c r="P62" i="1"/>
  <c r="Q62" i="1" s="1"/>
  <c r="AF62" i="1" s="1"/>
  <c r="T63" i="1"/>
  <c r="U65" i="1"/>
  <c r="U68" i="1"/>
  <c r="O72" i="1"/>
  <c r="P72" i="1" s="1"/>
  <c r="Q72" i="1" s="1"/>
  <c r="AF72" i="1" s="1"/>
  <c r="U76" i="1"/>
  <c r="P79" i="1"/>
  <c r="U82" i="1"/>
  <c r="P85" i="1"/>
  <c r="P90" i="1"/>
  <c r="Q90" i="1" s="1"/>
  <c r="AF90" i="1" s="1"/>
  <c r="P92" i="1"/>
  <c r="P94" i="1"/>
  <c r="Q94" i="1" s="1"/>
  <c r="AF94" i="1" s="1"/>
  <c r="P96" i="1"/>
  <c r="P98" i="1"/>
  <c r="AF98" i="1" s="1"/>
  <c r="P100" i="1"/>
  <c r="Q100" i="1" s="1"/>
  <c r="T68" i="1"/>
  <c r="T56" i="1"/>
  <c r="T38" i="1"/>
  <c r="AF67" i="1"/>
  <c r="T101" i="1"/>
  <c r="T19" i="1"/>
  <c r="Q7" i="1"/>
  <c r="AF7" i="1" s="1"/>
  <c r="T9" i="1"/>
  <c r="T15" i="1"/>
  <c r="U15" i="1"/>
  <c r="AF20" i="1"/>
  <c r="T20" i="1"/>
  <c r="T22" i="1"/>
  <c r="AF24" i="1"/>
  <c r="T24" i="1"/>
  <c r="P27" i="1"/>
  <c r="Q27" i="1" s="1"/>
  <c r="U27" i="1"/>
  <c r="T32" i="1"/>
  <c r="U32" i="1"/>
  <c r="T39" i="1"/>
  <c r="U39" i="1"/>
  <c r="T41" i="1"/>
  <c r="AF41" i="1"/>
  <c r="P44" i="1"/>
  <c r="U44" i="1"/>
  <c r="O48" i="1"/>
  <c r="P48" i="1" s="1"/>
  <c r="E5" i="1"/>
  <c r="K48" i="1"/>
  <c r="P52" i="1"/>
  <c r="U52" i="1"/>
  <c r="T53" i="1"/>
  <c r="AF53" i="1"/>
  <c r="P59" i="1"/>
  <c r="U59" i="1"/>
  <c r="U66" i="1"/>
  <c r="T66" i="1"/>
  <c r="P69" i="1"/>
  <c r="U69" i="1"/>
  <c r="AF85" i="1"/>
  <c r="T85" i="1"/>
  <c r="U87" i="1"/>
  <c r="P87" i="1"/>
  <c r="AF87" i="1" s="1"/>
  <c r="T105" i="1"/>
  <c r="U105" i="1"/>
  <c r="T109" i="1"/>
  <c r="U109" i="1"/>
  <c r="T36" i="1"/>
  <c r="F5" i="1"/>
  <c r="U7" i="1"/>
  <c r="T8" i="1"/>
  <c r="U8" i="1"/>
  <c r="AF10" i="1"/>
  <c r="T10" i="1"/>
  <c r="U17" i="1"/>
  <c r="P17" i="1"/>
  <c r="T23" i="1"/>
  <c r="AF23" i="1"/>
  <c r="P30" i="1"/>
  <c r="U30" i="1"/>
  <c r="T35" i="1"/>
  <c r="AF35" i="1"/>
  <c r="U46" i="1"/>
  <c r="P46" i="1"/>
  <c r="AF46" i="1" s="1"/>
  <c r="P54" i="1"/>
  <c r="Q54" i="1" s="1"/>
  <c r="U54" i="1"/>
  <c r="P57" i="1"/>
  <c r="Q57" i="1" s="1"/>
  <c r="U57" i="1"/>
  <c r="P64" i="1"/>
  <c r="Q64" i="1" s="1"/>
  <c r="U64" i="1"/>
  <c r="T65" i="1"/>
  <c r="AF65" i="1"/>
  <c r="P71" i="1"/>
  <c r="Q71" i="1" s="1"/>
  <c r="U71" i="1"/>
  <c r="T75" i="1"/>
  <c r="U75" i="1"/>
  <c r="U78" i="1"/>
  <c r="T78" i="1"/>
  <c r="P81" i="1"/>
  <c r="Q81" i="1" s="1"/>
  <c r="U81" i="1"/>
  <c r="AF91" i="1"/>
  <c r="T91" i="1"/>
  <c r="T93" i="1"/>
  <c r="AF93" i="1"/>
  <c r="AF95" i="1"/>
  <c r="T95" i="1"/>
  <c r="AF99" i="1"/>
  <c r="T99" i="1"/>
  <c r="P102" i="1"/>
  <c r="U102" i="1"/>
  <c r="T13" i="1"/>
  <c r="AF28" i="1"/>
  <c r="T28" i="1"/>
  <c r="AF31" i="1"/>
  <c r="T31" i="1"/>
  <c r="T47" i="1"/>
  <c r="U47" i="1"/>
  <c r="K50" i="1"/>
  <c r="T51" i="1"/>
  <c r="P51" i="1"/>
  <c r="AF51" i="1" s="1"/>
  <c r="T73" i="1"/>
  <c r="U73" i="1"/>
  <c r="AF77" i="1"/>
  <c r="T77" i="1"/>
  <c r="AF79" i="1"/>
  <c r="T79" i="1"/>
  <c r="T83" i="1"/>
  <c r="T103" i="1"/>
  <c r="U103" i="1"/>
  <c r="T107" i="1"/>
  <c r="U107" i="1"/>
  <c r="T86" i="1"/>
  <c r="T82" i="1"/>
  <c r="T70" i="1"/>
  <c r="T58" i="1"/>
  <c r="T33" i="1"/>
  <c r="T61" i="1"/>
  <c r="U45" i="1"/>
  <c r="U83" i="1"/>
  <c r="Q5" i="1" l="1"/>
  <c r="T29" i="1"/>
  <c r="AF50" i="1"/>
  <c r="AF34" i="1"/>
  <c r="T18" i="1"/>
  <c r="T25" i="1"/>
  <c r="AF97" i="1"/>
  <c r="U29" i="1"/>
  <c r="O5" i="1"/>
  <c r="U55" i="1"/>
  <c r="AF49" i="1"/>
  <c r="T11" i="1"/>
  <c r="T62" i="1"/>
  <c r="T55" i="1"/>
  <c r="U48" i="1"/>
  <c r="AF89" i="1"/>
  <c r="U72" i="1"/>
  <c r="T72" i="1"/>
  <c r="T94" i="1"/>
  <c r="AF37" i="1"/>
  <c r="T7" i="1"/>
  <c r="T42" i="1"/>
  <c r="T90" i="1"/>
  <c r="T98" i="1"/>
  <c r="K5" i="1"/>
  <c r="AF100" i="1"/>
  <c r="T100" i="1"/>
  <c r="AF96" i="1"/>
  <c r="T96" i="1"/>
  <c r="AF92" i="1"/>
  <c r="T92" i="1"/>
  <c r="AF40" i="1"/>
  <c r="T40" i="1"/>
  <c r="T71" i="1"/>
  <c r="AF71" i="1"/>
  <c r="AF64" i="1"/>
  <c r="T64" i="1"/>
  <c r="T57" i="1"/>
  <c r="AF57" i="1"/>
  <c r="AF54" i="1"/>
  <c r="T54" i="1"/>
  <c r="T87" i="1"/>
  <c r="AF69" i="1"/>
  <c r="T69" i="1"/>
  <c r="AF59" i="1"/>
  <c r="T59" i="1"/>
  <c r="AF52" i="1"/>
  <c r="T52" i="1"/>
  <c r="P5" i="1"/>
  <c r="AF102" i="1"/>
  <c r="T102" i="1"/>
  <c r="AF81" i="1"/>
  <c r="T81" i="1"/>
  <c r="T46" i="1"/>
  <c r="AF30" i="1"/>
  <c r="T30" i="1"/>
  <c r="AF17" i="1"/>
  <c r="T17" i="1"/>
  <c r="AF48" i="1"/>
  <c r="T48" i="1"/>
  <c r="AF44" i="1"/>
  <c r="T44" i="1"/>
  <c r="AF27" i="1"/>
  <c r="T27" i="1"/>
  <c r="AF5" i="1" l="1"/>
</calcChain>
</file>

<file path=xl/sharedStrings.xml><?xml version="1.0" encoding="utf-8"?>
<sst xmlns="http://schemas.openxmlformats.org/spreadsheetml/2006/main" count="435" uniqueCount="183">
  <si>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</si>
  <si>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</si>
  <si>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</si>
  <si>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</si>
  <si>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</si>
  <si>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</si>
  <si>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</si>
  <si>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</si>
  <si>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</si>
  <si>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</si>
  <si>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</si>
  <si>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</si>
  <si>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</si>
  <si>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</si>
  <si>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</si>
  <si>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</si>
  <si>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</si>
  <si>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</si>
  <si>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</si>
  <si>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</si>
  <si>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</si>
  <si>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</si>
  <si>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</si>
  <si>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</si>
  <si>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22,05,</t>
  </si>
  <si>
    <t>19,05,</t>
  </si>
  <si>
    <t>12,05,</t>
  </si>
  <si>
    <t>05,05,</t>
  </si>
  <si>
    <t>28,04,</t>
  </si>
  <si>
    <t>21,04,</t>
  </si>
  <si>
    <t>14,04,</t>
  </si>
  <si>
    <t>10,04,</t>
  </si>
  <si>
    <t>07,04,</t>
  </si>
  <si>
    <t>31,03,</t>
  </si>
  <si>
    <t xml:space="preserve"> 001   Ветчина Столичная Вязанка, вектор, ВЕС.ПОКОМ</t>
  </si>
  <si>
    <t>кг</t>
  </si>
  <si>
    <t>не в матрице</t>
  </si>
  <si>
    <t>дубль на 312</t>
  </si>
  <si>
    <t xml:space="preserve"> 005  Колбаса Докторская ГОСТ, Вязанка вектор,ВЕС. ПОКОМ</t>
  </si>
  <si>
    <t>матрица</t>
  </si>
  <si>
    <t xml:space="preserve"> 012  Колбаса Сервелат Столичный, Вязанка фиброуз в/у, ПОКОМ</t>
  </si>
  <si>
    <t>нет потребности / 02,05,25 в утиль 80кг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</si>
  <si>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</si>
  <si>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</si>
  <si>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</si>
  <si>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</si>
  <si>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</si>
  <si>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нет потребности</t>
  </si>
  <si>
    <t xml:space="preserve"> 031  Сосиски Вязанка Сливочные, Вязанка амицел МГС, 0.33кг, ТМ Стародворские колбасы</t>
  </si>
  <si>
    <t>есть дубль</t>
  </si>
  <si>
    <t xml:space="preserve"> 032  Сосиски Вязанка Сливочные, Вязанка амицел МГС, 0.45кг, ПОКОМ</t>
  </si>
  <si>
    <t>дубль на 031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</si>
  <si>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</si>
  <si>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</si>
  <si>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</si>
  <si>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</si>
  <si>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</si>
  <si>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13,05,25 филиал обнулил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</si>
  <si>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</si>
  <si>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</si>
  <si>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</si>
  <si>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</si>
  <si>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</si>
  <si>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</si>
  <si>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</si>
  <si>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</si>
  <si>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</si>
  <si>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новинки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</si>
  <si>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</si>
  <si>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</si>
  <si>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</si>
  <si>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13,05,25 филиал обнулил / есть дубль</t>
  </si>
  <si>
    <t xml:space="preserve"> 247  Сардельки Нежные, ВЕС.  ПОКОМ</t>
  </si>
  <si>
    <t xml:space="preserve"> 248  Сардельки Сочные ТМ Особый рецепт,   ПОКОМ</t>
  </si>
  <si>
    <t>списано на расходы???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</si>
  <si>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</si>
  <si>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</si>
  <si>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</si>
  <si>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</si>
  <si>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</si>
  <si>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</si>
  <si>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</si>
  <si>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</si>
  <si>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>дубль на 296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</si>
  <si>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</si>
  <si>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</si>
  <si>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</si>
  <si>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284  Сосиски Молокуши миникушай ТМ Вязанка, 0.45кг, ПОКОМ</t>
  </si>
  <si>
    <t>дубль на 291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</si>
  <si>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</si>
  <si>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</si>
  <si>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</si>
  <si>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</si>
  <si>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</si>
  <si>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</si>
  <si>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</si>
  <si>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</si>
  <si>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</si>
  <si>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</si>
  <si>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новинка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</si>
  <si>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</si>
  <si>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</si>
  <si>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</si>
  <si>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</si>
  <si>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</si>
  <si>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</si>
  <si>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</si>
  <si>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>06,05,25 филиал обнулил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</si>
  <si>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</si>
  <si>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</si>
  <si>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</si>
  <si>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>нужно увеличить продажи!!!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</si>
  <si>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</si>
  <si>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</si>
  <si>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</si>
  <si>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370  Колбаса Сервелат Мясорубский с мелкорубленным окороком 0,4 кг срез ТМ Стародворье 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</si>
  <si>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</si>
  <si>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</si>
  <si>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</si>
  <si>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</si>
  <si>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</si>
  <si>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427  Колбаса Филедворская ТМ Стародворье в оболочке полиамид. ВЕС ПОКОМ</t>
  </si>
  <si>
    <t>дубль на 469</t>
  </si>
  <si>
    <t xml:space="preserve"> 433 Колбаса Стародворская со шпиком  в оболочке полиамид. ТМ Стародворье ВЕС ПОКОМ</t>
  </si>
  <si>
    <t>дубль на 464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</si>
  <si>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</si>
  <si>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</si>
  <si>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</si>
  <si>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</si>
  <si>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</si>
  <si>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нет потребности / филиал постоянно обнуляет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</si>
  <si>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</si>
  <si>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</si>
  <si>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</si>
  <si>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</si>
  <si>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</si>
  <si>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</si>
  <si>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</si>
  <si>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</si>
  <si>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</si>
  <si>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</si>
  <si>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нужно увеличить продажи / новинка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</si>
  <si>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</si>
  <si>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</si>
  <si>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</si>
  <si>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</si>
  <si>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</si>
  <si>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>298  Колбаса Сливушка ТМ Вязанка, 0,375кг,  ПОКОМ</t>
  </si>
  <si>
    <t xml:space="preserve"> 519  Грудинка 0,12 кг нарезка ТМ Стародворье  ПОКОМ</t>
  </si>
  <si>
    <t xml:space="preserve"> 529  Бекон выдержанный нарезка 0,055кг ТМ Стародворье  ПОКОМ</t>
  </si>
  <si>
    <t xml:space="preserve"> 521  Бекон ТМ Стародворье в вакуумной упаковке 0,12кг нарезка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</si>
  <si>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</si>
  <si>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</si>
  <si>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</si>
  <si>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Сосиски Сливушки #нежнушки ТМ Вязанка  0,33 кг.  ПОКОМ</t>
  </si>
  <si>
    <t xml:space="preserve"> 525  Колбаса Фуэт нарезка 0,07кг ТМ Стародворье  ПОКОМ</t>
  </si>
  <si>
    <t>Сырокопченые колбасы "Мраморная" Фикс.вес 0,07 нарезка ТМ "Стародворье"</t>
  </si>
  <si>
    <t>новинки / завод не отгрузил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</si>
  <si>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</si>
  <si>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</si>
  <si>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</si>
  <si>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</si>
  <si>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</si>
  <si>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</si>
  <si>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Сервелат Мясорубский с мелкорубленным окороком в/у  ТМ Стародворье ВЕС   ПОКОМ</t>
  </si>
  <si>
    <t>сосиски сочинки с сыром бордо ф/в 0,4 П\А стародворье</t>
  </si>
  <si>
    <t xml:space="preserve">сосиски (сочинки по баварски) фикс вес 0,3 П\А ТМ стародворье </t>
  </si>
  <si>
    <t>сардельки (сочинки с сыром) фикс вес 0,4 п/А тм стародворье</t>
  </si>
  <si>
    <t>сардельки (сочинки) фикс вес 0,4 п/А тм стародворье</t>
  </si>
  <si>
    <t>вязанка со шпиком вес</t>
  </si>
  <si>
    <t>240 салями</t>
  </si>
  <si>
    <t>254 датские</t>
  </si>
  <si>
    <t>вязанка со шпиком шт</t>
  </si>
  <si>
    <t>сервелат кремлевский 0,35</t>
  </si>
  <si>
    <t>ветчина нежная особый рецепт 0,4</t>
  </si>
  <si>
    <t>колбаса рубленая запеченая дугушка 0,6</t>
  </si>
  <si>
    <t>23,05,25 филиал обнулил</t>
  </si>
  <si>
    <t>нужно увеличить продажи / 23,05,25 филиал обнулил</t>
  </si>
  <si>
    <t>есть дубль / 23,05,25 филиал обнулил</t>
  </si>
  <si>
    <t>новинка / 23,05,25 филиал обнулил</t>
  </si>
  <si>
    <t>согласовал с Химичем</t>
  </si>
  <si>
    <t>заказ</t>
  </si>
  <si>
    <t>26,05,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</si>
</sst>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color rgb="FFFF0000"/>
      <name val="Arial"/>
      <charset val="204"/>
    </font>
    <font>
      <b/>
      <sz val="11"/>
      <color rgb="FFFF0000"/>
      <name val="Calibri"/>
      <charset val="134"/>
    </font>
    <font>
      <sz val="10"/>
      <name val="Arial"/>
      <charset val="204"/>
    </font>
    <font>
      <b/>
      <sz val="10"/>
      <name val="Arial"/>
      <charset val="204"/>
    </font>
    <font>
      <b/>
      <sz val="10"/>
      <color rgb="FFFF0000"/>
      <name val="Arial"/>
      <charset val="204"/>
    </font>
    <font>
      <sz val="10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40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164" fontId="1" fillId="0" borderId="0" xfId="1" applyNumberFormat="1"/>
    <xf numFmtId="2" fontId="1" fillId="0" borderId="0" xfId="1" applyNumberFormat="1"/>
    <xf numFmtId="164" fontId="2" fillId="3" borderId="0" xfId="1" applyNumberFormat="1" applyFont="1" applyFill="1"/>
    <xf numFmtId="2" fontId="2" fillId="3" borderId="0" xfId="1" applyNumberFormat="1" applyFont="1" applyFill="1"/>
    <xf numFmtId="164" fontId="1" fillId="4" borderId="0" xfId="1" applyNumberFormat="1" applyFill="1"/>
    <xf numFmtId="164" fontId="1" fillId="5" borderId="0" xfId="1" applyNumberFormat="1" applyFill="1"/>
    <xf numFmtId="164" fontId="3" fillId="6" borderId="0" xfId="1" applyNumberFormat="1" applyFont="1" applyFill="1"/>
    <xf numFmtId="2" fontId="1" fillId="5" borderId="0" xfId="1" applyNumberFormat="1" applyFill="1"/>
    <xf numFmtId="164" fontId="1" fillId="7" borderId="0" xfId="1" applyNumberFormat="1" applyFill="1"/>
    <xf numFmtId="2" fontId="1" fillId="7" borderId="0" xfId="1" applyNumberFormat="1" applyFill="1"/>
    <xf numFmtId="164" fontId="1" fillId="8" borderId="0" xfId="1" applyNumberFormat="1" applyFill="1"/>
    <xf numFmtId="164" fontId="4" fillId="3" borderId="0" xfId="1" applyNumberFormat="1" applyFont="1" applyFill="1"/>
    <xf numFmtId="164" fontId="5" fillId="0" borderId="0" xfId="1" applyNumberFormat="1" applyFont="1"/>
    <xf numFmtId="164" fontId="1" fillId="5" borderId="1" xfId="1" applyNumberFormat="1" applyFill="1" applyBorder="1"/>
    <xf numFmtId="164" fontId="1" fillId="0" borderId="1" xfId="1" applyNumberFormat="1" applyBorder="1"/>
    <xf numFmtId="164" fontId="1" fillId="7" borderId="1" xfId="1" applyNumberFormat="1" applyFill="1" applyBorder="1"/>
    <xf numFmtId="164" fontId="1" fillId="8" borderId="1" xfId="1" applyNumberFormat="1" applyFill="1" applyBorder="1"/>
    <xf numFmtId="164" fontId="1" fillId="0" borderId="0" xfId="1" applyNumberFormat="1" applyAlignment="1">
      <alignment horizontal="center"/>
    </xf>
    <xf numFmtId="164" fontId="2" fillId="9" borderId="0" xfId="1" applyNumberFormat="1" applyFont="1" applyFill="1" applyAlignment="1">
      <alignment horizontal="center"/>
    </xf>
    <xf numFmtId="164" fontId="2" fillId="9" borderId="0" xfId="1" applyNumberFormat="1" applyFont="1" applyFill="1"/>
    <xf numFmtId="164" fontId="1" fillId="4" borderId="0" xfId="1" applyNumberFormat="1" applyFill="1" applyAlignment="1">
      <alignment horizontal="center"/>
    </xf>
    <xf numFmtId="164" fontId="1" fillId="5" borderId="1" xfId="1" applyNumberFormat="1" applyFill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4" fontId="1" fillId="7" borderId="1" xfId="1" applyNumberFormat="1" applyFill="1" applyBorder="1" applyAlignment="1">
      <alignment horizontal="center"/>
    </xf>
    <xf numFmtId="164" fontId="1" fillId="6" borderId="0" xfId="1" applyNumberFormat="1" applyFill="1"/>
    <xf numFmtId="164" fontId="6" fillId="8" borderId="0" xfId="1" applyNumberFormat="1" applyFont="1" applyFill="1"/>
    <xf numFmtId="164" fontId="7" fillId="6" borderId="0" xfId="1" applyNumberFormat="1" applyFont="1" applyFill="1"/>
    <xf numFmtId="164" fontId="1" fillId="2" borderId="0" xfId="1" applyNumberFormat="1" applyFill="1"/>
    <xf numFmtId="2" fontId="1" fillId="2" borderId="0" xfId="1" applyNumberFormat="1" applyFill="1"/>
    <xf numFmtId="164" fontId="5" fillId="0" borderId="0" xfId="1" applyNumberFormat="1" applyFont="1" applyFill="1"/>
    <xf numFmtId="164" fontId="1" fillId="0" borderId="0" xfId="1" applyNumberFormat="1" applyFill="1"/>
    <xf numFmtId="164" fontId="1" fillId="10" borderId="0" xfId="1" applyNumberFormat="1" applyFill="1"/>
    <xf numFmtId="164" fontId="1" fillId="2" borderId="1" xfId="1" applyNumberFormat="1" applyFill="1" applyBorder="1"/>
    <xf numFmtId="164" fontId="1" fillId="10" borderId="1" xfId="1" applyNumberFormat="1" applyFill="1" applyBorder="1"/>
    <xf numFmtId="164" fontId="1" fillId="2" borderId="1" xfId="1" applyNumberFormat="1" applyFill="1" applyBorder="1" applyAlignment="1">
      <alignment horizontal="center"/>
    </xf>
    <xf numFmtId="164" fontId="5" fillId="10" borderId="0" xfId="1" applyNumberFormat="1" applyFont="1" applyFill="1"/>
  </cellXfs>
  <cellStyles count="3">
    <cellStyle name="Arial10px" xfId="1" xr:uid="{00000000-0005-0000-0000-000031000000}"/>
    <cellStyle name="Обычный" xfId="0" builtinId="0"/>
    <cellStyle name="Обычный 2" xfId="2" xr:uid="{6825C608-A2DF-49E3-94E2-0BD92255B9D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4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ColWidth="9" defaultRowHeight="15"/>
  <cols>
    <col min="1" max="1" width="64" customWidth="1"/>
    <col min="2" max="2" width="3" customWidth="1"/>
    <col min="3" max="4" width="6" customWidth="1"/>
    <col min="5" max="6" width="7" customWidth="1"/>
    <col min="7" max="7" width="5" style="2" customWidth="1"/>
    <col min="8" max="8" width="5" customWidth="1"/>
    <col min="9" max="9" width="12" customWidth="1"/>
    <col min="10" max="11" width="7" customWidth="1"/>
    <col min="12" max="13" width="0.5703125" customWidth="1"/>
    <col min="14" max="14" width="0.42578125" customWidth="1"/>
    <col min="15" max="17" width="7" customWidth="1"/>
    <col min="18" max="18" width="7" style="3" customWidth="1"/>
    <col min="19" max="19" width="21" customWidth="1"/>
    <col min="20" max="21" width="5" customWidth="1"/>
    <col min="22" max="30" width="6" customWidth="1"/>
    <col min="31" max="31" width="48.140625" customWidth="1"/>
    <col min="32" max="32" width="7" customWidth="1"/>
    <col min="33" max="52" width="8" customWidth="1"/>
  </cols>
  <sheetData>
    <row r="1" spans="1:52">
      <c r="A1" s="4"/>
      <c r="B1" s="4"/>
      <c r="C1" s="4"/>
      <c r="D1" s="4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21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</row>
    <row r="2" spans="1:52">
      <c r="A2" s="4"/>
      <c r="B2" s="4"/>
      <c r="C2" s="4"/>
      <c r="D2" s="4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21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1:5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15" t="s">
        <v>15</v>
      </c>
      <c r="Q3" s="15" t="s">
        <v>181</v>
      </c>
      <c r="R3" s="22" t="s">
        <v>16</v>
      </c>
      <c r="S3" s="23" t="s">
        <v>17</v>
      </c>
      <c r="T3" s="6" t="s">
        <v>18</v>
      </c>
      <c r="U3" s="6" t="s">
        <v>19</v>
      </c>
      <c r="V3" s="6" t="s">
        <v>20</v>
      </c>
      <c r="W3" s="6" t="s">
        <v>20</v>
      </c>
      <c r="X3" s="6" t="s">
        <v>20</v>
      </c>
      <c r="Y3" s="6" t="s">
        <v>20</v>
      </c>
      <c r="Z3" s="6" t="s">
        <v>20</v>
      </c>
      <c r="AA3" s="6" t="s">
        <v>20</v>
      </c>
      <c r="AB3" s="6" t="s">
        <v>20</v>
      </c>
      <c r="AC3" s="6" t="s">
        <v>20</v>
      </c>
      <c r="AD3" s="6" t="s">
        <v>20</v>
      </c>
      <c r="AE3" s="6" t="s">
        <v>21</v>
      </c>
      <c r="AF3" s="6" t="s">
        <v>22</v>
      </c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1:52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16" t="s">
        <v>23</v>
      </c>
      <c r="O4" s="4" t="s">
        <v>24</v>
      </c>
      <c r="P4" s="4"/>
      <c r="Q4" s="4" t="s">
        <v>182</v>
      </c>
      <c r="R4" s="21"/>
      <c r="S4" s="4"/>
      <c r="T4" s="4"/>
      <c r="U4" s="4"/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  <c r="AB4" s="4" t="s">
        <v>31</v>
      </c>
      <c r="AC4" s="4" t="s">
        <v>32</v>
      </c>
      <c r="AD4" s="4" t="s">
        <v>33</v>
      </c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1:52">
      <c r="A5" s="4"/>
      <c r="B5" s="4"/>
      <c r="C5" s="4"/>
      <c r="D5" s="4"/>
      <c r="E5" s="8">
        <f>SUM(E6:E484)</f>
        <v>14076.701000000001</v>
      </c>
      <c r="F5" s="8">
        <f>SUM(F6:F484)</f>
        <v>19317.613000000001</v>
      </c>
      <c r="G5" s="5"/>
      <c r="H5" s="4"/>
      <c r="I5" s="4"/>
      <c r="J5" s="8">
        <f t="shared" ref="J5:R5" si="0">SUM(J6:J484)</f>
        <v>16673.366999999998</v>
      </c>
      <c r="K5" s="8">
        <f t="shared" si="0"/>
        <v>-2596.6659999999997</v>
      </c>
      <c r="L5" s="8">
        <f t="shared" si="0"/>
        <v>0</v>
      </c>
      <c r="M5" s="8">
        <f t="shared" si="0"/>
        <v>0</v>
      </c>
      <c r="N5" s="8">
        <f t="shared" si="0"/>
        <v>0</v>
      </c>
      <c r="O5" s="8">
        <f t="shared" si="0"/>
        <v>2815.3402000000001</v>
      </c>
      <c r="P5" s="8">
        <f t="shared" si="0"/>
        <v>15251.966799999997</v>
      </c>
      <c r="Q5" s="8">
        <f t="shared" si="0"/>
        <v>14476.481399999999</v>
      </c>
      <c r="R5" s="24">
        <f t="shared" si="0"/>
        <v>7876</v>
      </c>
      <c r="S5" s="4"/>
      <c r="T5" s="4"/>
      <c r="U5" s="4"/>
      <c r="V5" s="8">
        <f t="shared" ref="V5:AD5" si="1">SUM(V6:V484)</f>
        <v>2836.1994000000018</v>
      </c>
      <c r="W5" s="8">
        <f t="shared" si="1"/>
        <v>2394.7462000000005</v>
      </c>
      <c r="X5" s="8">
        <f t="shared" si="1"/>
        <v>2116.9820000000004</v>
      </c>
      <c r="Y5" s="8">
        <f t="shared" si="1"/>
        <v>2174.9970000000003</v>
      </c>
      <c r="Z5" s="8">
        <f t="shared" si="1"/>
        <v>2003.1669999999997</v>
      </c>
      <c r="AA5" s="8">
        <f t="shared" si="1"/>
        <v>1020.4850000000002</v>
      </c>
      <c r="AB5" s="8">
        <f t="shared" si="1"/>
        <v>989.61479999999983</v>
      </c>
      <c r="AC5" s="8">
        <f t="shared" si="1"/>
        <v>1556.5215999999998</v>
      </c>
      <c r="AD5" s="8">
        <f t="shared" si="1"/>
        <v>545.57879999999989</v>
      </c>
      <c r="AE5" s="4"/>
      <c r="AF5" s="8">
        <f>SUM(AF6:AF484)</f>
        <v>8098</v>
      </c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>
      <c r="A6" s="9" t="s">
        <v>34</v>
      </c>
      <c r="B6" s="9" t="s">
        <v>35</v>
      </c>
      <c r="C6" s="9">
        <v>-10.904999999999999</v>
      </c>
      <c r="D6" s="9"/>
      <c r="E6" s="9"/>
      <c r="F6" s="10">
        <v>-10.904999999999999</v>
      </c>
      <c r="G6" s="11">
        <v>0</v>
      </c>
      <c r="H6" s="9" t="e">
        <v>#N/A</v>
      </c>
      <c r="I6" s="9" t="s">
        <v>36</v>
      </c>
      <c r="J6" s="9"/>
      <c r="K6" s="9">
        <f t="shared" ref="K6:K37" si="2">E6-J6</f>
        <v>0</v>
      </c>
      <c r="L6" s="9"/>
      <c r="M6" s="9"/>
      <c r="N6" s="9"/>
      <c r="O6" s="9">
        <f>E6/5</f>
        <v>0</v>
      </c>
      <c r="P6" s="17"/>
      <c r="Q6" s="18">
        <f>P6</f>
        <v>0</v>
      </c>
      <c r="R6" s="25"/>
      <c r="S6" s="9"/>
      <c r="T6" s="4" t="e">
        <f>(F6+Q6)/O6</f>
        <v>#DIV/0!</v>
      </c>
      <c r="U6" s="9" t="e">
        <f>F6/O6</f>
        <v>#DIV/0!</v>
      </c>
      <c r="V6" s="9">
        <v>2.181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 t="s">
        <v>37</v>
      </c>
      <c r="AF6" s="4">
        <f>ROUND(G6*Q6,0)</f>
        <v>0</v>
      </c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>
      <c r="A7" s="4" t="s">
        <v>38</v>
      </c>
      <c r="B7" s="4" t="s">
        <v>35</v>
      </c>
      <c r="C7" s="4">
        <v>189.49799999999999</v>
      </c>
      <c r="D7" s="4">
        <v>187.184</v>
      </c>
      <c r="E7" s="4">
        <v>130.767</v>
      </c>
      <c r="F7" s="4">
        <v>216.89500000000001</v>
      </c>
      <c r="G7" s="5">
        <v>1</v>
      </c>
      <c r="H7" s="4">
        <v>50</v>
      </c>
      <c r="I7" s="4" t="s">
        <v>39</v>
      </c>
      <c r="J7" s="4">
        <v>153.483</v>
      </c>
      <c r="K7" s="4">
        <f t="shared" si="2"/>
        <v>-22.716000000000008</v>
      </c>
      <c r="L7" s="4"/>
      <c r="M7" s="4"/>
      <c r="N7" s="4"/>
      <c r="O7" s="4">
        <f t="shared" ref="O7:O70" si="3">E7/5</f>
        <v>26.153399999999998</v>
      </c>
      <c r="P7" s="18">
        <f>13*O7-F7</f>
        <v>123.09919999999997</v>
      </c>
      <c r="Q7" s="18">
        <f>P7</f>
        <v>123.09919999999997</v>
      </c>
      <c r="R7" s="26"/>
      <c r="S7" s="4"/>
      <c r="T7" s="4">
        <f>(F7+Q7)/O7</f>
        <v>13</v>
      </c>
      <c r="U7" s="4">
        <f t="shared" ref="U7:U70" si="4">F7/O7</f>
        <v>8.293185589636531</v>
      </c>
      <c r="V7" s="4">
        <v>29.9786</v>
      </c>
      <c r="W7" s="4">
        <v>17.252199999999998</v>
      </c>
      <c r="X7" s="4">
        <v>27.681000000000001</v>
      </c>
      <c r="Y7" s="4">
        <v>16.6112</v>
      </c>
      <c r="Z7" s="4">
        <v>38.078800000000001</v>
      </c>
      <c r="AA7" s="4">
        <v>10.050800000000001</v>
      </c>
      <c r="AB7" s="4">
        <v>14.331</v>
      </c>
      <c r="AC7" s="4">
        <v>23.507400000000001</v>
      </c>
      <c r="AD7" s="4">
        <v>6.4561999999999999</v>
      </c>
      <c r="AE7" s="4"/>
      <c r="AF7" s="4">
        <f>ROUND(G7*Q7,0)</f>
        <v>123</v>
      </c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>
      <c r="A8" s="12" t="s">
        <v>40</v>
      </c>
      <c r="B8" s="12" t="s">
        <v>35</v>
      </c>
      <c r="C8" s="12"/>
      <c r="D8" s="12"/>
      <c r="E8" s="12"/>
      <c r="F8" s="12"/>
      <c r="G8" s="13">
        <v>0</v>
      </c>
      <c r="H8" s="12">
        <v>40</v>
      </c>
      <c r="I8" s="12" t="s">
        <v>39</v>
      </c>
      <c r="J8" s="12">
        <v>8</v>
      </c>
      <c r="K8" s="12">
        <f t="shared" si="2"/>
        <v>-8</v>
      </c>
      <c r="L8" s="12"/>
      <c r="M8" s="12"/>
      <c r="N8" s="12"/>
      <c r="O8" s="12">
        <f t="shared" si="3"/>
        <v>0</v>
      </c>
      <c r="P8" s="19"/>
      <c r="Q8" s="18">
        <f t="shared" ref="Q8:Q71" si="5">P8</f>
        <v>0</v>
      </c>
      <c r="R8" s="27"/>
      <c r="S8" s="12"/>
      <c r="T8" s="4" t="e">
        <f t="shared" ref="T8:T71" si="6">(F8+Q8)/O8</f>
        <v>#DIV/0!</v>
      </c>
      <c r="U8" s="12" t="e">
        <f t="shared" si="4"/>
        <v>#DIV/0!</v>
      </c>
      <c r="V8" s="12">
        <v>0</v>
      </c>
      <c r="W8" s="12">
        <v>0</v>
      </c>
      <c r="X8" s="12">
        <v>0</v>
      </c>
      <c r="Y8" s="12">
        <v>0</v>
      </c>
      <c r="Z8" s="12">
        <v>4.2918000000000003</v>
      </c>
      <c r="AA8" s="12">
        <v>3.2797999999999998</v>
      </c>
      <c r="AB8" s="12">
        <v>1.2121999999999999</v>
      </c>
      <c r="AC8" s="12">
        <v>1.9254</v>
      </c>
      <c r="AD8" s="12">
        <v>0.34660000000000002</v>
      </c>
      <c r="AE8" s="12" t="s">
        <v>41</v>
      </c>
      <c r="AF8" s="4">
        <f>ROUND(G8*Q8,0)</f>
        <v>0</v>
      </c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52">
      <c r="A9" s="4" t="s">
        <v>42</v>
      </c>
      <c r="B9" s="4" t="s">
        <v>35</v>
      </c>
      <c r="C9" s="4">
        <v>86.135999999999996</v>
      </c>
      <c r="D9" s="4">
        <v>68.677999999999997</v>
      </c>
      <c r="E9" s="4">
        <v>60.058999999999997</v>
      </c>
      <c r="F9" s="4">
        <v>71.772999999999996</v>
      </c>
      <c r="G9" s="5">
        <v>1</v>
      </c>
      <c r="H9" s="4">
        <v>45</v>
      </c>
      <c r="I9" s="4" t="s">
        <v>39</v>
      </c>
      <c r="J9" s="4">
        <v>79.441999999999993</v>
      </c>
      <c r="K9" s="4">
        <f t="shared" si="2"/>
        <v>-19.382999999999996</v>
      </c>
      <c r="L9" s="4"/>
      <c r="M9" s="4"/>
      <c r="N9" s="4"/>
      <c r="O9" s="4">
        <f t="shared" si="3"/>
        <v>12.011799999999999</v>
      </c>
      <c r="P9" s="18">
        <f t="shared" ref="P9:P11" si="7">13*O9-F9</f>
        <v>84.38039999999998</v>
      </c>
      <c r="Q9" s="18">
        <f>R9</f>
        <v>120</v>
      </c>
      <c r="R9" s="26">
        <v>120</v>
      </c>
      <c r="S9" s="4"/>
      <c r="T9" s="4">
        <f t="shared" si="6"/>
        <v>15.96538403902829</v>
      </c>
      <c r="U9" s="4">
        <f t="shared" si="4"/>
        <v>5.9752077124161245</v>
      </c>
      <c r="V9" s="4">
        <v>14.834199999999999</v>
      </c>
      <c r="W9" s="4">
        <v>8.7973999999999997</v>
      </c>
      <c r="X9" s="4">
        <v>9.4524000000000008</v>
      </c>
      <c r="Y9" s="4">
        <v>10.194800000000001</v>
      </c>
      <c r="Z9" s="4">
        <v>4.3235999999999999</v>
      </c>
      <c r="AA9" s="4">
        <v>12.444000000000001</v>
      </c>
      <c r="AB9" s="4">
        <v>10.566599999999999</v>
      </c>
      <c r="AC9" s="4">
        <v>5.1516000000000002</v>
      </c>
      <c r="AD9" s="4">
        <v>4.5624000000000002</v>
      </c>
      <c r="AE9" s="4"/>
      <c r="AF9" s="4">
        <f t="shared" ref="AF9:AF72" si="8">ROUND(G9*Q9,0)</f>
        <v>120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>
      <c r="A10" s="4" t="s">
        <v>43</v>
      </c>
      <c r="B10" s="4" t="s">
        <v>35</v>
      </c>
      <c r="C10" s="4">
        <v>30.271000000000001</v>
      </c>
      <c r="D10" s="4">
        <v>128.458</v>
      </c>
      <c r="E10" s="4">
        <v>56.317</v>
      </c>
      <c r="F10" s="4">
        <v>65.355999999999995</v>
      </c>
      <c r="G10" s="5">
        <v>1</v>
      </c>
      <c r="H10" s="4">
        <v>45</v>
      </c>
      <c r="I10" s="4" t="s">
        <v>39</v>
      </c>
      <c r="J10" s="4">
        <v>79.043000000000006</v>
      </c>
      <c r="K10" s="4">
        <f t="shared" si="2"/>
        <v>-22.726000000000006</v>
      </c>
      <c r="L10" s="4"/>
      <c r="M10" s="4"/>
      <c r="N10" s="4"/>
      <c r="O10" s="4">
        <f t="shared" si="3"/>
        <v>11.263400000000001</v>
      </c>
      <c r="P10" s="18">
        <f t="shared" si="7"/>
        <v>81.068200000000019</v>
      </c>
      <c r="Q10" s="18">
        <f>R10</f>
        <v>100</v>
      </c>
      <c r="R10" s="26">
        <v>100</v>
      </c>
      <c r="S10" s="4"/>
      <c r="T10" s="4">
        <f t="shared" si="6"/>
        <v>14.680824617788588</v>
      </c>
      <c r="U10" s="4">
        <f t="shared" si="4"/>
        <v>5.8025107871513031</v>
      </c>
      <c r="V10" s="4">
        <v>17.2134</v>
      </c>
      <c r="W10" s="4">
        <v>8.7035999999999998</v>
      </c>
      <c r="X10" s="4">
        <v>8.0654000000000003</v>
      </c>
      <c r="Y10" s="4">
        <v>12.1106</v>
      </c>
      <c r="Z10" s="4">
        <v>7.0609999999999999</v>
      </c>
      <c r="AA10" s="4">
        <v>9.1584000000000003</v>
      </c>
      <c r="AB10" s="4">
        <v>8.3089999999999993</v>
      </c>
      <c r="AC10" s="4">
        <v>5.6867999999999999</v>
      </c>
      <c r="AD10" s="4">
        <v>4.7953999999999999</v>
      </c>
      <c r="AE10" s="4"/>
      <c r="AF10" s="4">
        <f t="shared" si="8"/>
        <v>100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52">
      <c r="A11" s="4" t="s">
        <v>44</v>
      </c>
      <c r="B11" s="4" t="s">
        <v>45</v>
      </c>
      <c r="C11" s="4">
        <v>198.97499999999999</v>
      </c>
      <c r="D11" s="4">
        <v>453</v>
      </c>
      <c r="E11" s="4">
        <v>236.35</v>
      </c>
      <c r="F11" s="4">
        <v>376.625</v>
      </c>
      <c r="G11" s="5">
        <v>0.4</v>
      </c>
      <c r="H11" s="4">
        <v>50</v>
      </c>
      <c r="I11" s="4" t="s">
        <v>39</v>
      </c>
      <c r="J11" s="4">
        <v>241</v>
      </c>
      <c r="K11" s="4">
        <f t="shared" si="2"/>
        <v>-4.6500000000000057</v>
      </c>
      <c r="L11" s="4"/>
      <c r="M11" s="4"/>
      <c r="N11" s="4"/>
      <c r="O11" s="4">
        <f t="shared" si="3"/>
        <v>47.269999999999996</v>
      </c>
      <c r="P11" s="18">
        <f t="shared" si="7"/>
        <v>237.88499999999999</v>
      </c>
      <c r="Q11" s="18">
        <f t="shared" si="5"/>
        <v>237.88499999999999</v>
      </c>
      <c r="R11" s="26"/>
      <c r="S11" s="4"/>
      <c r="T11" s="4">
        <f t="shared" si="6"/>
        <v>13.000000000000002</v>
      </c>
      <c r="U11" s="4">
        <f t="shared" si="4"/>
        <v>7.9675269727099645</v>
      </c>
      <c r="V11" s="4">
        <v>56.805399999999999</v>
      </c>
      <c r="W11" s="4">
        <v>47.869599999999998</v>
      </c>
      <c r="X11" s="4">
        <v>46.4</v>
      </c>
      <c r="Y11" s="4">
        <v>37.7468</v>
      </c>
      <c r="Z11" s="4">
        <v>63.4</v>
      </c>
      <c r="AA11" s="4">
        <v>14.28</v>
      </c>
      <c r="AB11" s="4">
        <v>11.823</v>
      </c>
      <c r="AC11" s="4">
        <v>42.489400000000003</v>
      </c>
      <c r="AD11" s="4">
        <v>14.2</v>
      </c>
      <c r="AE11" s="4"/>
      <c r="AF11" s="4">
        <f t="shared" si="8"/>
        <v>95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52">
      <c r="A12" s="12" t="s">
        <v>46</v>
      </c>
      <c r="B12" s="12" t="s">
        <v>45</v>
      </c>
      <c r="C12" s="12">
        <v>-1</v>
      </c>
      <c r="D12" s="12"/>
      <c r="E12" s="12">
        <v>-4</v>
      </c>
      <c r="F12" s="12">
        <v>-1</v>
      </c>
      <c r="G12" s="13">
        <v>0</v>
      </c>
      <c r="H12" s="12">
        <v>45</v>
      </c>
      <c r="I12" s="12" t="s">
        <v>39</v>
      </c>
      <c r="J12" s="12">
        <v>12</v>
      </c>
      <c r="K12" s="12">
        <f t="shared" si="2"/>
        <v>-16</v>
      </c>
      <c r="L12" s="12"/>
      <c r="M12" s="12"/>
      <c r="N12" s="12"/>
      <c r="O12" s="12">
        <f t="shared" si="3"/>
        <v>-0.8</v>
      </c>
      <c r="P12" s="19"/>
      <c r="Q12" s="18">
        <f t="shared" si="5"/>
        <v>0</v>
      </c>
      <c r="R12" s="27"/>
      <c r="S12" s="12"/>
      <c r="T12" s="4">
        <f t="shared" si="6"/>
        <v>1.25</v>
      </c>
      <c r="U12" s="12">
        <f t="shared" si="4"/>
        <v>1.25</v>
      </c>
      <c r="V12" s="12">
        <v>0</v>
      </c>
      <c r="W12" s="12">
        <v>0.8</v>
      </c>
      <c r="X12" s="12">
        <v>0.4</v>
      </c>
      <c r="Y12" s="12">
        <v>8.6</v>
      </c>
      <c r="Z12" s="12">
        <v>33</v>
      </c>
      <c r="AA12" s="12">
        <v>14.2</v>
      </c>
      <c r="AB12" s="12">
        <v>12.2</v>
      </c>
      <c r="AC12" s="12">
        <v>19.2</v>
      </c>
      <c r="AD12" s="12">
        <v>10</v>
      </c>
      <c r="AE12" s="12" t="s">
        <v>47</v>
      </c>
      <c r="AF12" s="4">
        <f t="shared" si="8"/>
        <v>0</v>
      </c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52">
      <c r="A13" s="4" t="s">
        <v>48</v>
      </c>
      <c r="B13" s="4" t="s">
        <v>45</v>
      </c>
      <c r="C13" s="4">
        <v>391</v>
      </c>
      <c r="D13" s="4">
        <v>159</v>
      </c>
      <c r="E13" s="4">
        <v>358</v>
      </c>
      <c r="F13" s="10">
        <f>143+F14</f>
        <v>140</v>
      </c>
      <c r="G13" s="5">
        <v>0.33</v>
      </c>
      <c r="H13" s="4">
        <v>45</v>
      </c>
      <c r="I13" s="4" t="s">
        <v>39</v>
      </c>
      <c r="J13" s="4">
        <v>365</v>
      </c>
      <c r="K13" s="4">
        <f t="shared" si="2"/>
        <v>-7</v>
      </c>
      <c r="L13" s="4"/>
      <c r="M13" s="4"/>
      <c r="N13" s="4"/>
      <c r="O13" s="4">
        <f t="shared" si="3"/>
        <v>71.599999999999994</v>
      </c>
      <c r="P13" s="18">
        <f>10*O13-F13</f>
        <v>576</v>
      </c>
      <c r="Q13" s="18">
        <f>R13</f>
        <v>700</v>
      </c>
      <c r="R13" s="26">
        <v>700</v>
      </c>
      <c r="S13" s="4"/>
      <c r="T13" s="4">
        <f t="shared" si="6"/>
        <v>11.731843575418996</v>
      </c>
      <c r="U13" s="4">
        <f t="shared" si="4"/>
        <v>1.9553072625698324</v>
      </c>
      <c r="V13" s="4">
        <v>71.400000000000006</v>
      </c>
      <c r="W13" s="4">
        <v>0.8</v>
      </c>
      <c r="X13" s="4">
        <v>53.2</v>
      </c>
      <c r="Y13" s="4">
        <v>33</v>
      </c>
      <c r="Z13" s="4">
        <v>65.599999999999994</v>
      </c>
      <c r="AA13" s="4">
        <v>8</v>
      </c>
      <c r="AB13" s="4">
        <v>15.8</v>
      </c>
      <c r="AC13" s="4">
        <v>45.4</v>
      </c>
      <c r="AD13" s="4">
        <v>11.4</v>
      </c>
      <c r="AE13" s="4" t="s">
        <v>49</v>
      </c>
      <c r="AF13" s="4">
        <f t="shared" si="8"/>
        <v>231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>
      <c r="A14" s="9" t="s">
        <v>50</v>
      </c>
      <c r="B14" s="9" t="s">
        <v>45</v>
      </c>
      <c r="C14" s="9">
        <v>-3</v>
      </c>
      <c r="D14" s="9"/>
      <c r="E14" s="9"/>
      <c r="F14" s="10">
        <v>-3</v>
      </c>
      <c r="G14" s="11">
        <v>0</v>
      </c>
      <c r="H14" s="9" t="e">
        <v>#N/A</v>
      </c>
      <c r="I14" s="9" t="s">
        <v>36</v>
      </c>
      <c r="J14" s="9">
        <v>1</v>
      </c>
      <c r="K14" s="9">
        <f t="shared" si="2"/>
        <v>-1</v>
      </c>
      <c r="L14" s="9"/>
      <c r="M14" s="9"/>
      <c r="N14" s="9"/>
      <c r="O14" s="9">
        <f t="shared" si="3"/>
        <v>0</v>
      </c>
      <c r="P14" s="17"/>
      <c r="Q14" s="18">
        <f t="shared" si="5"/>
        <v>0</v>
      </c>
      <c r="R14" s="25"/>
      <c r="S14" s="9"/>
      <c r="T14" s="4" t="e">
        <f t="shared" si="6"/>
        <v>#DIV/0!</v>
      </c>
      <c r="U14" s="9" t="e">
        <f t="shared" si="4"/>
        <v>#DIV/0!</v>
      </c>
      <c r="V14" s="9">
        <v>0.4</v>
      </c>
      <c r="W14" s="9">
        <v>0</v>
      </c>
      <c r="X14" s="9">
        <v>0</v>
      </c>
      <c r="Y14" s="9">
        <v>0.4</v>
      </c>
      <c r="Z14" s="9">
        <v>1.2</v>
      </c>
      <c r="AA14" s="9">
        <v>6.8</v>
      </c>
      <c r="AB14" s="9">
        <v>0</v>
      </c>
      <c r="AC14" s="9">
        <v>0</v>
      </c>
      <c r="AD14" s="9">
        <v>0</v>
      </c>
      <c r="AE14" s="9" t="s">
        <v>51</v>
      </c>
      <c r="AF14" s="4">
        <f t="shared" si="8"/>
        <v>0</v>
      </c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>
      <c r="A15" s="12" t="s">
        <v>52</v>
      </c>
      <c r="B15" s="12" t="s">
        <v>45</v>
      </c>
      <c r="C15" s="12"/>
      <c r="D15" s="12"/>
      <c r="E15" s="12"/>
      <c r="F15" s="12"/>
      <c r="G15" s="13">
        <v>0</v>
      </c>
      <c r="H15" s="12">
        <v>40</v>
      </c>
      <c r="I15" s="12" t="s">
        <v>39</v>
      </c>
      <c r="J15" s="12">
        <v>1</v>
      </c>
      <c r="K15" s="12">
        <f t="shared" si="2"/>
        <v>-1</v>
      </c>
      <c r="L15" s="12"/>
      <c r="M15" s="12"/>
      <c r="N15" s="12"/>
      <c r="O15" s="12">
        <f t="shared" si="3"/>
        <v>0</v>
      </c>
      <c r="P15" s="19"/>
      <c r="Q15" s="18">
        <f t="shared" si="5"/>
        <v>0</v>
      </c>
      <c r="R15" s="27"/>
      <c r="S15" s="12"/>
      <c r="T15" s="4" t="e">
        <f t="shared" si="6"/>
        <v>#DIV/0!</v>
      </c>
      <c r="U15" s="12" t="e">
        <f t="shared" si="4"/>
        <v>#DIV/0!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</v>
      </c>
      <c r="AB15" s="12">
        <v>7.6</v>
      </c>
      <c r="AC15" s="12">
        <v>9</v>
      </c>
      <c r="AD15" s="12">
        <v>0</v>
      </c>
      <c r="AE15" s="12" t="s">
        <v>53</v>
      </c>
      <c r="AF15" s="4">
        <f t="shared" si="8"/>
        <v>0</v>
      </c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>
      <c r="A16" s="4" t="s">
        <v>54</v>
      </c>
      <c r="B16" s="4" t="s">
        <v>45</v>
      </c>
      <c r="C16" s="4">
        <v>2</v>
      </c>
      <c r="D16" s="4">
        <v>121</v>
      </c>
      <c r="E16" s="4">
        <v>27</v>
      </c>
      <c r="F16" s="4">
        <v>86</v>
      </c>
      <c r="G16" s="5">
        <v>0.17</v>
      </c>
      <c r="H16" s="4">
        <v>180</v>
      </c>
      <c r="I16" s="4" t="s">
        <v>39</v>
      </c>
      <c r="J16" s="4">
        <v>29</v>
      </c>
      <c r="K16" s="4">
        <f t="shared" si="2"/>
        <v>-2</v>
      </c>
      <c r="L16" s="4"/>
      <c r="M16" s="4"/>
      <c r="N16" s="4"/>
      <c r="O16" s="4">
        <f t="shared" si="3"/>
        <v>5.4</v>
      </c>
      <c r="P16" s="18"/>
      <c r="Q16" s="18">
        <f t="shared" si="5"/>
        <v>0</v>
      </c>
      <c r="R16" s="26"/>
      <c r="S16" s="4"/>
      <c r="T16" s="4">
        <f t="shared" si="6"/>
        <v>15.925925925925926</v>
      </c>
      <c r="U16" s="4">
        <f t="shared" si="4"/>
        <v>15.925925925925926</v>
      </c>
      <c r="V16" s="4">
        <v>1.8</v>
      </c>
      <c r="W16" s="4">
        <v>10</v>
      </c>
      <c r="X16" s="4">
        <v>0</v>
      </c>
      <c r="Y16" s="4">
        <v>4</v>
      </c>
      <c r="Z16" s="4">
        <v>12.4</v>
      </c>
      <c r="AA16" s="4">
        <v>4.8</v>
      </c>
      <c r="AB16" s="4">
        <v>7.2</v>
      </c>
      <c r="AC16" s="4">
        <v>9</v>
      </c>
      <c r="AD16" s="4">
        <v>0</v>
      </c>
      <c r="AE16" s="4"/>
      <c r="AF16" s="4">
        <f t="shared" si="8"/>
        <v>0</v>
      </c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>
      <c r="A17" s="4" t="s">
        <v>55</v>
      </c>
      <c r="B17" s="4" t="s">
        <v>45</v>
      </c>
      <c r="C17" s="4">
        <v>49</v>
      </c>
      <c r="D17" s="4">
        <v>240</v>
      </c>
      <c r="E17" s="4">
        <v>139</v>
      </c>
      <c r="F17" s="4">
        <v>125</v>
      </c>
      <c r="G17" s="5">
        <v>0.3</v>
      </c>
      <c r="H17" s="4">
        <v>40</v>
      </c>
      <c r="I17" s="4" t="s">
        <v>39</v>
      </c>
      <c r="J17" s="4">
        <v>147</v>
      </c>
      <c r="K17" s="4">
        <f t="shared" si="2"/>
        <v>-8</v>
      </c>
      <c r="L17" s="4"/>
      <c r="M17" s="4"/>
      <c r="N17" s="4"/>
      <c r="O17" s="4">
        <f t="shared" si="3"/>
        <v>27.8</v>
      </c>
      <c r="P17" s="18">
        <f>12*O17-F17</f>
        <v>208.60000000000002</v>
      </c>
      <c r="Q17" s="18">
        <f>R17</f>
        <v>250</v>
      </c>
      <c r="R17" s="26">
        <v>250</v>
      </c>
      <c r="S17" s="4"/>
      <c r="T17" s="4">
        <f t="shared" si="6"/>
        <v>13.489208633093526</v>
      </c>
      <c r="U17" s="4">
        <f t="shared" si="4"/>
        <v>4.4964028776978413</v>
      </c>
      <c r="V17" s="4">
        <v>27</v>
      </c>
      <c r="W17" s="4">
        <v>29.4</v>
      </c>
      <c r="X17" s="4">
        <v>21.6</v>
      </c>
      <c r="Y17" s="4">
        <v>24.6</v>
      </c>
      <c r="Z17" s="4">
        <v>2.8</v>
      </c>
      <c r="AA17" s="4">
        <v>21</v>
      </c>
      <c r="AB17" s="4">
        <v>16.399999999999999</v>
      </c>
      <c r="AC17" s="4">
        <v>8.6</v>
      </c>
      <c r="AD17" s="4">
        <v>10.4</v>
      </c>
      <c r="AE17" s="4"/>
      <c r="AF17" s="4">
        <f t="shared" si="8"/>
        <v>75</v>
      </c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>
      <c r="A18" s="4" t="s">
        <v>56</v>
      </c>
      <c r="B18" s="4" t="s">
        <v>45</v>
      </c>
      <c r="C18" s="4">
        <v>135</v>
      </c>
      <c r="D18" s="4">
        <v>61</v>
      </c>
      <c r="E18" s="4">
        <v>86</v>
      </c>
      <c r="F18" s="4">
        <v>105</v>
      </c>
      <c r="G18" s="5">
        <v>0.17</v>
      </c>
      <c r="H18" s="4">
        <v>180</v>
      </c>
      <c r="I18" s="4" t="s">
        <v>39</v>
      </c>
      <c r="J18" s="4">
        <v>86</v>
      </c>
      <c r="K18" s="4">
        <f t="shared" si="2"/>
        <v>0</v>
      </c>
      <c r="L18" s="4"/>
      <c r="M18" s="4"/>
      <c r="N18" s="4"/>
      <c r="O18" s="4">
        <f t="shared" si="3"/>
        <v>17.2</v>
      </c>
      <c r="P18" s="18">
        <f t="shared" ref="P18:P35" si="9">13*O18-F18</f>
        <v>118.6</v>
      </c>
      <c r="Q18" s="18">
        <f t="shared" si="5"/>
        <v>118.6</v>
      </c>
      <c r="R18" s="26"/>
      <c r="S18" s="4"/>
      <c r="T18" s="4">
        <f t="shared" si="6"/>
        <v>13</v>
      </c>
      <c r="U18" s="4">
        <f t="shared" si="4"/>
        <v>6.1046511627906979</v>
      </c>
      <c r="V18" s="4">
        <v>20</v>
      </c>
      <c r="W18" s="4">
        <v>18</v>
      </c>
      <c r="X18" s="4">
        <v>19.2</v>
      </c>
      <c r="Y18" s="4">
        <v>16.600000000000001</v>
      </c>
      <c r="Z18" s="4">
        <v>13</v>
      </c>
      <c r="AA18" s="4">
        <v>7.6</v>
      </c>
      <c r="AB18" s="4">
        <v>7</v>
      </c>
      <c r="AC18" s="4">
        <v>12</v>
      </c>
      <c r="AD18" s="4">
        <v>0</v>
      </c>
      <c r="AE18" s="4" t="s">
        <v>57</v>
      </c>
      <c r="AF18" s="4">
        <f t="shared" si="8"/>
        <v>20</v>
      </c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>
      <c r="A19" s="4" t="s">
        <v>58</v>
      </c>
      <c r="B19" s="4" t="s">
        <v>45</v>
      </c>
      <c r="C19" s="4">
        <v>113</v>
      </c>
      <c r="D19" s="4"/>
      <c r="E19" s="4">
        <v>38</v>
      </c>
      <c r="F19" s="4">
        <v>69</v>
      </c>
      <c r="G19" s="5">
        <v>0.35</v>
      </c>
      <c r="H19" s="4">
        <v>50</v>
      </c>
      <c r="I19" s="4" t="s">
        <v>39</v>
      </c>
      <c r="J19" s="4">
        <v>40</v>
      </c>
      <c r="K19" s="4">
        <f t="shared" si="2"/>
        <v>-2</v>
      </c>
      <c r="L19" s="4"/>
      <c r="M19" s="4"/>
      <c r="N19" s="4"/>
      <c r="O19" s="4">
        <f t="shared" si="3"/>
        <v>7.6</v>
      </c>
      <c r="P19" s="18">
        <f t="shared" si="9"/>
        <v>29.799999999999997</v>
      </c>
      <c r="Q19" s="18">
        <f>R19</f>
        <v>0</v>
      </c>
      <c r="R19" s="26">
        <v>0</v>
      </c>
      <c r="S19" s="4"/>
      <c r="T19" s="4">
        <f t="shared" si="6"/>
        <v>9.0789473684210531</v>
      </c>
      <c r="U19" s="4">
        <f t="shared" si="4"/>
        <v>9.0789473684210531</v>
      </c>
      <c r="V19" s="4">
        <v>9.1999999999999993</v>
      </c>
      <c r="W19" s="4">
        <v>8.1999999999999993</v>
      </c>
      <c r="X19" s="4">
        <v>6.8</v>
      </c>
      <c r="Y19" s="4">
        <v>6.4</v>
      </c>
      <c r="Z19" s="4">
        <v>10.4</v>
      </c>
      <c r="AA19" s="4">
        <v>1.6</v>
      </c>
      <c r="AB19" s="4">
        <v>3.8</v>
      </c>
      <c r="AC19" s="4">
        <v>7.4</v>
      </c>
      <c r="AD19" s="4">
        <v>3</v>
      </c>
      <c r="AE19" s="28" t="s">
        <v>177</v>
      </c>
      <c r="AF19" s="4">
        <f t="shared" si="8"/>
        <v>0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2">
      <c r="A20" s="4" t="s">
        <v>60</v>
      </c>
      <c r="B20" s="4" t="s">
        <v>35</v>
      </c>
      <c r="C20" s="4">
        <v>30.978999999999999</v>
      </c>
      <c r="D20" s="4">
        <v>30.155000000000001</v>
      </c>
      <c r="E20" s="4">
        <v>20.314</v>
      </c>
      <c r="F20" s="4">
        <v>35.545000000000002</v>
      </c>
      <c r="G20" s="5">
        <v>1</v>
      </c>
      <c r="H20" s="4">
        <v>55</v>
      </c>
      <c r="I20" s="4" t="s">
        <v>39</v>
      </c>
      <c r="J20" s="4">
        <v>21.225000000000001</v>
      </c>
      <c r="K20" s="4">
        <f t="shared" si="2"/>
        <v>-0.91100000000000136</v>
      </c>
      <c r="L20" s="4"/>
      <c r="M20" s="4"/>
      <c r="N20" s="4"/>
      <c r="O20" s="4">
        <f t="shared" si="3"/>
        <v>4.0628000000000002</v>
      </c>
      <c r="P20" s="18">
        <f t="shared" si="9"/>
        <v>17.2714</v>
      </c>
      <c r="Q20" s="18">
        <f>R20</f>
        <v>40</v>
      </c>
      <c r="R20" s="26">
        <v>40</v>
      </c>
      <c r="S20" s="4"/>
      <c r="T20" s="4">
        <f t="shared" si="6"/>
        <v>18.594319188736833</v>
      </c>
      <c r="U20" s="4">
        <f t="shared" si="4"/>
        <v>8.7488923894850839</v>
      </c>
      <c r="V20" s="4">
        <v>4.5903999999999998</v>
      </c>
      <c r="W20" s="4">
        <v>4.7484000000000002</v>
      </c>
      <c r="X20" s="4">
        <v>4.7584</v>
      </c>
      <c r="Y20" s="4">
        <v>5.6505999999999998</v>
      </c>
      <c r="Z20" s="4">
        <v>0.70099999999999996</v>
      </c>
      <c r="AA20" s="4">
        <v>7.5877999999999997</v>
      </c>
      <c r="AB20" s="4">
        <v>4.0434000000000001</v>
      </c>
      <c r="AC20" s="4">
        <v>3.3435999999999999</v>
      </c>
      <c r="AD20" s="4">
        <v>1.5835999999999999</v>
      </c>
      <c r="AE20" s="4"/>
      <c r="AF20" s="4">
        <f t="shared" si="8"/>
        <v>40</v>
      </c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2">
      <c r="A21" s="4" t="s">
        <v>61</v>
      </c>
      <c r="B21" s="4" t="s">
        <v>35</v>
      </c>
      <c r="C21" s="4">
        <v>484.64299999999997</v>
      </c>
      <c r="D21" s="4">
        <v>1763.5250000000001</v>
      </c>
      <c r="E21" s="4">
        <v>616.75099999999998</v>
      </c>
      <c r="F21" s="4">
        <v>1292.104</v>
      </c>
      <c r="G21" s="5">
        <v>1</v>
      </c>
      <c r="H21" s="4">
        <v>50</v>
      </c>
      <c r="I21" s="4" t="s">
        <v>39</v>
      </c>
      <c r="J21" s="4">
        <v>933.33799999999997</v>
      </c>
      <c r="K21" s="4">
        <f t="shared" si="2"/>
        <v>-316.58699999999999</v>
      </c>
      <c r="L21" s="4"/>
      <c r="M21" s="4"/>
      <c r="N21" s="4"/>
      <c r="O21" s="4">
        <f t="shared" si="3"/>
        <v>123.3502</v>
      </c>
      <c r="P21" s="18">
        <f t="shared" si="9"/>
        <v>311.44859999999994</v>
      </c>
      <c r="Q21" s="18">
        <v>200</v>
      </c>
      <c r="R21" s="26">
        <v>0</v>
      </c>
      <c r="S21" s="4" t="s">
        <v>180</v>
      </c>
      <c r="T21" s="4">
        <f t="shared" si="6"/>
        <v>12.096486264310881</v>
      </c>
      <c r="U21" s="4">
        <f t="shared" si="4"/>
        <v>10.475086380078833</v>
      </c>
      <c r="V21" s="4">
        <v>98.435400000000001</v>
      </c>
      <c r="W21" s="4">
        <v>101.3258</v>
      </c>
      <c r="X21" s="4">
        <v>74.175799999999995</v>
      </c>
      <c r="Y21" s="4">
        <v>43.730800000000002</v>
      </c>
      <c r="Z21" s="4">
        <v>58.414200000000001</v>
      </c>
      <c r="AA21" s="4">
        <v>53.959400000000002</v>
      </c>
      <c r="AB21" s="4">
        <v>53.083799999999997</v>
      </c>
      <c r="AC21" s="4">
        <v>45.033799999999999</v>
      </c>
      <c r="AD21" s="4">
        <v>19.492999999999999</v>
      </c>
      <c r="AE21" s="4" t="s">
        <v>176</v>
      </c>
      <c r="AF21" s="4">
        <f t="shared" si="8"/>
        <v>200</v>
      </c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2">
      <c r="A22" s="4" t="s">
        <v>62</v>
      </c>
      <c r="B22" s="4" t="s">
        <v>35</v>
      </c>
      <c r="C22" s="4">
        <v>14.792999999999999</v>
      </c>
      <c r="D22" s="4">
        <v>37.789000000000001</v>
      </c>
      <c r="E22" s="4">
        <v>30.776</v>
      </c>
      <c r="F22" s="4">
        <v>13.964</v>
      </c>
      <c r="G22" s="5">
        <v>1</v>
      </c>
      <c r="H22" s="4">
        <v>60</v>
      </c>
      <c r="I22" s="4" t="s">
        <v>39</v>
      </c>
      <c r="J22" s="4">
        <v>46.042999999999999</v>
      </c>
      <c r="K22" s="4">
        <f t="shared" si="2"/>
        <v>-15.266999999999999</v>
      </c>
      <c r="L22" s="4"/>
      <c r="M22" s="4"/>
      <c r="N22" s="4"/>
      <c r="O22" s="4">
        <f t="shared" si="3"/>
        <v>6.1551999999999998</v>
      </c>
      <c r="P22" s="18">
        <f>10*O22-F22</f>
        <v>47.588000000000001</v>
      </c>
      <c r="Q22" s="18">
        <f>R22</f>
        <v>60</v>
      </c>
      <c r="R22" s="26">
        <v>60</v>
      </c>
      <c r="S22" s="4"/>
      <c r="T22" s="4">
        <f t="shared" si="6"/>
        <v>12.016506368598909</v>
      </c>
      <c r="U22" s="4">
        <f t="shared" si="4"/>
        <v>2.2686508968027037</v>
      </c>
      <c r="V22" s="4">
        <v>5.4260000000000002</v>
      </c>
      <c r="W22" s="4">
        <v>4.1852</v>
      </c>
      <c r="X22" s="4">
        <v>3.6836000000000002</v>
      </c>
      <c r="Y22" s="4">
        <v>4.9180000000000001</v>
      </c>
      <c r="Z22" s="4">
        <v>4.6487999999999996</v>
      </c>
      <c r="AA22" s="4">
        <v>2.6461999999999999</v>
      </c>
      <c r="AB22" s="4">
        <v>2.9929999999999999</v>
      </c>
      <c r="AC22" s="4">
        <v>3.1008</v>
      </c>
      <c r="AD22" s="4">
        <v>1.5924</v>
      </c>
      <c r="AE22" s="4"/>
      <c r="AF22" s="4">
        <f t="shared" si="8"/>
        <v>60</v>
      </c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52">
      <c r="A23" s="4" t="s">
        <v>63</v>
      </c>
      <c r="B23" s="4" t="s">
        <v>35</v>
      </c>
      <c r="C23" s="4">
        <v>539.23</v>
      </c>
      <c r="D23" s="4">
        <v>1567.58</v>
      </c>
      <c r="E23" s="4">
        <v>560.58000000000004</v>
      </c>
      <c r="F23" s="4">
        <v>1280.4639999999999</v>
      </c>
      <c r="G23" s="5">
        <v>1</v>
      </c>
      <c r="H23" s="4">
        <v>60</v>
      </c>
      <c r="I23" s="4" t="s">
        <v>39</v>
      </c>
      <c r="J23" s="4">
        <v>802.62400000000002</v>
      </c>
      <c r="K23" s="4">
        <f t="shared" si="2"/>
        <v>-242.04399999999998</v>
      </c>
      <c r="L23" s="4"/>
      <c r="M23" s="4"/>
      <c r="N23" s="4"/>
      <c r="O23" s="4">
        <f t="shared" si="3"/>
        <v>112.11600000000001</v>
      </c>
      <c r="P23" s="18">
        <f t="shared" si="9"/>
        <v>177.04400000000032</v>
      </c>
      <c r="Q23" s="18">
        <f t="shared" ref="Q23:Q24" si="10">R23</f>
        <v>0</v>
      </c>
      <c r="R23" s="26">
        <v>0</v>
      </c>
      <c r="S23" s="4"/>
      <c r="T23" s="4">
        <f t="shared" si="6"/>
        <v>11.420885511434584</v>
      </c>
      <c r="U23" s="4">
        <f t="shared" si="4"/>
        <v>11.420885511434584</v>
      </c>
      <c r="V23" s="4">
        <v>122.5098</v>
      </c>
      <c r="W23" s="4">
        <v>96.093000000000004</v>
      </c>
      <c r="X23" s="4">
        <v>60.552399999999999</v>
      </c>
      <c r="Y23" s="4">
        <v>19.453600000000002</v>
      </c>
      <c r="Z23" s="4">
        <v>26.9392</v>
      </c>
      <c r="AA23" s="4">
        <v>16.023599999999998</v>
      </c>
      <c r="AB23" s="4">
        <v>23.026199999999999</v>
      </c>
      <c r="AC23" s="4">
        <v>16.991</v>
      </c>
      <c r="AD23" s="4">
        <v>6.0114000000000001</v>
      </c>
      <c r="AE23" s="4" t="s">
        <v>176</v>
      </c>
      <c r="AF23" s="4">
        <f t="shared" si="8"/>
        <v>0</v>
      </c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52">
      <c r="A24" s="4" t="s">
        <v>64</v>
      </c>
      <c r="B24" s="4" t="s">
        <v>35</v>
      </c>
      <c r="C24" s="4">
        <v>13.042999999999999</v>
      </c>
      <c r="D24" s="4">
        <v>48.030999999999999</v>
      </c>
      <c r="E24" s="4">
        <v>15.816000000000001</v>
      </c>
      <c r="F24" s="4">
        <v>39.103999999999999</v>
      </c>
      <c r="G24" s="5">
        <v>1</v>
      </c>
      <c r="H24" s="4">
        <v>60</v>
      </c>
      <c r="I24" s="4" t="s">
        <v>39</v>
      </c>
      <c r="J24" s="4">
        <v>16.98</v>
      </c>
      <c r="K24" s="4">
        <f t="shared" si="2"/>
        <v>-1.1639999999999997</v>
      </c>
      <c r="L24" s="4"/>
      <c r="M24" s="4"/>
      <c r="N24" s="4"/>
      <c r="O24" s="4">
        <f t="shared" si="3"/>
        <v>3.1632000000000002</v>
      </c>
      <c r="P24" s="18">
        <f t="shared" si="9"/>
        <v>2.0176000000000016</v>
      </c>
      <c r="Q24" s="18">
        <f t="shared" si="10"/>
        <v>0</v>
      </c>
      <c r="R24" s="26">
        <v>0</v>
      </c>
      <c r="S24" s="4"/>
      <c r="T24" s="4">
        <f t="shared" si="6"/>
        <v>12.362164896307535</v>
      </c>
      <c r="U24" s="4">
        <f t="shared" si="4"/>
        <v>12.362164896307535</v>
      </c>
      <c r="V24" s="4">
        <v>6.3376000000000001</v>
      </c>
      <c r="W24" s="4">
        <v>1.9361999999999999</v>
      </c>
      <c r="X24" s="4">
        <v>2.6686000000000001</v>
      </c>
      <c r="Y24" s="4">
        <v>2.2976000000000001</v>
      </c>
      <c r="Z24" s="4">
        <v>4.3402000000000003</v>
      </c>
      <c r="AA24" s="4">
        <v>2.1143999999999998</v>
      </c>
      <c r="AB24" s="4">
        <v>3.3460000000000001</v>
      </c>
      <c r="AC24" s="4">
        <v>2.9931999999999999</v>
      </c>
      <c r="AD24" s="4">
        <v>1.4157999999999999</v>
      </c>
      <c r="AE24" s="4" t="s">
        <v>176</v>
      </c>
      <c r="AF24" s="4">
        <f t="shared" si="8"/>
        <v>0</v>
      </c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52">
      <c r="A25" s="4" t="s">
        <v>65</v>
      </c>
      <c r="B25" s="4" t="s">
        <v>35</v>
      </c>
      <c r="C25" s="4">
        <v>26.21</v>
      </c>
      <c r="D25" s="4">
        <v>11.385</v>
      </c>
      <c r="E25" s="4">
        <v>20.167000000000002</v>
      </c>
      <c r="F25" s="4">
        <v>15.673</v>
      </c>
      <c r="G25" s="5">
        <v>1</v>
      </c>
      <c r="H25" s="4">
        <v>70</v>
      </c>
      <c r="I25" s="4" t="s">
        <v>39</v>
      </c>
      <c r="J25" s="4">
        <v>19.18</v>
      </c>
      <c r="K25" s="4">
        <f t="shared" si="2"/>
        <v>0.98700000000000188</v>
      </c>
      <c r="L25" s="4"/>
      <c r="M25" s="4"/>
      <c r="N25" s="4"/>
      <c r="O25" s="4">
        <f t="shared" si="3"/>
        <v>4.0334000000000003</v>
      </c>
      <c r="P25" s="18">
        <f>12*O25-F25</f>
        <v>32.727800000000002</v>
      </c>
      <c r="Q25" s="18">
        <f t="shared" si="5"/>
        <v>32.727800000000002</v>
      </c>
      <c r="R25" s="26"/>
      <c r="S25" s="4"/>
      <c r="T25" s="4">
        <f t="shared" si="6"/>
        <v>12</v>
      </c>
      <c r="U25" s="4">
        <f t="shared" si="4"/>
        <v>3.8858035404373479</v>
      </c>
      <c r="V25" s="4">
        <v>2.101</v>
      </c>
      <c r="W25" s="4">
        <v>2.4470000000000001</v>
      </c>
      <c r="X25" s="4">
        <v>2.9731999999999998</v>
      </c>
      <c r="Y25" s="4">
        <v>3.6743999999999999</v>
      </c>
      <c r="Z25" s="4">
        <v>4.5204000000000004</v>
      </c>
      <c r="AA25" s="4">
        <v>1.377</v>
      </c>
      <c r="AB25" s="4">
        <v>1.9044000000000001</v>
      </c>
      <c r="AC25" s="4">
        <v>2.9962</v>
      </c>
      <c r="AD25" s="4">
        <v>1.2292000000000001</v>
      </c>
      <c r="AE25" s="4"/>
      <c r="AF25" s="4">
        <f t="shared" si="8"/>
        <v>33</v>
      </c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52">
      <c r="A26" s="4" t="s">
        <v>66</v>
      </c>
      <c r="B26" s="4" t="s">
        <v>35</v>
      </c>
      <c r="C26" s="4"/>
      <c r="D26" s="4">
        <v>31.623999999999999</v>
      </c>
      <c r="E26" s="4">
        <v>2.633</v>
      </c>
      <c r="F26" s="4">
        <v>28.991</v>
      </c>
      <c r="G26" s="5">
        <v>1</v>
      </c>
      <c r="H26" s="4" t="e">
        <v>#N/A</v>
      </c>
      <c r="I26" s="4" t="s">
        <v>39</v>
      </c>
      <c r="J26" s="4">
        <v>2.56</v>
      </c>
      <c r="K26" s="4">
        <f t="shared" si="2"/>
        <v>7.2999999999999954E-2</v>
      </c>
      <c r="L26" s="4"/>
      <c r="M26" s="4"/>
      <c r="N26" s="4"/>
      <c r="O26" s="4">
        <f t="shared" si="3"/>
        <v>0.52659999999999996</v>
      </c>
      <c r="P26" s="18"/>
      <c r="Q26" s="18">
        <f t="shared" si="5"/>
        <v>0</v>
      </c>
      <c r="R26" s="26"/>
      <c r="S26" s="4"/>
      <c r="T26" s="4">
        <f t="shared" si="6"/>
        <v>55.053171287504753</v>
      </c>
      <c r="U26" s="4">
        <f t="shared" si="4"/>
        <v>55.053171287504753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 t="s">
        <v>67</v>
      </c>
      <c r="AF26" s="4">
        <f t="shared" si="8"/>
        <v>0</v>
      </c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52">
      <c r="A27" s="4" t="s">
        <v>68</v>
      </c>
      <c r="B27" s="4" t="s">
        <v>35</v>
      </c>
      <c r="C27" s="4">
        <v>38.582999999999998</v>
      </c>
      <c r="D27" s="4">
        <v>80.944000000000003</v>
      </c>
      <c r="E27" s="4">
        <v>63.250999999999998</v>
      </c>
      <c r="F27" s="4">
        <v>35.177999999999997</v>
      </c>
      <c r="G27" s="5">
        <v>1</v>
      </c>
      <c r="H27" s="4">
        <v>70</v>
      </c>
      <c r="I27" s="4" t="s">
        <v>39</v>
      </c>
      <c r="J27" s="4">
        <v>75.899000000000001</v>
      </c>
      <c r="K27" s="4">
        <f t="shared" si="2"/>
        <v>-12.648000000000003</v>
      </c>
      <c r="L27" s="4"/>
      <c r="M27" s="4"/>
      <c r="N27" s="4"/>
      <c r="O27" s="4">
        <f t="shared" si="3"/>
        <v>12.6502</v>
      </c>
      <c r="P27" s="18">
        <f>11*O27-F27</f>
        <v>103.9742</v>
      </c>
      <c r="Q27" s="18">
        <f t="shared" si="5"/>
        <v>103.9742</v>
      </c>
      <c r="R27" s="26"/>
      <c r="S27" s="4"/>
      <c r="T27" s="4">
        <f t="shared" si="6"/>
        <v>11</v>
      </c>
      <c r="U27" s="4">
        <f t="shared" si="4"/>
        <v>2.7808255995952633</v>
      </c>
      <c r="V27" s="4">
        <v>9.4789999999999992</v>
      </c>
      <c r="W27" s="4">
        <v>5.4580000000000002</v>
      </c>
      <c r="X27" s="4">
        <v>7.5452000000000004</v>
      </c>
      <c r="Y27" s="4">
        <v>7.5529999999999999</v>
      </c>
      <c r="Z27" s="4">
        <v>7.383</v>
      </c>
      <c r="AA27" s="4">
        <v>5.2602000000000002</v>
      </c>
      <c r="AB27" s="4">
        <v>5.9394</v>
      </c>
      <c r="AC27" s="4">
        <v>6.4458000000000002</v>
      </c>
      <c r="AD27" s="4">
        <v>1.5778000000000001</v>
      </c>
      <c r="AE27" s="4"/>
      <c r="AF27" s="4">
        <f t="shared" si="8"/>
        <v>104</v>
      </c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52">
      <c r="A28" s="4" t="s">
        <v>69</v>
      </c>
      <c r="B28" s="4" t="s">
        <v>35</v>
      </c>
      <c r="C28" s="4">
        <v>165.32599999999999</v>
      </c>
      <c r="D28" s="4">
        <v>218.51400000000001</v>
      </c>
      <c r="E28" s="4">
        <v>151.934</v>
      </c>
      <c r="F28" s="4">
        <v>116.512</v>
      </c>
      <c r="G28" s="5">
        <v>1</v>
      </c>
      <c r="H28" s="4">
        <v>35</v>
      </c>
      <c r="I28" s="4" t="s">
        <v>39</v>
      </c>
      <c r="J28" s="4">
        <v>228.54900000000001</v>
      </c>
      <c r="K28" s="4">
        <f t="shared" si="2"/>
        <v>-76.615000000000009</v>
      </c>
      <c r="L28" s="4"/>
      <c r="M28" s="4"/>
      <c r="N28" s="4"/>
      <c r="O28" s="4">
        <f t="shared" si="3"/>
        <v>30.386800000000001</v>
      </c>
      <c r="P28" s="18">
        <f>12*O28-F28</f>
        <v>248.12960000000004</v>
      </c>
      <c r="Q28" s="18">
        <f t="shared" si="5"/>
        <v>248.12960000000004</v>
      </c>
      <c r="R28" s="26"/>
      <c r="S28" s="4"/>
      <c r="T28" s="4">
        <f t="shared" si="6"/>
        <v>12.000000000000002</v>
      </c>
      <c r="U28" s="4">
        <f t="shared" si="4"/>
        <v>3.834296470836021</v>
      </c>
      <c r="V28" s="4">
        <v>23.3186</v>
      </c>
      <c r="W28" s="4">
        <v>12.8916</v>
      </c>
      <c r="X28" s="4">
        <v>22.075199999999999</v>
      </c>
      <c r="Y28" s="4">
        <v>16.895800000000001</v>
      </c>
      <c r="Z28" s="4">
        <v>10.9162</v>
      </c>
      <c r="AA28" s="4">
        <v>14.615</v>
      </c>
      <c r="AB28" s="4">
        <v>11.616</v>
      </c>
      <c r="AC28" s="4">
        <v>13.0474</v>
      </c>
      <c r="AD28" s="4">
        <v>7.2358000000000002</v>
      </c>
      <c r="AE28" s="4"/>
      <c r="AF28" s="4">
        <f t="shared" si="8"/>
        <v>248</v>
      </c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52">
      <c r="A29" s="4" t="s">
        <v>70</v>
      </c>
      <c r="B29" s="4" t="s">
        <v>35</v>
      </c>
      <c r="C29" s="4">
        <v>-0.72599999999999998</v>
      </c>
      <c r="D29" s="4"/>
      <c r="E29" s="10">
        <f>0.719+E75</f>
        <v>257.59999999999997</v>
      </c>
      <c r="F29" s="10">
        <f>-1.445+F75</f>
        <v>179.66400000000002</v>
      </c>
      <c r="G29" s="5">
        <v>1</v>
      </c>
      <c r="H29" s="4">
        <v>40</v>
      </c>
      <c r="I29" s="4" t="s">
        <v>39</v>
      </c>
      <c r="J29" s="4">
        <v>0.71899999999999997</v>
      </c>
      <c r="K29" s="4">
        <f t="shared" si="2"/>
        <v>256.88099999999997</v>
      </c>
      <c r="L29" s="4"/>
      <c r="M29" s="4"/>
      <c r="N29" s="4"/>
      <c r="O29" s="4">
        <f t="shared" si="3"/>
        <v>51.519999999999996</v>
      </c>
      <c r="P29" s="18">
        <f>11*O29-F29</f>
        <v>387.05599999999993</v>
      </c>
      <c r="Q29" s="18">
        <f>R75</f>
        <v>450</v>
      </c>
      <c r="R29" s="26">
        <v>0</v>
      </c>
      <c r="S29" s="4"/>
      <c r="T29" s="4">
        <f t="shared" si="6"/>
        <v>12.221739130434782</v>
      </c>
      <c r="U29" s="4">
        <f t="shared" si="4"/>
        <v>3.4872670807453421</v>
      </c>
      <c r="V29" s="4">
        <v>44.134599999999999</v>
      </c>
      <c r="W29" s="4">
        <v>39.212800000000001</v>
      </c>
      <c r="X29" s="4">
        <v>13.9754</v>
      </c>
      <c r="Y29" s="4">
        <v>27.729600000000001</v>
      </c>
      <c r="Z29" s="4">
        <v>13.7348</v>
      </c>
      <c r="AA29" s="4">
        <v>3.9925999999999999</v>
      </c>
      <c r="AB29" s="4">
        <v>4.1627999999999998</v>
      </c>
      <c r="AC29" s="4">
        <v>9.2585999999999995</v>
      </c>
      <c r="AD29" s="4">
        <v>3.0413999999999999</v>
      </c>
      <c r="AE29" s="4" t="s">
        <v>71</v>
      </c>
      <c r="AF29" s="4">
        <f t="shared" si="8"/>
        <v>450</v>
      </c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52">
      <c r="A30" s="4" t="s">
        <v>72</v>
      </c>
      <c r="B30" s="4" t="s">
        <v>35</v>
      </c>
      <c r="C30" s="4">
        <v>210.482</v>
      </c>
      <c r="D30" s="4">
        <v>184.86</v>
      </c>
      <c r="E30" s="4">
        <v>199.42599999999999</v>
      </c>
      <c r="F30" s="4">
        <v>77.700999999999993</v>
      </c>
      <c r="G30" s="5">
        <v>1</v>
      </c>
      <c r="H30" s="4">
        <v>30</v>
      </c>
      <c r="I30" s="4" t="s">
        <v>39</v>
      </c>
      <c r="J30" s="4">
        <v>282.61500000000001</v>
      </c>
      <c r="K30" s="4">
        <f t="shared" si="2"/>
        <v>-83.189000000000021</v>
      </c>
      <c r="L30" s="4"/>
      <c r="M30" s="4"/>
      <c r="N30" s="4"/>
      <c r="O30" s="4">
        <f t="shared" si="3"/>
        <v>39.885199999999998</v>
      </c>
      <c r="P30" s="18">
        <f>10*O30-F30</f>
        <v>321.15099999999995</v>
      </c>
      <c r="Q30" s="18">
        <f>R30</f>
        <v>400</v>
      </c>
      <c r="R30" s="26">
        <v>400</v>
      </c>
      <c r="S30" s="4"/>
      <c r="T30" s="4">
        <f t="shared" si="6"/>
        <v>11.976898699266897</v>
      </c>
      <c r="U30" s="4">
        <f t="shared" si="4"/>
        <v>1.9481160931874479</v>
      </c>
      <c r="V30" s="4">
        <v>25.842400000000001</v>
      </c>
      <c r="W30" s="4">
        <v>15.4412</v>
      </c>
      <c r="X30" s="4">
        <v>32.619</v>
      </c>
      <c r="Y30" s="4">
        <v>16.543199999999999</v>
      </c>
      <c r="Z30" s="4">
        <v>0</v>
      </c>
      <c r="AA30" s="4">
        <v>17.565999999999999</v>
      </c>
      <c r="AB30" s="4">
        <v>17.286000000000001</v>
      </c>
      <c r="AC30" s="4">
        <v>0.55500000000000005</v>
      </c>
      <c r="AD30" s="4">
        <v>7.7126000000000001</v>
      </c>
      <c r="AE30" s="4"/>
      <c r="AF30" s="4">
        <f t="shared" si="8"/>
        <v>400</v>
      </c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52">
      <c r="A31" s="4" t="s">
        <v>73</v>
      </c>
      <c r="B31" s="4" t="s">
        <v>35</v>
      </c>
      <c r="C31" s="14">
        <v>96.528000000000006</v>
      </c>
      <c r="D31" s="14"/>
      <c r="E31" s="14"/>
      <c r="F31" s="14"/>
      <c r="G31" s="5">
        <v>1</v>
      </c>
      <c r="H31" s="4">
        <v>30</v>
      </c>
      <c r="I31" s="4" t="s">
        <v>39</v>
      </c>
      <c r="J31" s="4">
        <v>30.7</v>
      </c>
      <c r="K31" s="4">
        <f t="shared" si="2"/>
        <v>-30.7</v>
      </c>
      <c r="L31" s="4"/>
      <c r="M31" s="4"/>
      <c r="N31" s="4"/>
      <c r="O31" s="4">
        <f t="shared" si="3"/>
        <v>0</v>
      </c>
      <c r="P31" s="20">
        <f t="shared" si="9"/>
        <v>0</v>
      </c>
      <c r="Q31" s="18">
        <f t="shared" si="5"/>
        <v>0</v>
      </c>
      <c r="R31" s="26"/>
      <c r="S31" s="4"/>
      <c r="T31" s="4" t="e">
        <f t="shared" si="6"/>
        <v>#DIV/0!</v>
      </c>
      <c r="U31" s="4" t="e">
        <f t="shared" si="4"/>
        <v>#DIV/0!</v>
      </c>
      <c r="V31" s="4">
        <v>0</v>
      </c>
      <c r="W31" s="4">
        <v>3.5737999999999999</v>
      </c>
      <c r="X31" s="4">
        <v>2.4188000000000001</v>
      </c>
      <c r="Y31" s="4">
        <v>2.4527999999999999</v>
      </c>
      <c r="Z31" s="4">
        <v>9.9600000000000009</v>
      </c>
      <c r="AA31" s="4">
        <v>5.2362000000000002</v>
      </c>
      <c r="AB31" s="4">
        <v>4.6265999999999998</v>
      </c>
      <c r="AC31" s="4">
        <v>0</v>
      </c>
      <c r="AD31" s="4">
        <v>5.452</v>
      </c>
      <c r="AE31" s="29" t="s">
        <v>74</v>
      </c>
      <c r="AF31" s="4">
        <f t="shared" si="8"/>
        <v>0</v>
      </c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52">
      <c r="A32" s="4" t="s">
        <v>75</v>
      </c>
      <c r="B32" s="4" t="s">
        <v>35</v>
      </c>
      <c r="C32" s="4">
        <v>8.4480000000000004</v>
      </c>
      <c r="D32" s="4">
        <v>900.94600000000003</v>
      </c>
      <c r="E32" s="4">
        <v>145.51400000000001</v>
      </c>
      <c r="F32" s="4">
        <v>686.88800000000003</v>
      </c>
      <c r="G32" s="5">
        <v>1</v>
      </c>
      <c r="H32" s="4">
        <v>30</v>
      </c>
      <c r="I32" s="4" t="s">
        <v>39</v>
      </c>
      <c r="J32" s="4">
        <v>217.876</v>
      </c>
      <c r="K32" s="4">
        <f t="shared" si="2"/>
        <v>-72.361999999999995</v>
      </c>
      <c r="L32" s="4"/>
      <c r="M32" s="4"/>
      <c r="N32" s="4"/>
      <c r="O32" s="4">
        <f t="shared" si="3"/>
        <v>29.102800000000002</v>
      </c>
      <c r="P32" s="18"/>
      <c r="Q32" s="18">
        <f t="shared" si="5"/>
        <v>0</v>
      </c>
      <c r="R32" s="26"/>
      <c r="S32" s="4"/>
      <c r="T32" s="4">
        <f t="shared" si="6"/>
        <v>23.602127630331101</v>
      </c>
      <c r="U32" s="4">
        <f t="shared" si="4"/>
        <v>23.602127630331101</v>
      </c>
      <c r="V32" s="4">
        <v>46.648800000000001</v>
      </c>
      <c r="W32" s="4">
        <v>47.576999999999998</v>
      </c>
      <c r="X32" s="4">
        <v>18.506599999999999</v>
      </c>
      <c r="Y32" s="4">
        <v>40.889400000000002</v>
      </c>
      <c r="Z32" s="4">
        <v>19.453399999999998</v>
      </c>
      <c r="AA32" s="4">
        <v>19.637799999999999</v>
      </c>
      <c r="AB32" s="4">
        <v>12.981199999999999</v>
      </c>
      <c r="AC32" s="4">
        <v>12.462999999999999</v>
      </c>
      <c r="AD32" s="4">
        <v>10.148</v>
      </c>
      <c r="AE32" s="4"/>
      <c r="AF32" s="4">
        <f t="shared" si="8"/>
        <v>0</v>
      </c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52">
      <c r="A33" s="4" t="s">
        <v>76</v>
      </c>
      <c r="B33" s="4" t="s">
        <v>35</v>
      </c>
      <c r="C33" s="4">
        <v>2889.6590000000001</v>
      </c>
      <c r="D33" s="4">
        <v>2666.221</v>
      </c>
      <c r="E33" s="4">
        <v>1761.498</v>
      </c>
      <c r="F33" s="4">
        <v>2949.38</v>
      </c>
      <c r="G33" s="5">
        <v>1</v>
      </c>
      <c r="H33" s="4">
        <v>40</v>
      </c>
      <c r="I33" s="4" t="s">
        <v>39</v>
      </c>
      <c r="J33" s="4">
        <v>2540.6120000000001</v>
      </c>
      <c r="K33" s="4">
        <f t="shared" si="2"/>
        <v>-779.11400000000003</v>
      </c>
      <c r="L33" s="4"/>
      <c r="M33" s="4"/>
      <c r="N33" s="4"/>
      <c r="O33" s="4">
        <f t="shared" si="3"/>
        <v>352.2996</v>
      </c>
      <c r="P33" s="18">
        <f t="shared" si="9"/>
        <v>1630.5147999999999</v>
      </c>
      <c r="Q33" s="18">
        <v>1100</v>
      </c>
      <c r="R33" s="26">
        <v>1000</v>
      </c>
      <c r="S33" s="4" t="s">
        <v>180</v>
      </c>
      <c r="T33" s="4">
        <f t="shared" si="6"/>
        <v>11.494137376255892</v>
      </c>
      <c r="U33" s="4">
        <f t="shared" si="4"/>
        <v>8.3717949154639975</v>
      </c>
      <c r="V33" s="4">
        <v>423.5754</v>
      </c>
      <c r="W33" s="4">
        <v>357.43340000000001</v>
      </c>
      <c r="X33" s="4">
        <v>262.65820000000002</v>
      </c>
      <c r="Y33" s="4">
        <v>273.36380000000003</v>
      </c>
      <c r="Z33" s="4">
        <v>179.77619999999999</v>
      </c>
      <c r="AA33" s="4">
        <v>109.5076</v>
      </c>
      <c r="AB33" s="4">
        <v>94.759</v>
      </c>
      <c r="AC33" s="4">
        <v>153.4126</v>
      </c>
      <c r="AD33" s="4">
        <v>69.437200000000004</v>
      </c>
      <c r="AE33" s="4"/>
      <c r="AF33" s="4">
        <f t="shared" si="8"/>
        <v>1100</v>
      </c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52">
      <c r="A34" s="4" t="s">
        <v>77</v>
      </c>
      <c r="B34" s="4" t="s">
        <v>35</v>
      </c>
      <c r="C34" s="4">
        <v>128.28800000000001</v>
      </c>
      <c r="D34" s="4">
        <v>49.542999999999999</v>
      </c>
      <c r="E34" s="4">
        <v>69.147000000000006</v>
      </c>
      <c r="F34" s="4">
        <v>89.981999999999999</v>
      </c>
      <c r="G34" s="5">
        <v>1</v>
      </c>
      <c r="H34" s="4">
        <v>40</v>
      </c>
      <c r="I34" s="4" t="s">
        <v>39</v>
      </c>
      <c r="J34" s="4">
        <v>70.555999999999997</v>
      </c>
      <c r="K34" s="4">
        <f t="shared" si="2"/>
        <v>-1.4089999999999918</v>
      </c>
      <c r="L34" s="4"/>
      <c r="M34" s="4"/>
      <c r="N34" s="4"/>
      <c r="O34" s="4">
        <f t="shared" si="3"/>
        <v>13.829400000000001</v>
      </c>
      <c r="P34" s="18">
        <f t="shared" si="9"/>
        <v>89.800200000000018</v>
      </c>
      <c r="Q34" s="18">
        <f t="shared" si="5"/>
        <v>89.800200000000018</v>
      </c>
      <c r="R34" s="26"/>
      <c r="S34" s="4"/>
      <c r="T34" s="4">
        <f t="shared" si="6"/>
        <v>13</v>
      </c>
      <c r="U34" s="4">
        <f t="shared" si="4"/>
        <v>6.5065729532734604</v>
      </c>
      <c r="V34" s="4">
        <v>14.765000000000001</v>
      </c>
      <c r="W34" s="4">
        <v>15.4054</v>
      </c>
      <c r="X34" s="4">
        <v>18.149000000000001</v>
      </c>
      <c r="Y34" s="4">
        <v>17.354600000000001</v>
      </c>
      <c r="Z34" s="4">
        <v>0.8488</v>
      </c>
      <c r="AA34" s="4">
        <v>17.243600000000001</v>
      </c>
      <c r="AB34" s="4">
        <v>14.3268</v>
      </c>
      <c r="AC34" s="4">
        <v>3.7038000000000002</v>
      </c>
      <c r="AD34" s="4">
        <v>7.1947999999999999</v>
      </c>
      <c r="AE34" s="4" t="s">
        <v>57</v>
      </c>
      <c r="AF34" s="4">
        <f t="shared" si="8"/>
        <v>90</v>
      </c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52">
      <c r="A35" s="4" t="s">
        <v>78</v>
      </c>
      <c r="B35" s="4" t="s">
        <v>35</v>
      </c>
      <c r="C35" s="4">
        <v>106.575</v>
      </c>
      <c r="D35" s="4">
        <v>96.108000000000004</v>
      </c>
      <c r="E35" s="4">
        <v>90.965999999999994</v>
      </c>
      <c r="F35" s="4">
        <v>89.402000000000001</v>
      </c>
      <c r="G35" s="5">
        <v>1</v>
      </c>
      <c r="H35" s="4">
        <v>30</v>
      </c>
      <c r="I35" s="4" t="s">
        <v>39</v>
      </c>
      <c r="J35" s="4">
        <v>99.066000000000003</v>
      </c>
      <c r="K35" s="4">
        <f t="shared" si="2"/>
        <v>-8.1000000000000085</v>
      </c>
      <c r="L35" s="4"/>
      <c r="M35" s="4"/>
      <c r="N35" s="4"/>
      <c r="O35" s="4">
        <f t="shared" si="3"/>
        <v>18.193199999999997</v>
      </c>
      <c r="P35" s="18">
        <f t="shared" si="9"/>
        <v>147.10959999999994</v>
      </c>
      <c r="Q35" s="18">
        <f>R35</f>
        <v>100</v>
      </c>
      <c r="R35" s="26">
        <v>100</v>
      </c>
      <c r="S35" s="4"/>
      <c r="T35" s="4">
        <f t="shared" si="6"/>
        <v>10.410592968801531</v>
      </c>
      <c r="U35" s="4">
        <f t="shared" si="4"/>
        <v>4.9140338148319156</v>
      </c>
      <c r="V35" s="4">
        <v>20.976199999999999</v>
      </c>
      <c r="W35" s="4">
        <v>10.852600000000001</v>
      </c>
      <c r="X35" s="4">
        <v>19.209399999999999</v>
      </c>
      <c r="Y35" s="4">
        <v>18.731000000000002</v>
      </c>
      <c r="Z35" s="4">
        <v>3.3041999999999998</v>
      </c>
      <c r="AA35" s="4">
        <v>12.3324</v>
      </c>
      <c r="AB35" s="4">
        <v>8.7322000000000006</v>
      </c>
      <c r="AC35" s="4">
        <v>5.4988000000000001</v>
      </c>
      <c r="AD35" s="4">
        <v>5.2977999999999996</v>
      </c>
      <c r="AE35" s="4"/>
      <c r="AF35" s="4">
        <f t="shared" si="8"/>
        <v>100</v>
      </c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52">
      <c r="A36" s="4" t="s">
        <v>79</v>
      </c>
      <c r="B36" s="4" t="s">
        <v>45</v>
      </c>
      <c r="C36" s="4">
        <v>164</v>
      </c>
      <c r="D36" s="4">
        <v>84</v>
      </c>
      <c r="E36" s="4">
        <v>125</v>
      </c>
      <c r="F36" s="4">
        <v>107</v>
      </c>
      <c r="G36" s="5">
        <v>0.35</v>
      </c>
      <c r="H36" s="4">
        <v>40</v>
      </c>
      <c r="I36" s="4" t="s">
        <v>39</v>
      </c>
      <c r="J36" s="4">
        <v>126</v>
      </c>
      <c r="K36" s="4">
        <f t="shared" si="2"/>
        <v>-1</v>
      </c>
      <c r="L36" s="4"/>
      <c r="M36" s="4"/>
      <c r="N36" s="4"/>
      <c r="O36" s="4">
        <f t="shared" si="3"/>
        <v>25</v>
      </c>
      <c r="P36" s="18">
        <f t="shared" ref="P36:P37" si="11">12*O36-F36</f>
        <v>193</v>
      </c>
      <c r="Q36" s="18">
        <f t="shared" si="5"/>
        <v>193</v>
      </c>
      <c r="R36" s="26"/>
      <c r="S36" s="4"/>
      <c r="T36" s="4">
        <f t="shared" si="6"/>
        <v>12</v>
      </c>
      <c r="U36" s="4">
        <f t="shared" si="4"/>
        <v>4.28</v>
      </c>
      <c r="V36" s="4">
        <v>25.2</v>
      </c>
      <c r="W36" s="4">
        <v>21.4</v>
      </c>
      <c r="X36" s="4">
        <v>26.4</v>
      </c>
      <c r="Y36" s="4">
        <v>18.2</v>
      </c>
      <c r="Z36" s="4">
        <v>16.8</v>
      </c>
      <c r="AA36" s="4">
        <v>3</v>
      </c>
      <c r="AB36" s="4">
        <v>4.8</v>
      </c>
      <c r="AC36" s="4">
        <v>14</v>
      </c>
      <c r="AD36" s="4">
        <v>4.2</v>
      </c>
      <c r="AE36" s="4" t="s">
        <v>57</v>
      </c>
      <c r="AF36" s="4">
        <f t="shared" si="8"/>
        <v>68</v>
      </c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2">
      <c r="A37" s="4" t="s">
        <v>80</v>
      </c>
      <c r="B37" s="4" t="s">
        <v>45</v>
      </c>
      <c r="C37" s="4">
        <v>258</v>
      </c>
      <c r="D37" s="4">
        <v>422</v>
      </c>
      <c r="E37" s="4">
        <v>368</v>
      </c>
      <c r="F37" s="4">
        <v>272</v>
      </c>
      <c r="G37" s="5">
        <v>0.4</v>
      </c>
      <c r="H37" s="4">
        <v>45</v>
      </c>
      <c r="I37" s="4" t="s">
        <v>39</v>
      </c>
      <c r="J37" s="4">
        <v>378</v>
      </c>
      <c r="K37" s="4">
        <f t="shared" si="2"/>
        <v>-10</v>
      </c>
      <c r="L37" s="4"/>
      <c r="M37" s="4"/>
      <c r="N37" s="4"/>
      <c r="O37" s="4">
        <f t="shared" si="3"/>
        <v>73.599999999999994</v>
      </c>
      <c r="P37" s="18">
        <f t="shared" si="11"/>
        <v>611.19999999999993</v>
      </c>
      <c r="Q37" s="18">
        <f t="shared" si="5"/>
        <v>611.19999999999993</v>
      </c>
      <c r="R37" s="26"/>
      <c r="S37" s="4"/>
      <c r="T37" s="4">
        <f t="shared" si="6"/>
        <v>12</v>
      </c>
      <c r="U37" s="4">
        <f t="shared" si="4"/>
        <v>3.6956521739130439</v>
      </c>
      <c r="V37" s="4">
        <v>67.599999999999994</v>
      </c>
      <c r="W37" s="4">
        <v>59</v>
      </c>
      <c r="X37" s="4">
        <v>56</v>
      </c>
      <c r="Y37" s="4">
        <v>46</v>
      </c>
      <c r="Z37" s="4">
        <v>80.599999999999994</v>
      </c>
      <c r="AA37" s="4">
        <v>9.8000000000000007</v>
      </c>
      <c r="AB37" s="4">
        <v>23</v>
      </c>
      <c r="AC37" s="4">
        <v>58</v>
      </c>
      <c r="AD37" s="4">
        <v>15.8</v>
      </c>
      <c r="AE37" s="4"/>
      <c r="AF37" s="4">
        <f t="shared" si="8"/>
        <v>244</v>
      </c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52">
      <c r="A38" s="9" t="s">
        <v>81</v>
      </c>
      <c r="B38" s="9" t="s">
        <v>45</v>
      </c>
      <c r="C38" s="9">
        <v>-2</v>
      </c>
      <c r="D38" s="9"/>
      <c r="E38" s="9"/>
      <c r="F38" s="9">
        <v>-2</v>
      </c>
      <c r="G38" s="11">
        <v>0</v>
      </c>
      <c r="H38" s="9" t="e">
        <v>#N/A</v>
      </c>
      <c r="I38" s="9" t="s">
        <v>36</v>
      </c>
      <c r="J38" s="9"/>
      <c r="K38" s="9">
        <f t="shared" ref="K38:K69" si="12">E38-J38</f>
        <v>0</v>
      </c>
      <c r="L38" s="9"/>
      <c r="M38" s="9"/>
      <c r="N38" s="9"/>
      <c r="O38" s="9">
        <f t="shared" si="3"/>
        <v>0</v>
      </c>
      <c r="P38" s="17"/>
      <c r="Q38" s="18">
        <f t="shared" si="5"/>
        <v>0</v>
      </c>
      <c r="R38" s="25"/>
      <c r="S38" s="9"/>
      <c r="T38" s="4" t="e">
        <f t="shared" si="6"/>
        <v>#DIV/0!</v>
      </c>
      <c r="U38" s="9" t="e">
        <f t="shared" si="4"/>
        <v>#DIV/0!</v>
      </c>
      <c r="V38" s="9">
        <v>0.4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/>
      <c r="AF38" s="4">
        <f t="shared" si="8"/>
        <v>0</v>
      </c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52">
      <c r="A39" s="9" t="s">
        <v>82</v>
      </c>
      <c r="B39" s="9" t="s">
        <v>45</v>
      </c>
      <c r="C39" s="9">
        <v>-2</v>
      </c>
      <c r="D39" s="9">
        <v>1</v>
      </c>
      <c r="E39" s="9"/>
      <c r="F39" s="10">
        <v>-1</v>
      </c>
      <c r="G39" s="11">
        <v>0</v>
      </c>
      <c r="H39" s="9" t="e">
        <v>#N/A</v>
      </c>
      <c r="I39" s="9" t="s">
        <v>36</v>
      </c>
      <c r="J39" s="9"/>
      <c r="K39" s="9">
        <f t="shared" si="12"/>
        <v>0</v>
      </c>
      <c r="L39" s="9"/>
      <c r="M39" s="9"/>
      <c r="N39" s="9"/>
      <c r="O39" s="9">
        <f t="shared" si="3"/>
        <v>0</v>
      </c>
      <c r="P39" s="17"/>
      <c r="Q39" s="18">
        <f t="shared" si="5"/>
        <v>0</v>
      </c>
      <c r="R39" s="25"/>
      <c r="S39" s="9"/>
      <c r="T39" s="4" t="e">
        <f t="shared" si="6"/>
        <v>#DIV/0!</v>
      </c>
      <c r="U39" s="9" t="e">
        <f t="shared" si="4"/>
        <v>#DIV/0!</v>
      </c>
      <c r="V39" s="9">
        <v>0.2</v>
      </c>
      <c r="W39" s="9">
        <v>0.2</v>
      </c>
      <c r="X39" s="9">
        <v>0.4</v>
      </c>
      <c r="Y39" s="9">
        <v>1.6</v>
      </c>
      <c r="Z39" s="9">
        <v>0</v>
      </c>
      <c r="AA39" s="9">
        <v>1</v>
      </c>
      <c r="AB39" s="9">
        <v>0.6</v>
      </c>
      <c r="AC39" s="9">
        <v>0</v>
      </c>
      <c r="AD39" s="9">
        <v>0</v>
      </c>
      <c r="AE39" s="9" t="s">
        <v>83</v>
      </c>
      <c r="AF39" s="4">
        <f t="shared" si="8"/>
        <v>0</v>
      </c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52">
      <c r="A40" s="4" t="s">
        <v>84</v>
      </c>
      <c r="B40" s="4" t="s">
        <v>45</v>
      </c>
      <c r="C40" s="4">
        <v>37</v>
      </c>
      <c r="D40" s="4">
        <v>654</v>
      </c>
      <c r="E40" s="4">
        <v>241</v>
      </c>
      <c r="F40" s="4">
        <v>411</v>
      </c>
      <c r="G40" s="5">
        <v>0.4</v>
      </c>
      <c r="H40" s="4">
        <v>45</v>
      </c>
      <c r="I40" s="4" t="s">
        <v>39</v>
      </c>
      <c r="J40" s="4">
        <v>290</v>
      </c>
      <c r="K40" s="4">
        <f t="shared" si="12"/>
        <v>-49</v>
      </c>
      <c r="L40" s="4"/>
      <c r="M40" s="4"/>
      <c r="N40" s="4"/>
      <c r="O40" s="4">
        <f t="shared" si="3"/>
        <v>48.2</v>
      </c>
      <c r="P40" s="18">
        <f t="shared" ref="P40:P42" si="13">13*O40-F40</f>
        <v>215.60000000000002</v>
      </c>
      <c r="Q40" s="18">
        <f t="shared" ref="Q40:Q42" si="14">R40</f>
        <v>60</v>
      </c>
      <c r="R40" s="26">
        <v>60</v>
      </c>
      <c r="S40" s="4"/>
      <c r="T40" s="4">
        <f t="shared" si="6"/>
        <v>9.7717842323651443</v>
      </c>
      <c r="U40" s="4">
        <f t="shared" si="4"/>
        <v>8.5269709543568464</v>
      </c>
      <c r="V40" s="4">
        <v>44.2</v>
      </c>
      <c r="W40" s="4">
        <v>68.8</v>
      </c>
      <c r="X40" s="4">
        <v>48.4</v>
      </c>
      <c r="Y40" s="4">
        <v>50.4</v>
      </c>
      <c r="Z40" s="4">
        <v>46</v>
      </c>
      <c r="AA40" s="4">
        <v>8.4</v>
      </c>
      <c r="AB40" s="4">
        <v>9.1999999999999993</v>
      </c>
      <c r="AC40" s="4">
        <v>35.4</v>
      </c>
      <c r="AD40" s="4">
        <v>12</v>
      </c>
      <c r="AE40" s="4"/>
      <c r="AF40" s="4">
        <f t="shared" si="8"/>
        <v>24</v>
      </c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>
      <c r="A41" s="4" t="s">
        <v>85</v>
      </c>
      <c r="B41" s="4" t="s">
        <v>45</v>
      </c>
      <c r="C41" s="4">
        <v>102</v>
      </c>
      <c r="D41" s="4">
        <v>352</v>
      </c>
      <c r="E41" s="4">
        <v>149</v>
      </c>
      <c r="F41" s="4">
        <v>278</v>
      </c>
      <c r="G41" s="5">
        <v>0.4</v>
      </c>
      <c r="H41" s="4">
        <v>50</v>
      </c>
      <c r="I41" s="4" t="s">
        <v>39</v>
      </c>
      <c r="J41" s="4">
        <v>154</v>
      </c>
      <c r="K41" s="4">
        <f t="shared" si="12"/>
        <v>-5</v>
      </c>
      <c r="L41" s="4"/>
      <c r="M41" s="4"/>
      <c r="N41" s="4"/>
      <c r="O41" s="4">
        <f t="shared" si="3"/>
        <v>29.8</v>
      </c>
      <c r="P41" s="18">
        <f t="shared" si="13"/>
        <v>109.40000000000003</v>
      </c>
      <c r="Q41" s="18">
        <f t="shared" si="14"/>
        <v>50</v>
      </c>
      <c r="R41" s="26">
        <v>50</v>
      </c>
      <c r="S41" s="4"/>
      <c r="T41" s="4">
        <f t="shared" si="6"/>
        <v>11.006711409395972</v>
      </c>
      <c r="U41" s="4">
        <f t="shared" si="4"/>
        <v>9.3288590604026851</v>
      </c>
      <c r="V41" s="4">
        <v>27.2</v>
      </c>
      <c r="W41" s="4">
        <v>18.8</v>
      </c>
      <c r="X41" s="4">
        <v>21.8</v>
      </c>
      <c r="Y41" s="4">
        <v>15</v>
      </c>
      <c r="Z41" s="4">
        <v>29.2</v>
      </c>
      <c r="AA41" s="4">
        <v>4.5999999999999996</v>
      </c>
      <c r="AB41" s="4">
        <v>12.4</v>
      </c>
      <c r="AC41" s="4">
        <v>20.2</v>
      </c>
      <c r="AD41" s="4">
        <v>0</v>
      </c>
      <c r="AE41" s="4"/>
      <c r="AF41" s="4">
        <f t="shared" si="8"/>
        <v>20</v>
      </c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>
      <c r="A42" s="4" t="s">
        <v>86</v>
      </c>
      <c r="B42" s="4" t="s">
        <v>45</v>
      </c>
      <c r="C42" s="4">
        <v>68</v>
      </c>
      <c r="D42" s="4">
        <v>404</v>
      </c>
      <c r="E42" s="4">
        <v>167</v>
      </c>
      <c r="F42" s="4">
        <v>283</v>
      </c>
      <c r="G42" s="5">
        <v>0.4</v>
      </c>
      <c r="H42" s="4">
        <v>40</v>
      </c>
      <c r="I42" s="4" t="s">
        <v>39</v>
      </c>
      <c r="J42" s="4">
        <v>173</v>
      </c>
      <c r="K42" s="4">
        <f t="shared" si="12"/>
        <v>-6</v>
      </c>
      <c r="L42" s="4"/>
      <c r="M42" s="4"/>
      <c r="N42" s="4"/>
      <c r="O42" s="4">
        <f t="shared" si="3"/>
        <v>33.4</v>
      </c>
      <c r="P42" s="18">
        <f t="shared" si="13"/>
        <v>151.19999999999999</v>
      </c>
      <c r="Q42" s="18">
        <f t="shared" si="14"/>
        <v>100</v>
      </c>
      <c r="R42" s="26">
        <v>100</v>
      </c>
      <c r="S42" s="4"/>
      <c r="T42" s="4">
        <f t="shared" si="6"/>
        <v>11.467065868263473</v>
      </c>
      <c r="U42" s="4">
        <f t="shared" si="4"/>
        <v>8.4730538922155691</v>
      </c>
      <c r="V42" s="4">
        <v>33.799999999999997</v>
      </c>
      <c r="W42" s="4">
        <v>36.6</v>
      </c>
      <c r="X42" s="4">
        <v>26.2</v>
      </c>
      <c r="Y42" s="4">
        <v>30.2</v>
      </c>
      <c r="Z42" s="4">
        <v>25</v>
      </c>
      <c r="AA42" s="4">
        <v>8</v>
      </c>
      <c r="AB42" s="4">
        <v>3</v>
      </c>
      <c r="AC42" s="4">
        <v>20</v>
      </c>
      <c r="AD42" s="4">
        <v>7.2</v>
      </c>
      <c r="AE42" s="4"/>
      <c r="AF42" s="4">
        <f t="shared" si="8"/>
        <v>40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52">
      <c r="A43" s="9" t="s">
        <v>87</v>
      </c>
      <c r="B43" s="9" t="s">
        <v>45</v>
      </c>
      <c r="C43" s="9"/>
      <c r="D43" s="9"/>
      <c r="E43" s="9">
        <v>2</v>
      </c>
      <c r="F43" s="10">
        <v>-2</v>
      </c>
      <c r="G43" s="11">
        <v>0</v>
      </c>
      <c r="H43" s="9" t="e">
        <v>#N/A</v>
      </c>
      <c r="I43" s="9" t="s">
        <v>36</v>
      </c>
      <c r="J43" s="9">
        <v>2</v>
      </c>
      <c r="K43" s="9">
        <f t="shared" si="12"/>
        <v>0</v>
      </c>
      <c r="L43" s="9"/>
      <c r="M43" s="9"/>
      <c r="N43" s="9"/>
      <c r="O43" s="9">
        <f t="shared" si="3"/>
        <v>0.4</v>
      </c>
      <c r="P43" s="17"/>
      <c r="Q43" s="18">
        <f t="shared" si="5"/>
        <v>0</v>
      </c>
      <c r="R43" s="25"/>
      <c r="S43" s="9"/>
      <c r="T43" s="4">
        <f t="shared" si="6"/>
        <v>-5</v>
      </c>
      <c r="U43" s="9">
        <f t="shared" si="4"/>
        <v>-5</v>
      </c>
      <c r="V43" s="9">
        <v>0.2</v>
      </c>
      <c r="W43" s="9">
        <v>0</v>
      </c>
      <c r="X43" s="9">
        <v>0</v>
      </c>
      <c r="Y43" s="9">
        <v>0.2</v>
      </c>
      <c r="Z43" s="9">
        <v>0</v>
      </c>
      <c r="AA43" s="9">
        <v>0.4</v>
      </c>
      <c r="AB43" s="9">
        <v>0.4</v>
      </c>
      <c r="AC43" s="9">
        <v>0</v>
      </c>
      <c r="AD43" s="9">
        <v>0</v>
      </c>
      <c r="AE43" s="9" t="s">
        <v>88</v>
      </c>
      <c r="AF43" s="4">
        <f t="shared" si="8"/>
        <v>0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52">
      <c r="A44" s="4" t="s">
        <v>89</v>
      </c>
      <c r="B44" s="4" t="s">
        <v>45</v>
      </c>
      <c r="C44" s="4">
        <v>151</v>
      </c>
      <c r="D44" s="4">
        <v>400</v>
      </c>
      <c r="E44" s="4">
        <v>212</v>
      </c>
      <c r="F44" s="4">
        <v>309</v>
      </c>
      <c r="G44" s="5">
        <v>0.1</v>
      </c>
      <c r="H44" s="4">
        <v>730</v>
      </c>
      <c r="I44" s="4" t="s">
        <v>39</v>
      </c>
      <c r="J44" s="4">
        <v>218</v>
      </c>
      <c r="K44" s="4">
        <f t="shared" si="12"/>
        <v>-6</v>
      </c>
      <c r="L44" s="4"/>
      <c r="M44" s="4"/>
      <c r="N44" s="4"/>
      <c r="O44" s="4">
        <f t="shared" si="3"/>
        <v>42.4</v>
      </c>
      <c r="P44" s="18">
        <f t="shared" ref="P44:P45" si="15">13*O44-F44</f>
        <v>242.19999999999993</v>
      </c>
      <c r="Q44" s="18">
        <f t="shared" ref="Q44:Q46" si="16">R44</f>
        <v>200</v>
      </c>
      <c r="R44" s="26">
        <v>200</v>
      </c>
      <c r="S44" s="4"/>
      <c r="T44" s="4">
        <f t="shared" si="6"/>
        <v>12.004716981132075</v>
      </c>
      <c r="U44" s="4">
        <f t="shared" si="4"/>
        <v>7.2877358490566042</v>
      </c>
      <c r="V44" s="4">
        <v>38.4</v>
      </c>
      <c r="W44" s="4">
        <v>24.4</v>
      </c>
      <c r="X44" s="4">
        <v>30.6</v>
      </c>
      <c r="Y44" s="4">
        <v>35.799999999999997</v>
      </c>
      <c r="Z44" s="4">
        <v>29.8</v>
      </c>
      <c r="AA44" s="4">
        <v>4.8</v>
      </c>
      <c r="AB44" s="4">
        <v>5</v>
      </c>
      <c r="AC44" s="4">
        <v>21.6</v>
      </c>
      <c r="AD44" s="4">
        <v>0</v>
      </c>
      <c r="AE44" s="4" t="s">
        <v>57</v>
      </c>
      <c r="AF44" s="4">
        <f t="shared" si="8"/>
        <v>20</v>
      </c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52">
      <c r="A45" s="4" t="s">
        <v>90</v>
      </c>
      <c r="B45" s="4" t="s">
        <v>45</v>
      </c>
      <c r="C45" s="4">
        <v>199</v>
      </c>
      <c r="D45" s="4">
        <v>407</v>
      </c>
      <c r="E45" s="4">
        <v>230</v>
      </c>
      <c r="F45" s="10">
        <f>342+F43</f>
        <v>340</v>
      </c>
      <c r="G45" s="5">
        <v>0.33</v>
      </c>
      <c r="H45" s="4">
        <v>45</v>
      </c>
      <c r="I45" s="4" t="s">
        <v>39</v>
      </c>
      <c r="J45" s="4">
        <v>239</v>
      </c>
      <c r="K45" s="4">
        <f t="shared" si="12"/>
        <v>-9</v>
      </c>
      <c r="L45" s="4"/>
      <c r="M45" s="4"/>
      <c r="N45" s="4"/>
      <c r="O45" s="4">
        <f t="shared" si="3"/>
        <v>46</v>
      </c>
      <c r="P45" s="18">
        <f t="shared" si="15"/>
        <v>258</v>
      </c>
      <c r="Q45" s="18">
        <f t="shared" si="16"/>
        <v>120</v>
      </c>
      <c r="R45" s="26">
        <v>120</v>
      </c>
      <c r="S45" s="4"/>
      <c r="T45" s="4">
        <f t="shared" si="6"/>
        <v>10</v>
      </c>
      <c r="U45" s="4">
        <f t="shared" si="4"/>
        <v>7.3913043478260869</v>
      </c>
      <c r="V45" s="4">
        <v>48.2</v>
      </c>
      <c r="W45" s="4">
        <v>40.6</v>
      </c>
      <c r="X45" s="4">
        <v>41</v>
      </c>
      <c r="Y45" s="4">
        <v>38.799999999999997</v>
      </c>
      <c r="Z45" s="4">
        <v>17.600000000000001</v>
      </c>
      <c r="AA45" s="4">
        <v>17.600000000000001</v>
      </c>
      <c r="AB45" s="4">
        <v>8.6</v>
      </c>
      <c r="AC45" s="4">
        <v>16.600000000000001</v>
      </c>
      <c r="AD45" s="4">
        <v>8.6</v>
      </c>
      <c r="AE45" s="4" t="s">
        <v>49</v>
      </c>
      <c r="AF45" s="4">
        <f t="shared" si="8"/>
        <v>40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52">
      <c r="A46" s="4" t="s">
        <v>91</v>
      </c>
      <c r="B46" s="4" t="s">
        <v>45</v>
      </c>
      <c r="C46" s="4">
        <v>220</v>
      </c>
      <c r="D46" s="4">
        <v>100</v>
      </c>
      <c r="E46" s="4">
        <v>191</v>
      </c>
      <c r="F46" s="10">
        <f>105+F39</f>
        <v>104</v>
      </c>
      <c r="G46" s="5">
        <v>0.35</v>
      </c>
      <c r="H46" s="4">
        <v>40</v>
      </c>
      <c r="I46" s="4" t="s">
        <v>39</v>
      </c>
      <c r="J46" s="4">
        <v>197</v>
      </c>
      <c r="K46" s="4">
        <f t="shared" si="12"/>
        <v>-6</v>
      </c>
      <c r="L46" s="4"/>
      <c r="M46" s="4"/>
      <c r="N46" s="4"/>
      <c r="O46" s="4">
        <f t="shared" si="3"/>
        <v>38.200000000000003</v>
      </c>
      <c r="P46" s="18">
        <f>11*O46-F46</f>
        <v>316.20000000000005</v>
      </c>
      <c r="Q46" s="18">
        <f t="shared" si="16"/>
        <v>360</v>
      </c>
      <c r="R46" s="26">
        <v>360</v>
      </c>
      <c r="S46" s="4"/>
      <c r="T46" s="4">
        <f t="shared" si="6"/>
        <v>12.146596858638743</v>
      </c>
      <c r="U46" s="4">
        <f t="shared" si="4"/>
        <v>2.7225130890052354</v>
      </c>
      <c r="V46" s="4">
        <v>40</v>
      </c>
      <c r="W46" s="4">
        <v>34.6</v>
      </c>
      <c r="X46" s="4">
        <v>36.799999999999997</v>
      </c>
      <c r="Y46" s="4">
        <v>43.2</v>
      </c>
      <c r="Z46" s="4">
        <v>22.672799999999999</v>
      </c>
      <c r="AA46" s="4">
        <v>14.8</v>
      </c>
      <c r="AB46" s="4">
        <v>7.2</v>
      </c>
      <c r="AC46" s="4">
        <v>20</v>
      </c>
      <c r="AD46" s="4">
        <v>8.6</v>
      </c>
      <c r="AE46" s="4" t="s">
        <v>49</v>
      </c>
      <c r="AF46" s="4">
        <f t="shared" si="8"/>
        <v>126</v>
      </c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52">
      <c r="A47" s="9" t="s">
        <v>92</v>
      </c>
      <c r="B47" s="9" t="s">
        <v>45</v>
      </c>
      <c r="C47" s="9">
        <v>-1</v>
      </c>
      <c r="D47" s="9"/>
      <c r="E47" s="9"/>
      <c r="F47" s="9">
        <v>-1</v>
      </c>
      <c r="G47" s="11">
        <v>0</v>
      </c>
      <c r="H47" s="9" t="e">
        <v>#N/A</v>
      </c>
      <c r="I47" s="9" t="s">
        <v>36</v>
      </c>
      <c r="J47" s="9"/>
      <c r="K47" s="9">
        <f t="shared" si="12"/>
        <v>0</v>
      </c>
      <c r="L47" s="9"/>
      <c r="M47" s="9"/>
      <c r="N47" s="9"/>
      <c r="O47" s="9">
        <f t="shared" si="3"/>
        <v>0</v>
      </c>
      <c r="P47" s="17"/>
      <c r="Q47" s="18">
        <f t="shared" si="5"/>
        <v>0</v>
      </c>
      <c r="R47" s="25"/>
      <c r="S47" s="9"/>
      <c r="T47" s="4" t="e">
        <f t="shared" si="6"/>
        <v>#DIV/0!</v>
      </c>
      <c r="U47" s="9" t="e">
        <f t="shared" si="4"/>
        <v>#DIV/0!</v>
      </c>
      <c r="V47" s="9">
        <v>0.2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/>
      <c r="AF47" s="4">
        <f t="shared" si="8"/>
        <v>0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52">
      <c r="A48" s="4" t="s">
        <v>93</v>
      </c>
      <c r="B48" s="4" t="s">
        <v>35</v>
      </c>
      <c r="C48" s="4">
        <v>39.951999999999998</v>
      </c>
      <c r="D48" s="4"/>
      <c r="E48" s="10">
        <f>18.63+E109</f>
        <v>29.411999999999999</v>
      </c>
      <c r="F48" s="10">
        <f>20.606+F109</f>
        <v>6.2340000000000018</v>
      </c>
      <c r="G48" s="5">
        <v>1</v>
      </c>
      <c r="H48" s="4">
        <v>40</v>
      </c>
      <c r="I48" s="4" t="s">
        <v>39</v>
      </c>
      <c r="J48" s="4">
        <v>18.495000000000001</v>
      </c>
      <c r="K48" s="4">
        <f t="shared" si="12"/>
        <v>10.916999999999998</v>
      </c>
      <c r="L48" s="4"/>
      <c r="M48" s="4"/>
      <c r="N48" s="4"/>
      <c r="O48" s="4">
        <f t="shared" si="3"/>
        <v>5.8823999999999996</v>
      </c>
      <c r="P48" s="18">
        <f>9*O48-F48</f>
        <v>46.707599999999992</v>
      </c>
      <c r="Q48" s="18">
        <f>R48</f>
        <v>80</v>
      </c>
      <c r="R48" s="26">
        <v>80</v>
      </c>
      <c r="S48" s="4"/>
      <c r="T48" s="4">
        <f t="shared" si="6"/>
        <v>14.65966272269822</v>
      </c>
      <c r="U48" s="4">
        <f t="shared" si="4"/>
        <v>1.0597715218278256</v>
      </c>
      <c r="V48" s="4">
        <v>4.1588000000000003</v>
      </c>
      <c r="W48" s="4">
        <v>1.2968</v>
      </c>
      <c r="X48" s="4">
        <v>3.1526000000000001</v>
      </c>
      <c r="Y48" s="4">
        <v>3.1514000000000002</v>
      </c>
      <c r="Z48" s="4">
        <v>2.7153999999999998</v>
      </c>
      <c r="AA48" s="4">
        <v>2.1274000000000002</v>
      </c>
      <c r="AB48" s="4">
        <v>3.4074</v>
      </c>
      <c r="AC48" s="4">
        <v>2.2786</v>
      </c>
      <c r="AD48" s="4">
        <v>0.28339999999999999</v>
      </c>
      <c r="AE48" s="4"/>
      <c r="AF48" s="4">
        <f t="shared" si="8"/>
        <v>80</v>
      </c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52">
      <c r="A49" s="4" t="s">
        <v>94</v>
      </c>
      <c r="B49" s="4" t="s">
        <v>45</v>
      </c>
      <c r="C49" s="4">
        <v>221</v>
      </c>
      <c r="D49" s="4">
        <v>85</v>
      </c>
      <c r="E49" s="4">
        <v>156</v>
      </c>
      <c r="F49" s="4">
        <v>131</v>
      </c>
      <c r="G49" s="5">
        <v>0.35</v>
      </c>
      <c r="H49" s="4">
        <v>40</v>
      </c>
      <c r="I49" s="4" t="s">
        <v>39</v>
      </c>
      <c r="J49" s="4">
        <v>158</v>
      </c>
      <c r="K49" s="4">
        <f t="shared" si="12"/>
        <v>-2</v>
      </c>
      <c r="L49" s="4"/>
      <c r="M49" s="4"/>
      <c r="N49" s="4"/>
      <c r="O49" s="4">
        <f t="shared" si="3"/>
        <v>31.2</v>
      </c>
      <c r="P49" s="18">
        <f>12*O49-F49</f>
        <v>243.39999999999998</v>
      </c>
      <c r="Q49" s="18">
        <f t="shared" si="5"/>
        <v>243.39999999999998</v>
      </c>
      <c r="R49" s="26"/>
      <c r="S49" s="4"/>
      <c r="T49" s="4">
        <f t="shared" si="6"/>
        <v>12</v>
      </c>
      <c r="U49" s="4">
        <f t="shared" si="4"/>
        <v>4.1987179487179489</v>
      </c>
      <c r="V49" s="4">
        <v>33.200000000000003</v>
      </c>
      <c r="W49" s="4">
        <v>27</v>
      </c>
      <c r="X49" s="4">
        <v>34.6</v>
      </c>
      <c r="Y49" s="4">
        <v>30.2</v>
      </c>
      <c r="Z49" s="4">
        <v>16.600000000000001</v>
      </c>
      <c r="AA49" s="4">
        <v>7.6</v>
      </c>
      <c r="AB49" s="4">
        <v>1.8</v>
      </c>
      <c r="AC49" s="4">
        <v>15.2</v>
      </c>
      <c r="AD49" s="4">
        <v>3.2</v>
      </c>
      <c r="AE49" s="4" t="s">
        <v>57</v>
      </c>
      <c r="AF49" s="4">
        <f t="shared" si="8"/>
        <v>85</v>
      </c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52">
      <c r="A50" s="4" t="s">
        <v>95</v>
      </c>
      <c r="B50" s="4" t="s">
        <v>45</v>
      </c>
      <c r="C50" s="4">
        <v>228.37299999999999</v>
      </c>
      <c r="D50" s="4">
        <v>272</v>
      </c>
      <c r="E50" s="10">
        <f>269+E106</f>
        <v>276</v>
      </c>
      <c r="F50" s="10">
        <f>177.662+F106</f>
        <v>146.66200000000001</v>
      </c>
      <c r="G50" s="5">
        <v>0.35</v>
      </c>
      <c r="H50" s="4">
        <v>40</v>
      </c>
      <c r="I50" s="4" t="s">
        <v>39</v>
      </c>
      <c r="J50" s="4">
        <v>278</v>
      </c>
      <c r="K50" s="4">
        <f t="shared" si="12"/>
        <v>-2</v>
      </c>
      <c r="L50" s="4"/>
      <c r="M50" s="4"/>
      <c r="N50" s="4"/>
      <c r="O50" s="4">
        <f t="shared" si="3"/>
        <v>55.2</v>
      </c>
      <c r="P50" s="18">
        <f>11*O50-F50</f>
        <v>460.53800000000001</v>
      </c>
      <c r="Q50" s="18">
        <f t="shared" si="5"/>
        <v>460.53800000000001</v>
      </c>
      <c r="R50" s="26"/>
      <c r="S50" s="4"/>
      <c r="T50" s="4">
        <f t="shared" si="6"/>
        <v>11</v>
      </c>
      <c r="U50" s="4">
        <f t="shared" si="4"/>
        <v>2.6569202898550723</v>
      </c>
      <c r="V50" s="4">
        <v>48.4</v>
      </c>
      <c r="W50" s="4">
        <v>42.4</v>
      </c>
      <c r="X50" s="4">
        <v>43.125399999999999</v>
      </c>
      <c r="Y50" s="4">
        <v>44.2</v>
      </c>
      <c r="Z50" s="4">
        <v>42.874600000000001</v>
      </c>
      <c r="AA50" s="4">
        <v>14.8</v>
      </c>
      <c r="AB50" s="4">
        <v>7</v>
      </c>
      <c r="AC50" s="4">
        <v>32.6</v>
      </c>
      <c r="AD50" s="4">
        <v>8.6</v>
      </c>
      <c r="AE50" s="4"/>
      <c r="AF50" s="4">
        <f t="shared" si="8"/>
        <v>161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52">
      <c r="A51" s="4" t="s">
        <v>96</v>
      </c>
      <c r="B51" s="4" t="s">
        <v>35</v>
      </c>
      <c r="C51" s="4">
        <v>797.43</v>
      </c>
      <c r="D51" s="4">
        <v>103.026</v>
      </c>
      <c r="E51" s="4">
        <v>252.005</v>
      </c>
      <c r="F51" s="10">
        <f>521.587+F6</f>
        <v>510.68200000000002</v>
      </c>
      <c r="G51" s="5">
        <v>1</v>
      </c>
      <c r="H51" s="4">
        <v>50</v>
      </c>
      <c r="I51" s="4" t="s">
        <v>39</v>
      </c>
      <c r="J51" s="4">
        <v>359.12700000000001</v>
      </c>
      <c r="K51" s="4">
        <f t="shared" si="12"/>
        <v>-107.12200000000001</v>
      </c>
      <c r="L51" s="4"/>
      <c r="M51" s="4"/>
      <c r="N51" s="4"/>
      <c r="O51" s="4">
        <f t="shared" si="3"/>
        <v>50.400999999999996</v>
      </c>
      <c r="P51" s="18">
        <f t="shared" ref="P51:P65" si="17">13*O51-F51</f>
        <v>144.53099999999995</v>
      </c>
      <c r="Q51" s="18">
        <f>R51</f>
        <v>0</v>
      </c>
      <c r="R51" s="26">
        <v>0</v>
      </c>
      <c r="S51" s="4"/>
      <c r="T51" s="4">
        <f t="shared" si="6"/>
        <v>10.13237832582687</v>
      </c>
      <c r="U51" s="4">
        <f t="shared" si="4"/>
        <v>10.13237832582687</v>
      </c>
      <c r="V51" s="4">
        <v>62.915399999999998</v>
      </c>
      <c r="W51" s="4">
        <v>49.215600000000002</v>
      </c>
      <c r="X51" s="4">
        <v>67.2346</v>
      </c>
      <c r="Y51" s="4">
        <v>41.842199999999998</v>
      </c>
      <c r="Z51" s="4">
        <v>38.900399999999998</v>
      </c>
      <c r="AA51" s="4">
        <v>27.971</v>
      </c>
      <c r="AB51" s="4">
        <v>32.2926</v>
      </c>
      <c r="AC51" s="4">
        <v>33.177799999999998</v>
      </c>
      <c r="AD51" s="4">
        <v>8.0754000000000001</v>
      </c>
      <c r="AE51" s="4" t="s">
        <v>178</v>
      </c>
      <c r="AF51" s="4">
        <f t="shared" si="8"/>
        <v>0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52">
      <c r="A52" s="4" t="s">
        <v>97</v>
      </c>
      <c r="B52" s="4" t="s">
        <v>35</v>
      </c>
      <c r="C52" s="4">
        <v>105.51300000000001</v>
      </c>
      <c r="D52" s="4">
        <v>246.82599999999999</v>
      </c>
      <c r="E52" s="4">
        <v>140.423</v>
      </c>
      <c r="F52" s="4">
        <v>151.886</v>
      </c>
      <c r="G52" s="5">
        <v>1</v>
      </c>
      <c r="H52" s="4">
        <v>50</v>
      </c>
      <c r="I52" s="4" t="s">
        <v>39</v>
      </c>
      <c r="J52" s="4">
        <v>185.88499999999999</v>
      </c>
      <c r="K52" s="4">
        <f t="shared" si="12"/>
        <v>-45.461999999999989</v>
      </c>
      <c r="L52" s="4"/>
      <c r="M52" s="4"/>
      <c r="N52" s="4"/>
      <c r="O52" s="4">
        <f t="shared" si="3"/>
        <v>28.084600000000002</v>
      </c>
      <c r="P52" s="18">
        <f t="shared" si="17"/>
        <v>213.21380000000002</v>
      </c>
      <c r="Q52" s="18">
        <f>R52</f>
        <v>150</v>
      </c>
      <c r="R52" s="26">
        <v>150</v>
      </c>
      <c r="S52" s="4"/>
      <c r="T52" s="4">
        <f t="shared" si="6"/>
        <v>10.749165022823895</v>
      </c>
      <c r="U52" s="4">
        <f t="shared" si="4"/>
        <v>5.408159631969121</v>
      </c>
      <c r="V52" s="4">
        <v>22.720199999999998</v>
      </c>
      <c r="W52" s="4">
        <v>18.122800000000002</v>
      </c>
      <c r="X52" s="4">
        <v>19.541399999999999</v>
      </c>
      <c r="Y52" s="4">
        <v>23.4054</v>
      </c>
      <c r="Z52" s="4">
        <v>29.586600000000001</v>
      </c>
      <c r="AA52" s="4">
        <v>7.3103999999999996</v>
      </c>
      <c r="AB52" s="4">
        <v>13.2624</v>
      </c>
      <c r="AC52" s="4">
        <v>21.308</v>
      </c>
      <c r="AD52" s="4">
        <v>3.2342</v>
      </c>
      <c r="AE52" s="4"/>
      <c r="AF52" s="4">
        <f t="shared" si="8"/>
        <v>150</v>
      </c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>
      <c r="A53" s="4" t="s">
        <v>98</v>
      </c>
      <c r="B53" s="4" t="s">
        <v>35</v>
      </c>
      <c r="C53" s="4">
        <v>110.613</v>
      </c>
      <c r="D53" s="4">
        <v>47.98</v>
      </c>
      <c r="E53" s="4">
        <v>50.97</v>
      </c>
      <c r="F53" s="4">
        <v>59.643000000000001</v>
      </c>
      <c r="G53" s="5">
        <v>1</v>
      </c>
      <c r="H53" s="4" t="e">
        <v>#N/A</v>
      </c>
      <c r="I53" s="4" t="s">
        <v>39</v>
      </c>
      <c r="J53" s="4">
        <v>107.98</v>
      </c>
      <c r="K53" s="4">
        <f t="shared" si="12"/>
        <v>-57.010000000000005</v>
      </c>
      <c r="L53" s="4"/>
      <c r="M53" s="4"/>
      <c r="N53" s="4"/>
      <c r="O53" s="4">
        <f t="shared" si="3"/>
        <v>10.193999999999999</v>
      </c>
      <c r="P53" s="18">
        <f t="shared" si="17"/>
        <v>72.878999999999991</v>
      </c>
      <c r="Q53" s="18">
        <f t="shared" si="5"/>
        <v>72.878999999999991</v>
      </c>
      <c r="R53" s="26"/>
      <c r="S53" s="4"/>
      <c r="T53" s="4">
        <f t="shared" si="6"/>
        <v>13</v>
      </c>
      <c r="U53" s="4">
        <f t="shared" si="4"/>
        <v>5.8507945850500302</v>
      </c>
      <c r="V53" s="4">
        <v>3.0089999999999999</v>
      </c>
      <c r="W53" s="4">
        <v>0</v>
      </c>
      <c r="X53" s="4">
        <v>11.3894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 t="s">
        <v>99</v>
      </c>
      <c r="AF53" s="4">
        <f t="shared" si="8"/>
        <v>73</v>
      </c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>
      <c r="A54" s="4" t="s">
        <v>100</v>
      </c>
      <c r="B54" s="4" t="s">
        <v>35</v>
      </c>
      <c r="C54" s="4">
        <v>107.57899999999999</v>
      </c>
      <c r="D54" s="4">
        <v>11.369</v>
      </c>
      <c r="E54" s="4">
        <v>41.215000000000003</v>
      </c>
      <c r="F54" s="4">
        <v>57.831000000000003</v>
      </c>
      <c r="G54" s="5">
        <v>1</v>
      </c>
      <c r="H54" s="4">
        <v>40</v>
      </c>
      <c r="I54" s="4" t="s">
        <v>39</v>
      </c>
      <c r="J54" s="4">
        <v>47.374000000000002</v>
      </c>
      <c r="K54" s="4">
        <f t="shared" si="12"/>
        <v>-6.1589999999999989</v>
      </c>
      <c r="L54" s="4"/>
      <c r="M54" s="4"/>
      <c r="N54" s="4"/>
      <c r="O54" s="4">
        <f t="shared" si="3"/>
        <v>8.2430000000000003</v>
      </c>
      <c r="P54" s="18">
        <f t="shared" si="17"/>
        <v>49.328000000000003</v>
      </c>
      <c r="Q54" s="18">
        <f t="shared" si="5"/>
        <v>49.328000000000003</v>
      </c>
      <c r="R54" s="26"/>
      <c r="S54" s="4"/>
      <c r="T54" s="4">
        <f t="shared" si="6"/>
        <v>13</v>
      </c>
      <c r="U54" s="4">
        <f t="shared" si="4"/>
        <v>7.0157709571757856</v>
      </c>
      <c r="V54" s="4">
        <v>7.3179999999999996</v>
      </c>
      <c r="W54" s="4">
        <v>0</v>
      </c>
      <c r="X54" s="4">
        <v>12.4884</v>
      </c>
      <c r="Y54" s="4">
        <v>3.1274000000000002</v>
      </c>
      <c r="Z54" s="4">
        <v>1.7423999999999999</v>
      </c>
      <c r="AA54" s="4">
        <v>0</v>
      </c>
      <c r="AB54" s="4">
        <v>2.7172000000000001</v>
      </c>
      <c r="AC54" s="4">
        <v>4.0377999999999998</v>
      </c>
      <c r="AD54" s="4">
        <v>0.28660000000000002</v>
      </c>
      <c r="AE54" s="4"/>
      <c r="AF54" s="4">
        <f t="shared" si="8"/>
        <v>49</v>
      </c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>
      <c r="A55" s="4" t="s">
        <v>101</v>
      </c>
      <c r="B55" s="4" t="s">
        <v>45</v>
      </c>
      <c r="C55" s="4">
        <v>336.59300000000002</v>
      </c>
      <c r="D55" s="4">
        <v>711</v>
      </c>
      <c r="E55" s="10">
        <f>339+E107</f>
        <v>429</v>
      </c>
      <c r="F55" s="10">
        <f>644.593+F107</f>
        <v>450.59299999999996</v>
      </c>
      <c r="G55" s="5">
        <v>0.45</v>
      </c>
      <c r="H55" s="4">
        <v>50</v>
      </c>
      <c r="I55" s="4" t="s">
        <v>39</v>
      </c>
      <c r="J55" s="4">
        <v>355</v>
      </c>
      <c r="K55" s="4">
        <f t="shared" si="12"/>
        <v>74</v>
      </c>
      <c r="L55" s="4"/>
      <c r="M55" s="4"/>
      <c r="N55" s="4"/>
      <c r="O55" s="4">
        <f t="shared" si="3"/>
        <v>85.8</v>
      </c>
      <c r="P55" s="18">
        <f t="shared" si="17"/>
        <v>664.8069999999999</v>
      </c>
      <c r="Q55" s="18">
        <f t="shared" si="5"/>
        <v>664.8069999999999</v>
      </c>
      <c r="R55" s="26"/>
      <c r="S55" s="4"/>
      <c r="T55" s="4">
        <f t="shared" si="6"/>
        <v>12.999999999999998</v>
      </c>
      <c r="U55" s="4">
        <f t="shared" si="4"/>
        <v>5.251666666666666</v>
      </c>
      <c r="V55" s="4">
        <v>86.309399999999997</v>
      </c>
      <c r="W55" s="4">
        <v>84.772000000000006</v>
      </c>
      <c r="X55" s="4">
        <v>69</v>
      </c>
      <c r="Y55" s="4">
        <v>66.2</v>
      </c>
      <c r="Z55" s="4">
        <v>109</v>
      </c>
      <c r="AA55" s="4">
        <v>29.4</v>
      </c>
      <c r="AB55" s="4">
        <v>36</v>
      </c>
      <c r="AC55" s="4">
        <v>91.8</v>
      </c>
      <c r="AD55" s="4">
        <v>24.2</v>
      </c>
      <c r="AE55" s="4"/>
      <c r="AF55" s="4">
        <f t="shared" si="8"/>
        <v>299</v>
      </c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52">
      <c r="A56" s="4" t="s">
        <v>102</v>
      </c>
      <c r="B56" s="4" t="s">
        <v>35</v>
      </c>
      <c r="C56" s="4">
        <v>123.015</v>
      </c>
      <c r="D56" s="4">
        <v>21.395</v>
      </c>
      <c r="E56" s="4">
        <v>71.366</v>
      </c>
      <c r="F56" s="4">
        <v>49.515999999999998</v>
      </c>
      <c r="G56" s="5">
        <v>1</v>
      </c>
      <c r="H56" s="4">
        <v>40</v>
      </c>
      <c r="I56" s="4" t="s">
        <v>39</v>
      </c>
      <c r="J56" s="4">
        <v>90.245000000000005</v>
      </c>
      <c r="K56" s="4">
        <f t="shared" si="12"/>
        <v>-18.879000000000005</v>
      </c>
      <c r="L56" s="4"/>
      <c r="M56" s="4"/>
      <c r="N56" s="4"/>
      <c r="O56" s="4">
        <f t="shared" si="3"/>
        <v>14.273199999999999</v>
      </c>
      <c r="P56" s="18">
        <f>11*O56-F56</f>
        <v>107.48920000000001</v>
      </c>
      <c r="Q56" s="18">
        <f t="shared" si="5"/>
        <v>107.48920000000001</v>
      </c>
      <c r="R56" s="26"/>
      <c r="S56" s="4"/>
      <c r="T56" s="4">
        <f t="shared" si="6"/>
        <v>11</v>
      </c>
      <c r="U56" s="4">
        <f t="shared" si="4"/>
        <v>3.4691589832693439</v>
      </c>
      <c r="V56" s="4">
        <v>3.7187999999999999</v>
      </c>
      <c r="W56" s="4">
        <v>0.14119999999999999</v>
      </c>
      <c r="X56" s="4">
        <v>14.4824</v>
      </c>
      <c r="Y56" s="4">
        <v>0.2878</v>
      </c>
      <c r="Z56" s="4">
        <v>4.5818000000000003</v>
      </c>
      <c r="AA56" s="4">
        <v>0.28899999999999998</v>
      </c>
      <c r="AB56" s="4">
        <v>5.1075999999999997</v>
      </c>
      <c r="AC56" s="4">
        <v>5.3852000000000002</v>
      </c>
      <c r="AD56" s="4">
        <v>4.8231999999999999</v>
      </c>
      <c r="AE56" s="4"/>
      <c r="AF56" s="4">
        <f t="shared" si="8"/>
        <v>107</v>
      </c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52">
      <c r="A57" s="4" t="s">
        <v>103</v>
      </c>
      <c r="B57" s="4" t="s">
        <v>45</v>
      </c>
      <c r="C57" s="4">
        <v>414</v>
      </c>
      <c r="D57" s="4">
        <v>323</v>
      </c>
      <c r="E57" s="4">
        <v>362</v>
      </c>
      <c r="F57" s="4">
        <v>328</v>
      </c>
      <c r="G57" s="5">
        <v>0.45</v>
      </c>
      <c r="H57" s="4">
        <v>50</v>
      </c>
      <c r="I57" s="4" t="s">
        <v>39</v>
      </c>
      <c r="J57" s="4">
        <v>369</v>
      </c>
      <c r="K57" s="4">
        <f t="shared" si="12"/>
        <v>-7</v>
      </c>
      <c r="L57" s="4"/>
      <c r="M57" s="4"/>
      <c r="N57" s="4"/>
      <c r="O57" s="4">
        <f t="shared" si="3"/>
        <v>72.400000000000006</v>
      </c>
      <c r="P57" s="18">
        <f t="shared" si="17"/>
        <v>613.20000000000005</v>
      </c>
      <c r="Q57" s="18">
        <f t="shared" si="5"/>
        <v>613.20000000000005</v>
      </c>
      <c r="R57" s="26"/>
      <c r="S57" s="4"/>
      <c r="T57" s="4">
        <f t="shared" si="6"/>
        <v>13</v>
      </c>
      <c r="U57" s="4">
        <f t="shared" si="4"/>
        <v>4.5303867403314912</v>
      </c>
      <c r="V57" s="4">
        <v>72.2</v>
      </c>
      <c r="W57" s="4">
        <v>66.400000000000006</v>
      </c>
      <c r="X57" s="4">
        <v>71.8</v>
      </c>
      <c r="Y57" s="4">
        <v>62.2</v>
      </c>
      <c r="Z57" s="4">
        <v>89.6</v>
      </c>
      <c r="AA57" s="4">
        <v>21.6</v>
      </c>
      <c r="AB57" s="4">
        <v>24.4</v>
      </c>
      <c r="AC57" s="4">
        <v>62.2</v>
      </c>
      <c r="AD57" s="4">
        <v>18.600000000000001</v>
      </c>
      <c r="AE57" s="4"/>
      <c r="AF57" s="4">
        <f t="shared" si="8"/>
        <v>276</v>
      </c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52">
      <c r="A58" s="4" t="s">
        <v>104</v>
      </c>
      <c r="B58" s="4" t="s">
        <v>45</v>
      </c>
      <c r="C58" s="4">
        <v>118</v>
      </c>
      <c r="D58" s="4">
        <v>418</v>
      </c>
      <c r="E58" s="4">
        <v>236</v>
      </c>
      <c r="F58" s="4">
        <v>211</v>
      </c>
      <c r="G58" s="5">
        <v>0.45</v>
      </c>
      <c r="H58" s="4">
        <v>50</v>
      </c>
      <c r="I58" s="4" t="s">
        <v>39</v>
      </c>
      <c r="J58" s="4">
        <v>300</v>
      </c>
      <c r="K58" s="4">
        <f t="shared" si="12"/>
        <v>-64</v>
      </c>
      <c r="L58" s="4"/>
      <c r="M58" s="4"/>
      <c r="N58" s="4"/>
      <c r="O58" s="4">
        <f t="shared" si="3"/>
        <v>47.2</v>
      </c>
      <c r="P58" s="18">
        <f>12*O58-F58</f>
        <v>355.40000000000009</v>
      </c>
      <c r="Q58" s="18">
        <f t="shared" si="5"/>
        <v>355.40000000000009</v>
      </c>
      <c r="R58" s="26"/>
      <c r="S58" s="4"/>
      <c r="T58" s="4">
        <f t="shared" si="6"/>
        <v>12.000000000000002</v>
      </c>
      <c r="U58" s="4">
        <f t="shared" si="4"/>
        <v>4.4703389830508469</v>
      </c>
      <c r="V58" s="4">
        <v>42.2</v>
      </c>
      <c r="W58" s="4">
        <v>33.6</v>
      </c>
      <c r="X58" s="4">
        <v>31.2</v>
      </c>
      <c r="Y58" s="4">
        <v>40</v>
      </c>
      <c r="Z58" s="4">
        <v>41.6</v>
      </c>
      <c r="AA58" s="4">
        <v>11.2</v>
      </c>
      <c r="AB58" s="4">
        <v>14.8</v>
      </c>
      <c r="AC58" s="4">
        <v>36.6</v>
      </c>
      <c r="AD58" s="4">
        <v>9.8000000000000007</v>
      </c>
      <c r="AE58" s="4"/>
      <c r="AF58" s="4">
        <f t="shared" si="8"/>
        <v>160</v>
      </c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52">
      <c r="A59" s="4" t="s">
        <v>105</v>
      </c>
      <c r="B59" s="4" t="s">
        <v>35</v>
      </c>
      <c r="C59" s="4">
        <v>92.022999999999996</v>
      </c>
      <c r="D59" s="4">
        <v>579.08600000000001</v>
      </c>
      <c r="E59" s="4">
        <v>172.273</v>
      </c>
      <c r="F59" s="4">
        <v>425.95</v>
      </c>
      <c r="G59" s="5">
        <v>1</v>
      </c>
      <c r="H59" s="4">
        <v>50</v>
      </c>
      <c r="I59" s="4" t="s">
        <v>39</v>
      </c>
      <c r="J59" s="4">
        <v>211.46</v>
      </c>
      <c r="K59" s="4">
        <f t="shared" si="12"/>
        <v>-39.187000000000012</v>
      </c>
      <c r="L59" s="4"/>
      <c r="M59" s="4"/>
      <c r="N59" s="4"/>
      <c r="O59" s="4">
        <f t="shared" si="3"/>
        <v>34.454599999999999</v>
      </c>
      <c r="P59" s="18">
        <f t="shared" si="17"/>
        <v>21.95980000000003</v>
      </c>
      <c r="Q59" s="18">
        <f>R59</f>
        <v>0</v>
      </c>
      <c r="R59" s="26">
        <v>0</v>
      </c>
      <c r="S59" s="4"/>
      <c r="T59" s="4">
        <f t="shared" si="6"/>
        <v>12.362645336181526</v>
      </c>
      <c r="U59" s="4">
        <f t="shared" si="4"/>
        <v>12.362645336181526</v>
      </c>
      <c r="V59" s="4">
        <v>50.2926</v>
      </c>
      <c r="W59" s="4">
        <v>30.7728</v>
      </c>
      <c r="X59" s="4">
        <v>29.723400000000002</v>
      </c>
      <c r="Y59" s="4">
        <v>36.573</v>
      </c>
      <c r="Z59" s="4">
        <v>53.583599999999997</v>
      </c>
      <c r="AA59" s="4">
        <v>27.304400000000001</v>
      </c>
      <c r="AB59" s="4">
        <v>30.144600000000001</v>
      </c>
      <c r="AC59" s="4">
        <v>43.765999999999998</v>
      </c>
      <c r="AD59" s="4">
        <v>14.116199999999999</v>
      </c>
      <c r="AE59" s="4" t="s">
        <v>176</v>
      </c>
      <c r="AF59" s="4">
        <f t="shared" si="8"/>
        <v>0</v>
      </c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52">
      <c r="A60" s="4" t="s">
        <v>106</v>
      </c>
      <c r="B60" s="4" t="s">
        <v>35</v>
      </c>
      <c r="C60" s="4">
        <v>6.8259999999999996</v>
      </c>
      <c r="D60" s="4">
        <v>44.5</v>
      </c>
      <c r="E60" s="4">
        <v>11.551</v>
      </c>
      <c r="F60" s="4">
        <v>19.983000000000001</v>
      </c>
      <c r="G60" s="5">
        <v>1</v>
      </c>
      <c r="H60" s="4">
        <v>40</v>
      </c>
      <c r="I60" s="4" t="s">
        <v>39</v>
      </c>
      <c r="J60" s="4">
        <v>25.640999999999998</v>
      </c>
      <c r="K60" s="4">
        <f t="shared" si="12"/>
        <v>-14.089999999999998</v>
      </c>
      <c r="L60" s="4"/>
      <c r="M60" s="4"/>
      <c r="N60" s="4"/>
      <c r="O60" s="4">
        <f t="shared" si="3"/>
        <v>2.3102</v>
      </c>
      <c r="P60" s="18">
        <f t="shared" si="17"/>
        <v>10.049600000000002</v>
      </c>
      <c r="Q60" s="18">
        <f t="shared" si="5"/>
        <v>10.049600000000002</v>
      </c>
      <c r="R60" s="26"/>
      <c r="S60" s="4"/>
      <c r="T60" s="4">
        <f t="shared" si="6"/>
        <v>13</v>
      </c>
      <c r="U60" s="4">
        <f t="shared" si="4"/>
        <v>8.6499004415202148</v>
      </c>
      <c r="V60" s="4">
        <v>1.6057999999999999</v>
      </c>
      <c r="W60" s="4">
        <v>3.056</v>
      </c>
      <c r="X60" s="4">
        <v>2.6644000000000001</v>
      </c>
      <c r="Y60" s="4">
        <v>1.4426000000000001</v>
      </c>
      <c r="Z60" s="4">
        <v>6.8284000000000002</v>
      </c>
      <c r="AA60" s="4">
        <v>0.71840000000000004</v>
      </c>
      <c r="AB60" s="4">
        <v>1.2538</v>
      </c>
      <c r="AC60" s="4">
        <v>4.3006000000000002</v>
      </c>
      <c r="AD60" s="4">
        <v>0</v>
      </c>
      <c r="AE60" s="4" t="s">
        <v>107</v>
      </c>
      <c r="AF60" s="4">
        <f t="shared" si="8"/>
        <v>10</v>
      </c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52">
      <c r="A61" s="4" t="s">
        <v>108</v>
      </c>
      <c r="B61" s="4" t="s">
        <v>45</v>
      </c>
      <c r="C61" s="4">
        <v>171</v>
      </c>
      <c r="D61" s="4">
        <v>300</v>
      </c>
      <c r="E61" s="4">
        <v>94</v>
      </c>
      <c r="F61" s="4">
        <v>362</v>
      </c>
      <c r="G61" s="5">
        <v>0.1</v>
      </c>
      <c r="H61" s="4">
        <v>730</v>
      </c>
      <c r="I61" s="4" t="s">
        <v>39</v>
      </c>
      <c r="J61" s="4">
        <v>96</v>
      </c>
      <c r="K61" s="4">
        <f t="shared" si="12"/>
        <v>-2</v>
      </c>
      <c r="L61" s="4"/>
      <c r="M61" s="4"/>
      <c r="N61" s="4"/>
      <c r="O61" s="4">
        <f t="shared" si="3"/>
        <v>18.8</v>
      </c>
      <c r="P61" s="18"/>
      <c r="Q61" s="18">
        <f t="shared" si="5"/>
        <v>0</v>
      </c>
      <c r="R61" s="26"/>
      <c r="S61" s="4"/>
      <c r="T61" s="4">
        <f t="shared" si="6"/>
        <v>19.25531914893617</v>
      </c>
      <c r="U61" s="4">
        <f t="shared" si="4"/>
        <v>19.25531914893617</v>
      </c>
      <c r="V61" s="4">
        <v>23.2</v>
      </c>
      <c r="W61" s="4">
        <v>14.8</v>
      </c>
      <c r="X61" s="4">
        <v>18.399999999999999</v>
      </c>
      <c r="Y61" s="4">
        <v>16.600000000000001</v>
      </c>
      <c r="Z61" s="4">
        <v>27.8</v>
      </c>
      <c r="AA61" s="4">
        <v>4</v>
      </c>
      <c r="AB61" s="4">
        <v>5.2</v>
      </c>
      <c r="AC61" s="4">
        <v>20.2</v>
      </c>
      <c r="AD61" s="4">
        <v>0</v>
      </c>
      <c r="AE61" s="28" t="s">
        <v>59</v>
      </c>
      <c r="AF61" s="4">
        <f t="shared" si="8"/>
        <v>0</v>
      </c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52">
      <c r="A62" s="4" t="s">
        <v>109</v>
      </c>
      <c r="B62" s="4" t="s">
        <v>35</v>
      </c>
      <c r="C62" s="4">
        <v>60.472000000000001</v>
      </c>
      <c r="D62" s="4">
        <v>75.662999999999997</v>
      </c>
      <c r="E62" s="4">
        <v>59.249000000000002</v>
      </c>
      <c r="F62" s="4">
        <v>62.768000000000001</v>
      </c>
      <c r="G62" s="5">
        <v>1</v>
      </c>
      <c r="H62" s="4">
        <v>50</v>
      </c>
      <c r="I62" s="4" t="s">
        <v>39</v>
      </c>
      <c r="J62" s="4">
        <v>60.9</v>
      </c>
      <c r="K62" s="4">
        <f t="shared" si="12"/>
        <v>-1.6509999999999962</v>
      </c>
      <c r="L62" s="4"/>
      <c r="M62" s="4"/>
      <c r="N62" s="4"/>
      <c r="O62" s="4">
        <f t="shared" si="3"/>
        <v>11.8498</v>
      </c>
      <c r="P62" s="18">
        <f t="shared" si="17"/>
        <v>91.27940000000001</v>
      </c>
      <c r="Q62" s="18">
        <f t="shared" si="5"/>
        <v>91.27940000000001</v>
      </c>
      <c r="R62" s="26"/>
      <c r="S62" s="4"/>
      <c r="T62" s="4">
        <f t="shared" si="6"/>
        <v>13</v>
      </c>
      <c r="U62" s="4">
        <f t="shared" si="4"/>
        <v>5.2969670374183533</v>
      </c>
      <c r="V62" s="4">
        <v>13.1424</v>
      </c>
      <c r="W62" s="4">
        <v>9.9125999999999994</v>
      </c>
      <c r="X62" s="4">
        <v>6.1638000000000002</v>
      </c>
      <c r="Y62" s="4">
        <v>9.2135999999999996</v>
      </c>
      <c r="Z62" s="4">
        <v>1.6075999999999999</v>
      </c>
      <c r="AA62" s="4">
        <v>7.7442000000000002</v>
      </c>
      <c r="AB62" s="4">
        <v>6.4104000000000001</v>
      </c>
      <c r="AC62" s="4">
        <v>3.0604</v>
      </c>
      <c r="AD62" s="4">
        <v>3.6126</v>
      </c>
      <c r="AE62" s="4"/>
      <c r="AF62" s="4">
        <f t="shared" si="8"/>
        <v>91</v>
      </c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52">
      <c r="A63" s="4" t="s">
        <v>110</v>
      </c>
      <c r="B63" s="4" t="s">
        <v>45</v>
      </c>
      <c r="C63" s="4">
        <v>180</v>
      </c>
      <c r="D63" s="4">
        <v>351</v>
      </c>
      <c r="E63" s="4">
        <v>84</v>
      </c>
      <c r="F63" s="4">
        <v>382</v>
      </c>
      <c r="G63" s="5">
        <v>0.1</v>
      </c>
      <c r="H63" s="4">
        <v>730</v>
      </c>
      <c r="I63" s="4" t="s">
        <v>39</v>
      </c>
      <c r="J63" s="4">
        <v>132</v>
      </c>
      <c r="K63" s="4">
        <f t="shared" si="12"/>
        <v>-48</v>
      </c>
      <c r="L63" s="4"/>
      <c r="M63" s="4"/>
      <c r="N63" s="4"/>
      <c r="O63" s="4">
        <f t="shared" si="3"/>
        <v>16.8</v>
      </c>
      <c r="P63" s="18"/>
      <c r="Q63" s="18">
        <f t="shared" si="5"/>
        <v>0</v>
      </c>
      <c r="R63" s="26"/>
      <c r="S63" s="4"/>
      <c r="T63" s="4">
        <f t="shared" si="6"/>
        <v>22.738095238095237</v>
      </c>
      <c r="U63" s="4">
        <f t="shared" si="4"/>
        <v>22.738095238095237</v>
      </c>
      <c r="V63" s="4">
        <v>20.8</v>
      </c>
      <c r="W63" s="4">
        <v>16.600000000000001</v>
      </c>
      <c r="X63" s="4">
        <v>17.399999999999999</v>
      </c>
      <c r="Y63" s="4">
        <v>22.2</v>
      </c>
      <c r="Z63" s="4">
        <v>27.2</v>
      </c>
      <c r="AA63" s="4">
        <v>4.2</v>
      </c>
      <c r="AB63" s="4">
        <v>8.6</v>
      </c>
      <c r="AC63" s="4">
        <v>20.2</v>
      </c>
      <c r="AD63" s="4">
        <v>0</v>
      </c>
      <c r="AE63" s="30" t="s">
        <v>111</v>
      </c>
      <c r="AF63" s="4">
        <f t="shared" si="8"/>
        <v>0</v>
      </c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52">
      <c r="A64" s="4" t="s">
        <v>112</v>
      </c>
      <c r="B64" s="4" t="s">
        <v>45</v>
      </c>
      <c r="C64" s="4">
        <v>146</v>
      </c>
      <c r="D64" s="4">
        <v>354</v>
      </c>
      <c r="E64" s="4">
        <v>194</v>
      </c>
      <c r="F64" s="4">
        <v>275</v>
      </c>
      <c r="G64" s="5">
        <v>0.4</v>
      </c>
      <c r="H64" s="4">
        <v>40</v>
      </c>
      <c r="I64" s="4" t="s">
        <v>39</v>
      </c>
      <c r="J64" s="4">
        <v>204</v>
      </c>
      <c r="K64" s="4">
        <f t="shared" si="12"/>
        <v>-10</v>
      </c>
      <c r="L64" s="4"/>
      <c r="M64" s="4"/>
      <c r="N64" s="4"/>
      <c r="O64" s="4">
        <f t="shared" si="3"/>
        <v>38.799999999999997</v>
      </c>
      <c r="P64" s="18">
        <f t="shared" si="17"/>
        <v>229.39999999999998</v>
      </c>
      <c r="Q64" s="18">
        <f t="shared" si="5"/>
        <v>229.39999999999998</v>
      </c>
      <c r="R64" s="26"/>
      <c r="S64" s="4"/>
      <c r="T64" s="4">
        <f t="shared" si="6"/>
        <v>13</v>
      </c>
      <c r="U64" s="4">
        <f t="shared" si="4"/>
        <v>7.087628865979382</v>
      </c>
      <c r="V64" s="4">
        <v>46.8</v>
      </c>
      <c r="W64" s="4">
        <v>36</v>
      </c>
      <c r="X64" s="4">
        <v>33.799999999999997</v>
      </c>
      <c r="Y64" s="4">
        <v>35.200000000000003</v>
      </c>
      <c r="Z64" s="4">
        <v>28.2</v>
      </c>
      <c r="AA64" s="4">
        <v>8.4</v>
      </c>
      <c r="AB64" s="4">
        <v>1</v>
      </c>
      <c r="AC64" s="4">
        <v>19.2</v>
      </c>
      <c r="AD64" s="4">
        <v>5.4</v>
      </c>
      <c r="AE64" s="4"/>
      <c r="AF64" s="4">
        <f t="shared" si="8"/>
        <v>92</v>
      </c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52">
      <c r="A65" s="4" t="s">
        <v>113</v>
      </c>
      <c r="B65" s="4" t="s">
        <v>45</v>
      </c>
      <c r="C65" s="4">
        <v>93</v>
      </c>
      <c r="D65" s="4">
        <v>403</v>
      </c>
      <c r="E65" s="4">
        <v>176</v>
      </c>
      <c r="F65" s="4">
        <v>293</v>
      </c>
      <c r="G65" s="5">
        <v>0.4</v>
      </c>
      <c r="H65" s="4">
        <v>40</v>
      </c>
      <c r="I65" s="4" t="s">
        <v>39</v>
      </c>
      <c r="J65" s="4">
        <v>182</v>
      </c>
      <c r="K65" s="4">
        <f t="shared" si="12"/>
        <v>-6</v>
      </c>
      <c r="L65" s="4"/>
      <c r="M65" s="4"/>
      <c r="N65" s="4"/>
      <c r="O65" s="4">
        <f t="shared" si="3"/>
        <v>35.200000000000003</v>
      </c>
      <c r="P65" s="18">
        <f t="shared" si="17"/>
        <v>164.60000000000002</v>
      </c>
      <c r="Q65" s="18">
        <f t="shared" si="5"/>
        <v>164.60000000000002</v>
      </c>
      <c r="R65" s="26"/>
      <c r="S65" s="4"/>
      <c r="T65" s="4">
        <f t="shared" si="6"/>
        <v>13</v>
      </c>
      <c r="U65" s="4">
        <f t="shared" si="4"/>
        <v>8.3238636363636349</v>
      </c>
      <c r="V65" s="4">
        <v>42.4</v>
      </c>
      <c r="W65" s="4">
        <v>38.4</v>
      </c>
      <c r="X65" s="4">
        <v>31.4</v>
      </c>
      <c r="Y65" s="4">
        <v>32.799999999999997</v>
      </c>
      <c r="Z65" s="4">
        <v>14.8</v>
      </c>
      <c r="AA65" s="4">
        <v>6.4</v>
      </c>
      <c r="AB65" s="4">
        <v>0.2</v>
      </c>
      <c r="AC65" s="4">
        <v>13.4</v>
      </c>
      <c r="AD65" s="4">
        <v>4.5999999999999996</v>
      </c>
      <c r="AE65" s="4"/>
      <c r="AF65" s="4">
        <f t="shared" si="8"/>
        <v>66</v>
      </c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52" s="1" customFormat="1">
      <c r="A66" s="31" t="s">
        <v>114</v>
      </c>
      <c r="B66" s="31" t="s">
        <v>35</v>
      </c>
      <c r="C66" s="31">
        <v>27.236999999999998</v>
      </c>
      <c r="D66" s="31">
        <v>123.169</v>
      </c>
      <c r="E66" s="31">
        <v>21.459</v>
      </c>
      <c r="F66" s="31">
        <v>124.066</v>
      </c>
      <c r="G66" s="32">
        <v>1</v>
      </c>
      <c r="H66" s="31">
        <v>40</v>
      </c>
      <c r="I66" s="31" t="s">
        <v>39</v>
      </c>
      <c r="J66" s="31">
        <v>19.95</v>
      </c>
      <c r="K66" s="31">
        <f t="shared" si="12"/>
        <v>1.5090000000000003</v>
      </c>
      <c r="L66" s="31"/>
      <c r="M66" s="31"/>
      <c r="N66" s="31"/>
      <c r="O66" s="31">
        <f t="shared" si="3"/>
        <v>4.2918000000000003</v>
      </c>
      <c r="P66" s="36"/>
      <c r="Q66" s="18">
        <f t="shared" si="5"/>
        <v>0</v>
      </c>
      <c r="R66" s="38"/>
      <c r="S66" s="31"/>
      <c r="T66" s="4">
        <f t="shared" si="6"/>
        <v>28.907684421454867</v>
      </c>
      <c r="U66" s="31">
        <f t="shared" si="4"/>
        <v>28.907684421454867</v>
      </c>
      <c r="V66" s="31">
        <v>6.7389999999999999</v>
      </c>
      <c r="W66" s="31">
        <v>12.607799999999999</v>
      </c>
      <c r="X66" s="31">
        <v>4.3765999999999998</v>
      </c>
      <c r="Y66" s="31">
        <v>5.9669999999999996</v>
      </c>
      <c r="Z66" s="31">
        <v>5.0380000000000003</v>
      </c>
      <c r="AA66" s="31">
        <v>3.4129999999999998</v>
      </c>
      <c r="AB66" s="31">
        <v>4.3860000000000001</v>
      </c>
      <c r="AC66" s="31">
        <v>2.9268000000000001</v>
      </c>
      <c r="AD66" s="31">
        <v>1.9552</v>
      </c>
      <c r="AE66" s="31" t="s">
        <v>59</v>
      </c>
      <c r="AF66" s="4">
        <f t="shared" si="8"/>
        <v>0</v>
      </c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</row>
    <row r="67" spans="1:52">
      <c r="A67" s="9" t="s">
        <v>115</v>
      </c>
      <c r="B67" s="9" t="s">
        <v>45</v>
      </c>
      <c r="C67" s="9">
        <v>-1</v>
      </c>
      <c r="D67" s="9"/>
      <c r="E67" s="9"/>
      <c r="F67" s="9">
        <v>-1</v>
      </c>
      <c r="G67" s="11">
        <v>0</v>
      </c>
      <c r="H67" s="9" t="e">
        <v>#N/A</v>
      </c>
      <c r="I67" s="9" t="s">
        <v>36</v>
      </c>
      <c r="J67" s="9"/>
      <c r="K67" s="9">
        <f t="shared" si="12"/>
        <v>0</v>
      </c>
      <c r="L67" s="9"/>
      <c r="M67" s="9"/>
      <c r="N67" s="9"/>
      <c r="O67" s="9">
        <f t="shared" si="3"/>
        <v>0</v>
      </c>
      <c r="P67" s="17"/>
      <c r="Q67" s="18">
        <f t="shared" si="5"/>
        <v>0</v>
      </c>
      <c r="R67" s="25"/>
      <c r="S67" s="9"/>
      <c r="T67" s="4" t="e">
        <f t="shared" si="6"/>
        <v>#DIV/0!</v>
      </c>
      <c r="U67" s="9" t="e">
        <f t="shared" si="4"/>
        <v>#DIV/0!</v>
      </c>
      <c r="V67" s="9">
        <v>0.2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/>
      <c r="AF67" s="4">
        <f t="shared" si="8"/>
        <v>0</v>
      </c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52">
      <c r="A68" s="4" t="s">
        <v>116</v>
      </c>
      <c r="B68" s="4" t="s">
        <v>45</v>
      </c>
      <c r="C68" s="4">
        <v>75</v>
      </c>
      <c r="D68" s="4">
        <v>153</v>
      </c>
      <c r="E68" s="4">
        <v>109</v>
      </c>
      <c r="F68" s="4">
        <v>103</v>
      </c>
      <c r="G68" s="5">
        <v>0.4</v>
      </c>
      <c r="H68" s="4" t="e">
        <v>#N/A</v>
      </c>
      <c r="I68" s="4" t="s">
        <v>39</v>
      </c>
      <c r="J68" s="4">
        <v>109</v>
      </c>
      <c r="K68" s="4">
        <f t="shared" si="12"/>
        <v>0</v>
      </c>
      <c r="L68" s="4"/>
      <c r="M68" s="4"/>
      <c r="N68" s="4"/>
      <c r="O68" s="4">
        <f t="shared" si="3"/>
        <v>21.8</v>
      </c>
      <c r="P68" s="18">
        <f t="shared" ref="P68:P72" si="18">13*O68-F68</f>
        <v>180.40000000000003</v>
      </c>
      <c r="Q68" s="18">
        <f t="shared" si="5"/>
        <v>180.40000000000003</v>
      </c>
      <c r="R68" s="26"/>
      <c r="S68" s="4"/>
      <c r="T68" s="4">
        <f t="shared" si="6"/>
        <v>13.000000000000002</v>
      </c>
      <c r="U68" s="4">
        <f t="shared" si="4"/>
        <v>4.7247706422018343</v>
      </c>
      <c r="V68" s="4">
        <v>20.399999999999999</v>
      </c>
      <c r="W68" s="4">
        <v>21</v>
      </c>
      <c r="X68" s="4">
        <v>17.2</v>
      </c>
      <c r="Y68" s="4">
        <v>22.2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 t="s">
        <v>99</v>
      </c>
      <c r="AF68" s="4">
        <f t="shared" si="8"/>
        <v>72</v>
      </c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52">
      <c r="A69" s="4" t="s">
        <v>117</v>
      </c>
      <c r="B69" s="4" t="s">
        <v>45</v>
      </c>
      <c r="C69" s="4">
        <v>48</v>
      </c>
      <c r="D69" s="4">
        <v>329</v>
      </c>
      <c r="E69" s="4">
        <v>115</v>
      </c>
      <c r="F69" s="4">
        <v>240</v>
      </c>
      <c r="G69" s="5">
        <v>0.33</v>
      </c>
      <c r="H69" s="4" t="e">
        <v>#N/A</v>
      </c>
      <c r="I69" s="4" t="s">
        <v>39</v>
      </c>
      <c r="J69" s="4">
        <v>115</v>
      </c>
      <c r="K69" s="4">
        <f t="shared" si="12"/>
        <v>0</v>
      </c>
      <c r="L69" s="4"/>
      <c r="M69" s="4"/>
      <c r="N69" s="4"/>
      <c r="O69" s="4">
        <f t="shared" si="3"/>
        <v>23</v>
      </c>
      <c r="P69" s="18">
        <f t="shared" si="18"/>
        <v>59</v>
      </c>
      <c r="Q69" s="18">
        <f>R69</f>
        <v>0</v>
      </c>
      <c r="R69" s="26">
        <v>0</v>
      </c>
      <c r="S69" s="4"/>
      <c r="T69" s="4">
        <f t="shared" si="6"/>
        <v>10.434782608695652</v>
      </c>
      <c r="U69" s="4">
        <f t="shared" si="4"/>
        <v>10.434782608695652</v>
      </c>
      <c r="V69" s="4">
        <v>25.6</v>
      </c>
      <c r="W69" s="4">
        <v>27.6</v>
      </c>
      <c r="X69" s="4">
        <v>14</v>
      </c>
      <c r="Y69" s="4">
        <v>25.6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 t="s">
        <v>179</v>
      </c>
      <c r="AF69" s="4">
        <f t="shared" si="8"/>
        <v>0</v>
      </c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52">
      <c r="A70" s="4" t="s">
        <v>118</v>
      </c>
      <c r="B70" s="4" t="s">
        <v>45</v>
      </c>
      <c r="C70" s="4">
        <v>77</v>
      </c>
      <c r="D70" s="4">
        <v>162</v>
      </c>
      <c r="E70" s="4">
        <v>97</v>
      </c>
      <c r="F70" s="4">
        <v>130</v>
      </c>
      <c r="G70" s="5">
        <v>0.35</v>
      </c>
      <c r="H70" s="4" t="e">
        <v>#N/A</v>
      </c>
      <c r="I70" s="4" t="s">
        <v>39</v>
      </c>
      <c r="J70" s="4">
        <v>97</v>
      </c>
      <c r="K70" s="4">
        <f t="shared" ref="K70:K94" si="19">E70-J70</f>
        <v>0</v>
      </c>
      <c r="L70" s="4"/>
      <c r="M70" s="4"/>
      <c r="N70" s="4"/>
      <c r="O70" s="4">
        <f t="shared" si="3"/>
        <v>19.399999999999999</v>
      </c>
      <c r="P70" s="18">
        <f t="shared" si="18"/>
        <v>122.19999999999999</v>
      </c>
      <c r="Q70" s="18">
        <f t="shared" si="5"/>
        <v>122.19999999999999</v>
      </c>
      <c r="R70" s="26"/>
      <c r="S70" s="4"/>
      <c r="T70" s="4">
        <f t="shared" si="6"/>
        <v>13</v>
      </c>
      <c r="U70" s="4">
        <f t="shared" si="4"/>
        <v>6.7010309278350517</v>
      </c>
      <c r="V70" s="4">
        <v>18.8</v>
      </c>
      <c r="W70" s="4">
        <v>14.4</v>
      </c>
      <c r="X70" s="4">
        <v>15.2</v>
      </c>
      <c r="Y70" s="4">
        <v>19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 t="s">
        <v>99</v>
      </c>
      <c r="AF70" s="4">
        <f t="shared" si="8"/>
        <v>43</v>
      </c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52">
      <c r="A71" s="4" t="s">
        <v>119</v>
      </c>
      <c r="B71" s="4" t="s">
        <v>45</v>
      </c>
      <c r="C71" s="4">
        <v>215</v>
      </c>
      <c r="D71" s="4">
        <v>333</v>
      </c>
      <c r="E71" s="4">
        <v>261</v>
      </c>
      <c r="F71" s="4">
        <v>234</v>
      </c>
      <c r="G71" s="5">
        <v>0.35</v>
      </c>
      <c r="H71" s="4">
        <v>40</v>
      </c>
      <c r="I71" s="4" t="s">
        <v>39</v>
      </c>
      <c r="J71" s="4">
        <v>283</v>
      </c>
      <c r="K71" s="4">
        <f t="shared" si="19"/>
        <v>-22</v>
      </c>
      <c r="L71" s="4"/>
      <c r="M71" s="4"/>
      <c r="N71" s="4"/>
      <c r="O71" s="4">
        <f t="shared" ref="O71:O109" si="20">E71/5</f>
        <v>52.2</v>
      </c>
      <c r="P71" s="18">
        <f>12*O71-F71</f>
        <v>392.40000000000009</v>
      </c>
      <c r="Q71" s="18">
        <f t="shared" si="5"/>
        <v>392.40000000000009</v>
      </c>
      <c r="R71" s="26"/>
      <c r="S71" s="4"/>
      <c r="T71" s="4">
        <f t="shared" si="6"/>
        <v>12.000000000000002</v>
      </c>
      <c r="U71" s="4">
        <f t="shared" ref="U71:U109" si="21">F71/O71</f>
        <v>4.4827586206896548</v>
      </c>
      <c r="V71" s="4">
        <v>54.2</v>
      </c>
      <c r="W71" s="4">
        <v>54.4</v>
      </c>
      <c r="X71" s="4">
        <v>43.2</v>
      </c>
      <c r="Y71" s="4">
        <v>48.2</v>
      </c>
      <c r="Z71" s="4">
        <v>58</v>
      </c>
      <c r="AA71" s="4">
        <v>24.4</v>
      </c>
      <c r="AB71" s="4">
        <v>18.8</v>
      </c>
      <c r="AC71" s="4">
        <v>36.799999999999997</v>
      </c>
      <c r="AD71" s="4">
        <v>19.2</v>
      </c>
      <c r="AE71" s="4"/>
      <c r="AF71" s="4">
        <f t="shared" si="8"/>
        <v>137</v>
      </c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52">
      <c r="A72" s="4" t="s">
        <v>120</v>
      </c>
      <c r="B72" s="4" t="s">
        <v>45</v>
      </c>
      <c r="C72" s="4">
        <v>216</v>
      </c>
      <c r="D72" s="4">
        <v>957</v>
      </c>
      <c r="E72" s="10">
        <f>327+E108</f>
        <v>421</v>
      </c>
      <c r="F72" s="10">
        <f>796+F108</f>
        <v>565</v>
      </c>
      <c r="G72" s="5">
        <v>0.35</v>
      </c>
      <c r="H72" s="4">
        <v>45</v>
      </c>
      <c r="I72" s="4" t="s">
        <v>39</v>
      </c>
      <c r="J72" s="4">
        <v>439</v>
      </c>
      <c r="K72" s="4">
        <f t="shared" si="19"/>
        <v>-18</v>
      </c>
      <c r="L72" s="4"/>
      <c r="M72" s="4"/>
      <c r="N72" s="4"/>
      <c r="O72" s="4">
        <f t="shared" si="20"/>
        <v>84.2</v>
      </c>
      <c r="P72" s="18">
        <f t="shared" si="18"/>
        <v>529.60000000000014</v>
      </c>
      <c r="Q72" s="18">
        <f t="shared" ref="Q72:Q120" si="22">P72</f>
        <v>529.60000000000014</v>
      </c>
      <c r="R72" s="26"/>
      <c r="S72" s="4"/>
      <c r="T72" s="4">
        <f t="shared" ref="T72:T109" si="23">(F72+Q72)/O72</f>
        <v>13.000000000000002</v>
      </c>
      <c r="U72" s="4">
        <f t="shared" si="21"/>
        <v>6.7102137767220897</v>
      </c>
      <c r="V72" s="4">
        <v>77.8</v>
      </c>
      <c r="W72" s="4">
        <v>100.8</v>
      </c>
      <c r="X72" s="4">
        <v>62</v>
      </c>
      <c r="Y72" s="4">
        <v>80.400000000000006</v>
      </c>
      <c r="Z72" s="4">
        <v>117.6</v>
      </c>
      <c r="AA72" s="4">
        <v>30.4</v>
      </c>
      <c r="AB72" s="4">
        <v>29.4</v>
      </c>
      <c r="AC72" s="4">
        <v>63</v>
      </c>
      <c r="AD72" s="4">
        <v>25.8</v>
      </c>
      <c r="AE72" s="4"/>
      <c r="AF72" s="4">
        <f t="shared" si="8"/>
        <v>185</v>
      </c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52">
      <c r="A73" s="9" t="s">
        <v>121</v>
      </c>
      <c r="B73" s="9" t="s">
        <v>35</v>
      </c>
      <c r="C73" s="9">
        <v>-31.965</v>
      </c>
      <c r="D73" s="9"/>
      <c r="E73" s="9"/>
      <c r="F73" s="10">
        <v>-31.965</v>
      </c>
      <c r="G73" s="11">
        <v>0</v>
      </c>
      <c r="H73" s="9" t="e">
        <v>#N/A</v>
      </c>
      <c r="I73" s="9" t="s">
        <v>36</v>
      </c>
      <c r="J73" s="9"/>
      <c r="K73" s="9">
        <f t="shared" si="19"/>
        <v>0</v>
      </c>
      <c r="L73" s="9"/>
      <c r="M73" s="9"/>
      <c r="N73" s="9"/>
      <c r="O73" s="9">
        <f t="shared" si="20"/>
        <v>0</v>
      </c>
      <c r="P73" s="17"/>
      <c r="Q73" s="18">
        <f t="shared" si="22"/>
        <v>0</v>
      </c>
      <c r="R73" s="25"/>
      <c r="S73" s="9"/>
      <c r="T73" s="4" t="e">
        <f t="shared" si="23"/>
        <v>#DIV/0!</v>
      </c>
      <c r="U73" s="9" t="e">
        <f t="shared" si="21"/>
        <v>#DIV/0!</v>
      </c>
      <c r="V73" s="9">
        <v>0</v>
      </c>
      <c r="W73" s="9">
        <v>6.3929999999999998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 t="s">
        <v>122</v>
      </c>
      <c r="AF73" s="4">
        <f t="shared" ref="AF73:AF120" si="24">ROUND(G73*Q73,0)</f>
        <v>0</v>
      </c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52">
      <c r="A74" s="9" t="s">
        <v>123</v>
      </c>
      <c r="B74" s="9" t="s">
        <v>35</v>
      </c>
      <c r="C74" s="9">
        <v>-1.514</v>
      </c>
      <c r="D74" s="9"/>
      <c r="E74" s="9"/>
      <c r="F74" s="10">
        <v>-1.514</v>
      </c>
      <c r="G74" s="11">
        <v>0</v>
      </c>
      <c r="H74" s="9" t="e">
        <v>#N/A</v>
      </c>
      <c r="I74" s="9" t="s">
        <v>36</v>
      </c>
      <c r="J74" s="9"/>
      <c r="K74" s="9">
        <f t="shared" si="19"/>
        <v>0</v>
      </c>
      <c r="L74" s="9"/>
      <c r="M74" s="9"/>
      <c r="N74" s="9"/>
      <c r="O74" s="9">
        <f t="shared" si="20"/>
        <v>0</v>
      </c>
      <c r="P74" s="17"/>
      <c r="Q74" s="18">
        <f t="shared" si="22"/>
        <v>0</v>
      </c>
      <c r="R74" s="25"/>
      <c r="S74" s="9"/>
      <c r="T74" s="4" t="e">
        <f t="shared" si="23"/>
        <v>#DIV/0!</v>
      </c>
      <c r="U74" s="9" t="e">
        <f t="shared" si="21"/>
        <v>#DIV/0!</v>
      </c>
      <c r="V74" s="9">
        <v>0.56799999999999995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 t="s">
        <v>124</v>
      </c>
      <c r="AF74" s="4">
        <f t="shared" si="24"/>
        <v>0</v>
      </c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52">
      <c r="A75" s="9" t="s">
        <v>125</v>
      </c>
      <c r="B75" s="9" t="s">
        <v>35</v>
      </c>
      <c r="C75" s="9">
        <v>440.173</v>
      </c>
      <c r="D75" s="9">
        <v>0.72199999999999998</v>
      </c>
      <c r="E75" s="10">
        <v>256.88099999999997</v>
      </c>
      <c r="F75" s="10">
        <v>181.10900000000001</v>
      </c>
      <c r="G75" s="11">
        <v>0</v>
      </c>
      <c r="H75" s="9" t="e">
        <v>#N/A</v>
      </c>
      <c r="I75" s="9" t="s">
        <v>36</v>
      </c>
      <c r="J75" s="9">
        <v>254.02600000000001</v>
      </c>
      <c r="K75" s="9">
        <f t="shared" si="19"/>
        <v>2.8549999999999613</v>
      </c>
      <c r="L75" s="9"/>
      <c r="M75" s="9"/>
      <c r="N75" s="9"/>
      <c r="O75" s="9">
        <f t="shared" si="20"/>
        <v>51.376199999999997</v>
      </c>
      <c r="P75" s="17"/>
      <c r="Q75" s="18">
        <f t="shared" si="22"/>
        <v>0</v>
      </c>
      <c r="R75" s="25">
        <v>450</v>
      </c>
      <c r="S75" s="9"/>
      <c r="T75" s="4">
        <f t="shared" si="23"/>
        <v>3.525153670376556</v>
      </c>
      <c r="U75" s="9">
        <f t="shared" si="21"/>
        <v>3.525153670376556</v>
      </c>
      <c r="V75" s="9">
        <v>44.134599999999999</v>
      </c>
      <c r="W75" s="9">
        <v>39.067599999999999</v>
      </c>
      <c r="X75" s="9">
        <v>13.9754</v>
      </c>
      <c r="Y75" s="9">
        <v>19.092199999999998</v>
      </c>
      <c r="Z75" s="9">
        <v>13.7348</v>
      </c>
      <c r="AA75" s="9">
        <v>0</v>
      </c>
      <c r="AB75" s="9">
        <v>0</v>
      </c>
      <c r="AC75" s="9">
        <v>0</v>
      </c>
      <c r="AD75" s="9">
        <v>0</v>
      </c>
      <c r="AE75" s="9" t="s">
        <v>126</v>
      </c>
      <c r="AF75" s="4">
        <f t="shared" si="24"/>
        <v>0</v>
      </c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52">
      <c r="A76" s="4" t="s">
        <v>127</v>
      </c>
      <c r="B76" s="4" t="s">
        <v>35</v>
      </c>
      <c r="C76" s="4">
        <v>0.82499999999999996</v>
      </c>
      <c r="D76" s="4"/>
      <c r="E76" s="4">
        <v>0.85499999999999998</v>
      </c>
      <c r="F76" s="4">
        <v>-0.03</v>
      </c>
      <c r="G76" s="5">
        <v>1</v>
      </c>
      <c r="H76" s="4">
        <v>60</v>
      </c>
      <c r="I76" s="4" t="s">
        <v>39</v>
      </c>
      <c r="J76" s="4">
        <v>15.8</v>
      </c>
      <c r="K76" s="4">
        <f t="shared" si="19"/>
        <v>-14.945</v>
      </c>
      <c r="L76" s="4"/>
      <c r="M76" s="4"/>
      <c r="N76" s="4"/>
      <c r="O76" s="4">
        <f t="shared" si="20"/>
        <v>0.17099999999999999</v>
      </c>
      <c r="P76" s="18">
        <v>4</v>
      </c>
      <c r="Q76" s="18">
        <f t="shared" ref="Q76:Q77" si="25">R76</f>
        <v>0</v>
      </c>
      <c r="R76" s="26">
        <v>0</v>
      </c>
      <c r="S76" s="4"/>
      <c r="T76" s="4">
        <f t="shared" si="23"/>
        <v>-0.17543859649122809</v>
      </c>
      <c r="U76" s="4">
        <f t="shared" si="21"/>
        <v>-0.17543859649122809</v>
      </c>
      <c r="V76" s="4">
        <v>2.0295999999999998</v>
      </c>
      <c r="W76" s="4">
        <v>2.3654000000000002</v>
      </c>
      <c r="X76" s="4">
        <v>1.677</v>
      </c>
      <c r="Y76" s="4">
        <v>1.3378000000000001</v>
      </c>
      <c r="Z76" s="4">
        <v>2.7126000000000001</v>
      </c>
      <c r="AA76" s="4">
        <v>2.2172000000000001</v>
      </c>
      <c r="AB76" s="4">
        <v>2.7212000000000001</v>
      </c>
      <c r="AC76" s="4">
        <v>1.87</v>
      </c>
      <c r="AD76" s="4">
        <v>0.17100000000000001</v>
      </c>
      <c r="AE76" s="4" t="s">
        <v>176</v>
      </c>
      <c r="AF76" s="4">
        <f t="shared" si="24"/>
        <v>0</v>
      </c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52">
      <c r="A77" s="4" t="s">
        <v>128</v>
      </c>
      <c r="B77" s="4" t="s">
        <v>35</v>
      </c>
      <c r="C77" s="4">
        <v>110.822</v>
      </c>
      <c r="D77" s="4">
        <v>908.88800000000003</v>
      </c>
      <c r="E77" s="4">
        <v>284.44</v>
      </c>
      <c r="F77" s="4">
        <v>657.86900000000003</v>
      </c>
      <c r="G77" s="5">
        <v>1</v>
      </c>
      <c r="H77" s="4">
        <v>60</v>
      </c>
      <c r="I77" s="4" t="s">
        <v>39</v>
      </c>
      <c r="J77" s="4">
        <v>332.827</v>
      </c>
      <c r="K77" s="4">
        <f t="shared" si="19"/>
        <v>-48.387</v>
      </c>
      <c r="L77" s="4"/>
      <c r="M77" s="4"/>
      <c r="N77" s="4"/>
      <c r="O77" s="4">
        <f t="shared" si="20"/>
        <v>56.887999999999998</v>
      </c>
      <c r="P77" s="18">
        <f t="shared" ref="P77" si="26">13*O77-F77</f>
        <v>81.674999999999955</v>
      </c>
      <c r="Q77" s="18">
        <f t="shared" si="25"/>
        <v>0</v>
      </c>
      <c r="R77" s="26">
        <v>0</v>
      </c>
      <c r="S77" s="4"/>
      <c r="T77" s="4">
        <f t="shared" si="23"/>
        <v>11.564284207565745</v>
      </c>
      <c r="U77" s="4">
        <f t="shared" si="21"/>
        <v>11.564284207565745</v>
      </c>
      <c r="V77" s="4">
        <v>57.8354</v>
      </c>
      <c r="W77" s="4">
        <v>47.241599999999998</v>
      </c>
      <c r="X77" s="4">
        <v>39.537199999999999</v>
      </c>
      <c r="Y77" s="4">
        <v>38.4754</v>
      </c>
      <c r="Z77" s="4">
        <v>54.695999999999998</v>
      </c>
      <c r="AA77" s="4">
        <v>34.669400000000003</v>
      </c>
      <c r="AB77" s="4">
        <v>43.521799999999999</v>
      </c>
      <c r="AC77" s="4">
        <v>51.076000000000001</v>
      </c>
      <c r="AD77" s="4">
        <v>11.608000000000001</v>
      </c>
      <c r="AE77" s="4" t="s">
        <v>176</v>
      </c>
      <c r="AF77" s="4">
        <f t="shared" si="24"/>
        <v>0</v>
      </c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52">
      <c r="A78" s="12" t="s">
        <v>129</v>
      </c>
      <c r="B78" s="12" t="s">
        <v>35</v>
      </c>
      <c r="C78" s="12"/>
      <c r="D78" s="12"/>
      <c r="E78" s="12"/>
      <c r="F78" s="12"/>
      <c r="G78" s="13">
        <v>0</v>
      </c>
      <c r="H78" s="12">
        <v>60</v>
      </c>
      <c r="I78" s="12" t="s">
        <v>39</v>
      </c>
      <c r="J78" s="12">
        <v>2.5</v>
      </c>
      <c r="K78" s="12">
        <f t="shared" si="19"/>
        <v>-2.5</v>
      </c>
      <c r="L78" s="12"/>
      <c r="M78" s="12"/>
      <c r="N78" s="12"/>
      <c r="O78" s="12">
        <f t="shared" si="20"/>
        <v>0</v>
      </c>
      <c r="P78" s="19"/>
      <c r="Q78" s="18">
        <f t="shared" si="22"/>
        <v>0</v>
      </c>
      <c r="R78" s="27"/>
      <c r="S78" s="12"/>
      <c r="T78" s="4" t="e">
        <f t="shared" si="23"/>
        <v>#DIV/0!</v>
      </c>
      <c r="U78" s="12" t="e">
        <f t="shared" si="21"/>
        <v>#DIV/0!</v>
      </c>
      <c r="V78" s="12">
        <v>0</v>
      </c>
      <c r="W78" s="12">
        <v>0</v>
      </c>
      <c r="X78" s="12">
        <v>0.99719999999999998</v>
      </c>
      <c r="Y78" s="12">
        <v>36.974600000000002</v>
      </c>
      <c r="Z78" s="12">
        <v>50.475200000000001</v>
      </c>
      <c r="AA78" s="12">
        <v>37.881999999999998</v>
      </c>
      <c r="AB78" s="12">
        <v>46.3996</v>
      </c>
      <c r="AC78" s="12">
        <v>48.836799999999997</v>
      </c>
      <c r="AD78" s="12">
        <v>14.0908</v>
      </c>
      <c r="AE78" s="12" t="s">
        <v>130</v>
      </c>
      <c r="AF78" s="4">
        <f t="shared" si="24"/>
        <v>0</v>
      </c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52">
      <c r="A79" s="4" t="s">
        <v>131</v>
      </c>
      <c r="B79" s="4" t="s">
        <v>35</v>
      </c>
      <c r="C79" s="4">
        <v>85.951999999999998</v>
      </c>
      <c r="D79" s="4">
        <v>468.58800000000002</v>
      </c>
      <c r="E79" s="4">
        <v>152.619</v>
      </c>
      <c r="F79" s="4">
        <v>362.91899999999998</v>
      </c>
      <c r="G79" s="5">
        <v>1</v>
      </c>
      <c r="H79" s="4">
        <v>60</v>
      </c>
      <c r="I79" s="4" t="s">
        <v>39</v>
      </c>
      <c r="J79" s="4">
        <v>170.61</v>
      </c>
      <c r="K79" s="4">
        <f t="shared" si="19"/>
        <v>-17.991000000000014</v>
      </c>
      <c r="L79" s="4"/>
      <c r="M79" s="4"/>
      <c r="N79" s="4"/>
      <c r="O79" s="4">
        <f t="shared" si="20"/>
        <v>30.523800000000001</v>
      </c>
      <c r="P79" s="18">
        <f t="shared" ref="P79:P94" si="27">13*O79-F79</f>
        <v>33.890400000000056</v>
      </c>
      <c r="Q79" s="18">
        <f>R79</f>
        <v>0</v>
      </c>
      <c r="R79" s="26">
        <v>0</v>
      </c>
      <c r="S79" s="4"/>
      <c r="T79" s="4">
        <f t="shared" si="23"/>
        <v>11.889705737817701</v>
      </c>
      <c r="U79" s="4">
        <f t="shared" si="21"/>
        <v>11.889705737817701</v>
      </c>
      <c r="V79" s="4">
        <v>38.373399999999997</v>
      </c>
      <c r="W79" s="4">
        <v>27.213200000000001</v>
      </c>
      <c r="X79" s="4">
        <v>26.852</v>
      </c>
      <c r="Y79" s="4">
        <v>31.605599999999999</v>
      </c>
      <c r="Z79" s="4">
        <v>34.776600000000002</v>
      </c>
      <c r="AA79" s="4">
        <v>22.289400000000001</v>
      </c>
      <c r="AB79" s="4">
        <v>30.5242</v>
      </c>
      <c r="AC79" s="4">
        <v>29.704000000000001</v>
      </c>
      <c r="AD79" s="4">
        <v>7.4202000000000004</v>
      </c>
      <c r="AE79" s="4" t="s">
        <v>176</v>
      </c>
      <c r="AF79" s="4">
        <f t="shared" si="24"/>
        <v>0</v>
      </c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52" s="1" customFormat="1">
      <c r="A80" s="31" t="s">
        <v>132</v>
      </c>
      <c r="B80" s="31" t="s">
        <v>35</v>
      </c>
      <c r="C80" s="31">
        <v>520.58900000000006</v>
      </c>
      <c r="D80" s="31">
        <v>802.76599999999996</v>
      </c>
      <c r="E80" s="31">
        <v>302.92200000000003</v>
      </c>
      <c r="F80" s="31">
        <v>829.25300000000004</v>
      </c>
      <c r="G80" s="32">
        <v>1</v>
      </c>
      <c r="H80" s="31">
        <v>55</v>
      </c>
      <c r="I80" s="31" t="s">
        <v>39</v>
      </c>
      <c r="J80" s="31">
        <v>421.65600000000001</v>
      </c>
      <c r="K80" s="31">
        <f t="shared" si="19"/>
        <v>-118.73399999999998</v>
      </c>
      <c r="L80" s="31"/>
      <c r="M80" s="31"/>
      <c r="N80" s="31"/>
      <c r="O80" s="31">
        <f t="shared" si="20"/>
        <v>60.584400000000002</v>
      </c>
      <c r="P80" s="36"/>
      <c r="Q80" s="18">
        <f t="shared" si="22"/>
        <v>0</v>
      </c>
      <c r="R80" s="38"/>
      <c r="S80" s="31"/>
      <c r="T80" s="4">
        <f t="shared" si="23"/>
        <v>13.687566436244314</v>
      </c>
      <c r="U80" s="31">
        <f t="shared" si="21"/>
        <v>13.687566436244314</v>
      </c>
      <c r="V80" s="31">
        <v>66.019199999999998</v>
      </c>
      <c r="W80" s="31">
        <v>55.646599999999999</v>
      </c>
      <c r="X80" s="31">
        <v>54.573999999999998</v>
      </c>
      <c r="Y80" s="31">
        <v>56.7318</v>
      </c>
      <c r="Z80" s="31">
        <v>59.277000000000001</v>
      </c>
      <c r="AA80" s="31">
        <v>47.39</v>
      </c>
      <c r="AB80" s="31">
        <v>43.721400000000003</v>
      </c>
      <c r="AC80" s="31">
        <v>47.355400000000003</v>
      </c>
      <c r="AD80" s="31">
        <v>6.9787999999999997</v>
      </c>
      <c r="AE80" s="31" t="s">
        <v>57</v>
      </c>
      <c r="AF80" s="4">
        <f t="shared" si="24"/>
        <v>0</v>
      </c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</row>
    <row r="81" spans="1:52">
      <c r="A81" s="4" t="s">
        <v>133</v>
      </c>
      <c r="B81" s="4" t="s">
        <v>45</v>
      </c>
      <c r="C81" s="4">
        <v>41</v>
      </c>
      <c r="D81" s="4">
        <v>80</v>
      </c>
      <c r="E81" s="4">
        <v>55</v>
      </c>
      <c r="F81" s="4">
        <v>63</v>
      </c>
      <c r="G81" s="5">
        <v>0.5</v>
      </c>
      <c r="H81" s="4">
        <v>60</v>
      </c>
      <c r="I81" s="4" t="s">
        <v>39</v>
      </c>
      <c r="J81" s="4">
        <v>55</v>
      </c>
      <c r="K81" s="4">
        <f t="shared" si="19"/>
        <v>0</v>
      </c>
      <c r="L81" s="4"/>
      <c r="M81" s="4"/>
      <c r="N81" s="4"/>
      <c r="O81" s="4">
        <f t="shared" si="20"/>
        <v>11</v>
      </c>
      <c r="P81" s="18">
        <f t="shared" si="27"/>
        <v>80</v>
      </c>
      <c r="Q81" s="18">
        <f t="shared" si="22"/>
        <v>80</v>
      </c>
      <c r="R81" s="26"/>
      <c r="S81" s="4"/>
      <c r="T81" s="4">
        <f t="shared" si="23"/>
        <v>13</v>
      </c>
      <c r="U81" s="4">
        <f t="shared" si="21"/>
        <v>5.7272727272727275</v>
      </c>
      <c r="V81" s="4">
        <v>12.4</v>
      </c>
      <c r="W81" s="4">
        <v>12</v>
      </c>
      <c r="X81" s="4">
        <v>10.8</v>
      </c>
      <c r="Y81" s="4">
        <v>10.8</v>
      </c>
      <c r="Z81" s="4">
        <v>5.6</v>
      </c>
      <c r="AA81" s="4">
        <v>4</v>
      </c>
      <c r="AB81" s="4">
        <v>2.2000000000000002</v>
      </c>
      <c r="AC81" s="4">
        <v>4.5999999999999996</v>
      </c>
      <c r="AD81" s="4">
        <v>2.6</v>
      </c>
      <c r="AE81" s="4"/>
      <c r="AF81" s="4">
        <f t="shared" si="24"/>
        <v>40</v>
      </c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52">
      <c r="A82" s="4" t="s">
        <v>134</v>
      </c>
      <c r="B82" s="4" t="s">
        <v>35</v>
      </c>
      <c r="C82" s="4">
        <v>125.246</v>
      </c>
      <c r="D82" s="4">
        <v>96.837999999999994</v>
      </c>
      <c r="E82" s="4">
        <v>90.188000000000002</v>
      </c>
      <c r="F82" s="4">
        <v>111.715</v>
      </c>
      <c r="G82" s="5">
        <v>1</v>
      </c>
      <c r="H82" s="4">
        <v>55</v>
      </c>
      <c r="I82" s="4" t="s">
        <v>39</v>
      </c>
      <c r="J82" s="4">
        <v>94.733999999999995</v>
      </c>
      <c r="K82" s="4">
        <f t="shared" si="19"/>
        <v>-4.5459999999999923</v>
      </c>
      <c r="L82" s="4"/>
      <c r="M82" s="4"/>
      <c r="N82" s="4"/>
      <c r="O82" s="4">
        <f t="shared" si="20"/>
        <v>18.037600000000001</v>
      </c>
      <c r="P82" s="18">
        <f t="shared" si="27"/>
        <v>122.77380000000002</v>
      </c>
      <c r="Q82" s="18">
        <f t="shared" si="22"/>
        <v>122.77380000000002</v>
      </c>
      <c r="R82" s="26"/>
      <c r="S82" s="4"/>
      <c r="T82" s="4">
        <f t="shared" si="23"/>
        <v>13</v>
      </c>
      <c r="U82" s="4">
        <f t="shared" si="21"/>
        <v>6.1934514569565797</v>
      </c>
      <c r="V82" s="4">
        <v>20.993200000000002</v>
      </c>
      <c r="W82" s="4">
        <v>8.3078000000000003</v>
      </c>
      <c r="X82" s="4">
        <v>18.062999999999999</v>
      </c>
      <c r="Y82" s="4">
        <v>12.6912</v>
      </c>
      <c r="Z82" s="4">
        <v>16.6296</v>
      </c>
      <c r="AA82" s="4">
        <v>3.2115999999999998</v>
      </c>
      <c r="AB82" s="4">
        <v>2.9815999999999998</v>
      </c>
      <c r="AC82" s="4">
        <v>15.682399999999999</v>
      </c>
      <c r="AD82" s="4">
        <v>5.3592000000000004</v>
      </c>
      <c r="AE82" s="4"/>
      <c r="AF82" s="4">
        <f t="shared" si="24"/>
        <v>123</v>
      </c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52">
      <c r="A83" s="4" t="s">
        <v>135</v>
      </c>
      <c r="B83" s="4" t="s">
        <v>35</v>
      </c>
      <c r="C83" s="4">
        <v>195.70699999999999</v>
      </c>
      <c r="D83" s="4">
        <v>48.814999999999998</v>
      </c>
      <c r="E83" s="4">
        <v>112.68600000000001</v>
      </c>
      <c r="F83" s="10">
        <f>63.956+F74</f>
        <v>62.442</v>
      </c>
      <c r="G83" s="5">
        <v>1</v>
      </c>
      <c r="H83" s="4">
        <v>55</v>
      </c>
      <c r="I83" s="4" t="s">
        <v>39</v>
      </c>
      <c r="J83" s="4">
        <v>157.31</v>
      </c>
      <c r="K83" s="4">
        <f t="shared" si="19"/>
        <v>-44.623999999999995</v>
      </c>
      <c r="L83" s="4"/>
      <c r="M83" s="4"/>
      <c r="N83" s="4"/>
      <c r="O83" s="4">
        <f t="shared" si="20"/>
        <v>22.537200000000002</v>
      </c>
      <c r="P83" s="18">
        <f>11*O83-F83</f>
        <v>185.46720000000002</v>
      </c>
      <c r="Q83" s="18">
        <f>R83</f>
        <v>220</v>
      </c>
      <c r="R83" s="26">
        <v>220</v>
      </c>
      <c r="S83" s="4"/>
      <c r="T83" s="4">
        <f t="shared" si="23"/>
        <v>12.532257778251068</v>
      </c>
      <c r="U83" s="4">
        <f t="shared" si="21"/>
        <v>2.7706192428518182</v>
      </c>
      <c r="V83" s="4">
        <v>21.775200000000002</v>
      </c>
      <c r="W83" s="4">
        <v>4.8327999999999998</v>
      </c>
      <c r="X83" s="4">
        <v>18.2502</v>
      </c>
      <c r="Y83" s="4">
        <v>10.1488</v>
      </c>
      <c r="Z83" s="4">
        <v>13.023</v>
      </c>
      <c r="AA83" s="4">
        <v>6.9656000000000002</v>
      </c>
      <c r="AB83" s="4">
        <v>7.0122</v>
      </c>
      <c r="AC83" s="4">
        <v>11.884399999999999</v>
      </c>
      <c r="AD83" s="4">
        <v>0.54259999999999997</v>
      </c>
      <c r="AE83" s="4" t="s">
        <v>49</v>
      </c>
      <c r="AF83" s="4">
        <f t="shared" si="24"/>
        <v>220</v>
      </c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52">
      <c r="A84" s="4" t="s">
        <v>136</v>
      </c>
      <c r="B84" s="4" t="s">
        <v>45</v>
      </c>
      <c r="C84" s="4">
        <v>99</v>
      </c>
      <c r="D84" s="4">
        <v>528</v>
      </c>
      <c r="E84" s="4">
        <v>206</v>
      </c>
      <c r="F84" s="4">
        <v>390</v>
      </c>
      <c r="G84" s="5">
        <v>0.5</v>
      </c>
      <c r="H84" s="4">
        <v>40</v>
      </c>
      <c r="I84" s="4" t="s">
        <v>39</v>
      </c>
      <c r="J84" s="4">
        <v>215</v>
      </c>
      <c r="K84" s="4">
        <f t="shared" si="19"/>
        <v>-9</v>
      </c>
      <c r="L84" s="4"/>
      <c r="M84" s="4"/>
      <c r="N84" s="4"/>
      <c r="O84" s="4">
        <f t="shared" si="20"/>
        <v>41.2</v>
      </c>
      <c r="P84" s="18">
        <f t="shared" si="27"/>
        <v>145.60000000000002</v>
      </c>
      <c r="Q84" s="18">
        <f>R84</f>
        <v>0</v>
      </c>
      <c r="R84" s="26">
        <v>0</v>
      </c>
      <c r="S84" s="4"/>
      <c r="T84" s="4">
        <f t="shared" si="23"/>
        <v>9.4660194174757279</v>
      </c>
      <c r="U84" s="4">
        <f t="shared" si="21"/>
        <v>9.4660194174757279</v>
      </c>
      <c r="V84" s="4">
        <v>44.4</v>
      </c>
      <c r="W84" s="4">
        <v>45.2</v>
      </c>
      <c r="X84" s="4">
        <v>34.4</v>
      </c>
      <c r="Y84" s="4">
        <v>39</v>
      </c>
      <c r="Z84" s="4">
        <v>34.6</v>
      </c>
      <c r="AA84" s="4">
        <v>15.6</v>
      </c>
      <c r="AB84" s="4">
        <v>17</v>
      </c>
      <c r="AC84" s="4">
        <v>27.8</v>
      </c>
      <c r="AD84" s="4">
        <v>12.539199999999999</v>
      </c>
      <c r="AE84" s="4" t="s">
        <v>176</v>
      </c>
      <c r="AF84" s="4">
        <f t="shared" si="24"/>
        <v>0</v>
      </c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52">
      <c r="A85" s="4" t="s">
        <v>137</v>
      </c>
      <c r="B85" s="4" t="s">
        <v>45</v>
      </c>
      <c r="C85" s="4">
        <v>170</v>
      </c>
      <c r="D85" s="4"/>
      <c r="E85" s="4">
        <v>91</v>
      </c>
      <c r="F85" s="4">
        <v>71</v>
      </c>
      <c r="G85" s="5">
        <v>0.5</v>
      </c>
      <c r="H85" s="4">
        <v>60</v>
      </c>
      <c r="I85" s="4" t="s">
        <v>39</v>
      </c>
      <c r="J85" s="4">
        <v>93</v>
      </c>
      <c r="K85" s="4">
        <f t="shared" si="19"/>
        <v>-2</v>
      </c>
      <c r="L85" s="4"/>
      <c r="M85" s="4"/>
      <c r="N85" s="4"/>
      <c r="O85" s="4">
        <f t="shared" si="20"/>
        <v>18.2</v>
      </c>
      <c r="P85" s="18">
        <f>12*O85-F85</f>
        <v>147.39999999999998</v>
      </c>
      <c r="Q85" s="18">
        <f t="shared" ref="Q85:Q87" si="28">R85</f>
        <v>200</v>
      </c>
      <c r="R85" s="26">
        <v>200</v>
      </c>
      <c r="S85" s="4"/>
      <c r="T85" s="4">
        <f t="shared" si="23"/>
        <v>14.890109890109891</v>
      </c>
      <c r="U85" s="4">
        <f t="shared" si="21"/>
        <v>3.9010989010989015</v>
      </c>
      <c r="V85" s="4">
        <v>19</v>
      </c>
      <c r="W85" s="4">
        <v>6.4</v>
      </c>
      <c r="X85" s="4">
        <v>18</v>
      </c>
      <c r="Y85" s="4">
        <v>14.6</v>
      </c>
      <c r="Z85" s="4">
        <v>10.199999999999999</v>
      </c>
      <c r="AA85" s="4">
        <v>8.1999999999999993</v>
      </c>
      <c r="AB85" s="4">
        <v>6.2</v>
      </c>
      <c r="AC85" s="4">
        <v>6.4</v>
      </c>
      <c r="AD85" s="4">
        <v>4.2</v>
      </c>
      <c r="AE85" s="4"/>
      <c r="AF85" s="4">
        <f t="shared" si="24"/>
        <v>100</v>
      </c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52">
      <c r="A86" s="4" t="s">
        <v>138</v>
      </c>
      <c r="B86" s="4" t="s">
        <v>45</v>
      </c>
      <c r="C86" s="4">
        <v>40</v>
      </c>
      <c r="D86" s="4">
        <v>286</v>
      </c>
      <c r="E86" s="4">
        <v>111</v>
      </c>
      <c r="F86" s="4">
        <v>171</v>
      </c>
      <c r="G86" s="5">
        <v>0.4</v>
      </c>
      <c r="H86" s="4">
        <v>55</v>
      </c>
      <c r="I86" s="4" t="s">
        <v>39</v>
      </c>
      <c r="J86" s="4">
        <v>144</v>
      </c>
      <c r="K86" s="4">
        <f t="shared" si="19"/>
        <v>-33</v>
      </c>
      <c r="L86" s="4"/>
      <c r="M86" s="4"/>
      <c r="N86" s="4"/>
      <c r="O86" s="4">
        <f t="shared" si="20"/>
        <v>22.2</v>
      </c>
      <c r="P86" s="18">
        <f t="shared" si="27"/>
        <v>117.59999999999997</v>
      </c>
      <c r="Q86" s="18">
        <f t="shared" si="28"/>
        <v>100</v>
      </c>
      <c r="R86" s="26">
        <v>100</v>
      </c>
      <c r="S86" s="4"/>
      <c r="T86" s="4">
        <f t="shared" si="23"/>
        <v>12.207207207207208</v>
      </c>
      <c r="U86" s="4">
        <f t="shared" si="21"/>
        <v>7.7027027027027026</v>
      </c>
      <c r="V86" s="4">
        <v>23</v>
      </c>
      <c r="W86" s="4">
        <v>26.8</v>
      </c>
      <c r="X86" s="4">
        <v>23</v>
      </c>
      <c r="Y86" s="4">
        <v>25.4</v>
      </c>
      <c r="Z86" s="4">
        <v>0.8</v>
      </c>
      <c r="AA86" s="4">
        <v>26.6</v>
      </c>
      <c r="AB86" s="4">
        <v>22.4</v>
      </c>
      <c r="AC86" s="4">
        <v>9.8000000000000007</v>
      </c>
      <c r="AD86" s="4">
        <v>12.6</v>
      </c>
      <c r="AE86" s="4" t="s">
        <v>107</v>
      </c>
      <c r="AF86" s="4">
        <f t="shared" si="24"/>
        <v>40</v>
      </c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52">
      <c r="A87" s="4" t="s">
        <v>139</v>
      </c>
      <c r="B87" s="4" t="s">
        <v>35</v>
      </c>
      <c r="C87" s="4">
        <v>801.61900000000003</v>
      </c>
      <c r="D87" s="4">
        <v>279.81400000000002</v>
      </c>
      <c r="E87" s="4">
        <v>416.495</v>
      </c>
      <c r="F87" s="10">
        <f>398.762+F73</f>
        <v>366.79700000000003</v>
      </c>
      <c r="G87" s="5">
        <v>1</v>
      </c>
      <c r="H87" s="4">
        <v>55</v>
      </c>
      <c r="I87" s="4" t="s">
        <v>39</v>
      </c>
      <c r="J87" s="4">
        <v>684.07600000000002</v>
      </c>
      <c r="K87" s="4">
        <f t="shared" si="19"/>
        <v>-267.58100000000002</v>
      </c>
      <c r="L87" s="4"/>
      <c r="M87" s="4"/>
      <c r="N87" s="4"/>
      <c r="O87" s="4">
        <f t="shared" si="20"/>
        <v>83.299000000000007</v>
      </c>
      <c r="P87" s="18">
        <f>12*O87-F87</f>
        <v>632.79100000000005</v>
      </c>
      <c r="Q87" s="18">
        <f t="shared" si="28"/>
        <v>750</v>
      </c>
      <c r="R87" s="26">
        <v>750</v>
      </c>
      <c r="S87" s="4"/>
      <c r="T87" s="4">
        <f t="shared" si="23"/>
        <v>13.407087720140698</v>
      </c>
      <c r="U87" s="4">
        <f t="shared" si="21"/>
        <v>4.4033781918150279</v>
      </c>
      <c r="V87" s="4">
        <v>80.762</v>
      </c>
      <c r="W87" s="4">
        <v>50.281599999999997</v>
      </c>
      <c r="X87" s="4">
        <v>23.444199999999999</v>
      </c>
      <c r="Y87" s="4">
        <v>88.813199999999995</v>
      </c>
      <c r="Z87" s="4">
        <v>24.265000000000001</v>
      </c>
      <c r="AA87" s="4">
        <v>12.053000000000001</v>
      </c>
      <c r="AB87" s="4">
        <v>4.3944000000000001</v>
      </c>
      <c r="AC87" s="4">
        <v>20.142399999999999</v>
      </c>
      <c r="AD87" s="4">
        <v>7.6786000000000003</v>
      </c>
      <c r="AE87" s="4" t="s">
        <v>49</v>
      </c>
      <c r="AF87" s="4">
        <f t="shared" si="24"/>
        <v>750</v>
      </c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52" s="1" customFormat="1">
      <c r="A88" s="31" t="s">
        <v>140</v>
      </c>
      <c r="B88" s="31" t="s">
        <v>35</v>
      </c>
      <c r="C88" s="31">
        <v>30.942</v>
      </c>
      <c r="D88" s="31">
        <v>116.934</v>
      </c>
      <c r="E88" s="31">
        <v>14.525</v>
      </c>
      <c r="F88" s="31">
        <v>118.252</v>
      </c>
      <c r="G88" s="32">
        <v>1</v>
      </c>
      <c r="H88" s="31" t="e">
        <v>#N/A</v>
      </c>
      <c r="I88" s="31" t="s">
        <v>39</v>
      </c>
      <c r="J88" s="31">
        <v>23.561</v>
      </c>
      <c r="K88" s="31">
        <f t="shared" si="19"/>
        <v>-9.0359999999999996</v>
      </c>
      <c r="L88" s="31"/>
      <c r="M88" s="31"/>
      <c r="N88" s="31"/>
      <c r="O88" s="31">
        <f t="shared" si="20"/>
        <v>2.9050000000000002</v>
      </c>
      <c r="P88" s="36"/>
      <c r="Q88" s="18">
        <f t="shared" si="22"/>
        <v>0</v>
      </c>
      <c r="R88" s="38"/>
      <c r="S88" s="31"/>
      <c r="T88" s="4">
        <f t="shared" si="23"/>
        <v>40.706368330464713</v>
      </c>
      <c r="U88" s="31">
        <f t="shared" si="21"/>
        <v>40.706368330464713</v>
      </c>
      <c r="V88" s="31">
        <v>2.9081999999999999</v>
      </c>
      <c r="W88" s="31">
        <v>8.7040000000000006</v>
      </c>
      <c r="X88" s="31">
        <v>2.8892000000000002</v>
      </c>
      <c r="Y88" s="31">
        <v>4.2060000000000004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 t="s">
        <v>141</v>
      </c>
      <c r="AF88" s="4">
        <f t="shared" si="24"/>
        <v>0</v>
      </c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</row>
    <row r="89" spans="1:52">
      <c r="A89" s="4" t="s">
        <v>142</v>
      </c>
      <c r="B89" s="4" t="s">
        <v>45</v>
      </c>
      <c r="C89" s="4">
        <v>113</v>
      </c>
      <c r="D89" s="4">
        <v>70</v>
      </c>
      <c r="E89" s="4">
        <v>85</v>
      </c>
      <c r="F89" s="4">
        <v>85</v>
      </c>
      <c r="G89" s="5">
        <v>0.4</v>
      </c>
      <c r="H89" s="4">
        <v>55</v>
      </c>
      <c r="I89" s="4" t="s">
        <v>39</v>
      </c>
      <c r="J89" s="4">
        <v>91</v>
      </c>
      <c r="K89" s="4">
        <f t="shared" si="19"/>
        <v>-6</v>
      </c>
      <c r="L89" s="4"/>
      <c r="M89" s="4"/>
      <c r="N89" s="4"/>
      <c r="O89" s="4">
        <f t="shared" si="20"/>
        <v>17</v>
      </c>
      <c r="P89" s="18">
        <f t="shared" si="27"/>
        <v>136</v>
      </c>
      <c r="Q89" s="18">
        <f t="shared" si="22"/>
        <v>136</v>
      </c>
      <c r="R89" s="26"/>
      <c r="S89" s="4"/>
      <c r="T89" s="4">
        <f t="shared" si="23"/>
        <v>13</v>
      </c>
      <c r="U89" s="4">
        <f t="shared" si="21"/>
        <v>5</v>
      </c>
      <c r="V89" s="4">
        <v>17.399999999999999</v>
      </c>
      <c r="W89" s="4">
        <v>14.2</v>
      </c>
      <c r="X89" s="4">
        <v>20</v>
      </c>
      <c r="Y89" s="4">
        <v>16.600000000000001</v>
      </c>
      <c r="Z89" s="4">
        <v>14</v>
      </c>
      <c r="AA89" s="4">
        <v>7.6</v>
      </c>
      <c r="AB89" s="4">
        <v>10.4</v>
      </c>
      <c r="AC89" s="4">
        <v>13.2</v>
      </c>
      <c r="AD89" s="4"/>
      <c r="AE89" s="4"/>
      <c r="AF89" s="4">
        <f t="shared" si="24"/>
        <v>54</v>
      </c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52">
      <c r="A90" s="4" t="s">
        <v>143</v>
      </c>
      <c r="B90" s="4" t="s">
        <v>35</v>
      </c>
      <c r="C90" s="4">
        <v>98.968999999999994</v>
      </c>
      <c r="D90" s="4">
        <v>67.173000000000002</v>
      </c>
      <c r="E90" s="4">
        <v>70.519000000000005</v>
      </c>
      <c r="F90" s="4">
        <v>89.028000000000006</v>
      </c>
      <c r="G90" s="5">
        <v>1</v>
      </c>
      <c r="H90" s="4">
        <v>55</v>
      </c>
      <c r="I90" s="4" t="s">
        <v>39</v>
      </c>
      <c r="J90" s="4">
        <v>73.900000000000006</v>
      </c>
      <c r="K90" s="4">
        <f t="shared" si="19"/>
        <v>-3.3810000000000002</v>
      </c>
      <c r="L90" s="4"/>
      <c r="M90" s="4"/>
      <c r="N90" s="4"/>
      <c r="O90" s="4">
        <f t="shared" si="20"/>
        <v>14.103800000000001</v>
      </c>
      <c r="P90" s="18">
        <f t="shared" si="27"/>
        <v>94.321400000000025</v>
      </c>
      <c r="Q90" s="18">
        <f t="shared" si="22"/>
        <v>94.321400000000025</v>
      </c>
      <c r="R90" s="26"/>
      <c r="S90" s="4"/>
      <c r="T90" s="4">
        <f t="shared" si="23"/>
        <v>13</v>
      </c>
      <c r="U90" s="4">
        <f t="shared" si="21"/>
        <v>6.3123413548121778</v>
      </c>
      <c r="V90" s="4">
        <v>7.7931999999999997</v>
      </c>
      <c r="W90" s="4">
        <v>13.248200000000001</v>
      </c>
      <c r="X90" s="4">
        <v>9.4125999999999994</v>
      </c>
      <c r="Y90" s="4">
        <v>11.0084</v>
      </c>
      <c r="Z90" s="4">
        <v>12.35</v>
      </c>
      <c r="AA90" s="4">
        <v>9.6161999999999992</v>
      </c>
      <c r="AB90" s="4">
        <v>9.8878000000000004</v>
      </c>
      <c r="AC90" s="4">
        <v>6.7248000000000001</v>
      </c>
      <c r="AD90" s="4">
        <v>4.8201999999999998</v>
      </c>
      <c r="AE90" s="4"/>
      <c r="AF90" s="4">
        <f t="shared" si="24"/>
        <v>94</v>
      </c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52">
      <c r="A91" s="4" t="s">
        <v>144</v>
      </c>
      <c r="B91" s="4" t="s">
        <v>45</v>
      </c>
      <c r="C91" s="4">
        <v>172</v>
      </c>
      <c r="D91" s="4">
        <v>237</v>
      </c>
      <c r="E91" s="4">
        <v>168</v>
      </c>
      <c r="F91" s="4">
        <v>216</v>
      </c>
      <c r="G91" s="5">
        <v>0.3</v>
      </c>
      <c r="H91" s="4">
        <v>40</v>
      </c>
      <c r="I91" s="4" t="s">
        <v>39</v>
      </c>
      <c r="J91" s="4">
        <v>174</v>
      </c>
      <c r="K91" s="4">
        <f t="shared" si="19"/>
        <v>-6</v>
      </c>
      <c r="L91" s="4"/>
      <c r="M91" s="4"/>
      <c r="N91" s="4"/>
      <c r="O91" s="4">
        <f t="shared" si="20"/>
        <v>33.6</v>
      </c>
      <c r="P91" s="18">
        <f t="shared" si="27"/>
        <v>220.8</v>
      </c>
      <c r="Q91" s="18">
        <f t="shared" ref="Q91:Q93" si="29">R91</f>
        <v>160</v>
      </c>
      <c r="R91" s="26">
        <v>160</v>
      </c>
      <c r="S91" s="4"/>
      <c r="T91" s="4">
        <f t="shared" si="23"/>
        <v>11.19047619047619</v>
      </c>
      <c r="U91" s="4">
        <f t="shared" si="21"/>
        <v>6.4285714285714279</v>
      </c>
      <c r="V91" s="4">
        <v>35.799999999999997</v>
      </c>
      <c r="W91" s="4">
        <v>39.799999999999997</v>
      </c>
      <c r="X91" s="4">
        <v>13.4</v>
      </c>
      <c r="Y91" s="4">
        <v>37.200000000000003</v>
      </c>
      <c r="Z91" s="4">
        <v>5.4</v>
      </c>
      <c r="AA91" s="4">
        <v>17.600000000000001</v>
      </c>
      <c r="AB91" s="4">
        <v>9.1999999999999993</v>
      </c>
      <c r="AC91" s="4">
        <v>8.6</v>
      </c>
      <c r="AD91" s="4">
        <v>6.6</v>
      </c>
      <c r="AE91" s="4"/>
      <c r="AF91" s="4">
        <f t="shared" si="24"/>
        <v>48</v>
      </c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52">
      <c r="A92" s="4" t="s">
        <v>145</v>
      </c>
      <c r="B92" s="4" t="s">
        <v>45</v>
      </c>
      <c r="C92" s="4">
        <v>60</v>
      </c>
      <c r="D92" s="4">
        <v>145</v>
      </c>
      <c r="E92" s="4">
        <v>89</v>
      </c>
      <c r="F92" s="4">
        <v>98</v>
      </c>
      <c r="G92" s="5">
        <v>0.3</v>
      </c>
      <c r="H92" s="4">
        <v>40</v>
      </c>
      <c r="I92" s="4" t="s">
        <v>39</v>
      </c>
      <c r="J92" s="4">
        <v>94</v>
      </c>
      <c r="K92" s="4">
        <f t="shared" si="19"/>
        <v>-5</v>
      </c>
      <c r="L92" s="4"/>
      <c r="M92" s="4"/>
      <c r="N92" s="4"/>
      <c r="O92" s="4">
        <f t="shared" si="20"/>
        <v>17.8</v>
      </c>
      <c r="P92" s="18">
        <f t="shared" si="27"/>
        <v>133.4</v>
      </c>
      <c r="Q92" s="18">
        <f t="shared" si="29"/>
        <v>100</v>
      </c>
      <c r="R92" s="26">
        <v>100</v>
      </c>
      <c r="S92" s="4"/>
      <c r="T92" s="4">
        <f t="shared" si="23"/>
        <v>11.123595505617978</v>
      </c>
      <c r="U92" s="4">
        <f t="shared" si="21"/>
        <v>5.5056179775280896</v>
      </c>
      <c r="V92" s="4">
        <v>21.4</v>
      </c>
      <c r="W92" s="4">
        <v>21.4</v>
      </c>
      <c r="X92" s="4">
        <v>18</v>
      </c>
      <c r="Y92" s="4">
        <v>20.399999999999999</v>
      </c>
      <c r="Z92" s="4">
        <v>10.4</v>
      </c>
      <c r="AA92" s="4">
        <v>9.1999999999999993</v>
      </c>
      <c r="AB92" s="4">
        <v>4.2</v>
      </c>
      <c r="AC92" s="4">
        <v>10.4</v>
      </c>
      <c r="AD92" s="4">
        <v>5</v>
      </c>
      <c r="AE92" s="4"/>
      <c r="AF92" s="4">
        <f t="shared" si="24"/>
        <v>30</v>
      </c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52">
      <c r="A93" s="4" t="s">
        <v>146</v>
      </c>
      <c r="B93" s="4" t="s">
        <v>45</v>
      </c>
      <c r="C93" s="4">
        <v>141</v>
      </c>
      <c r="D93" s="4">
        <v>5</v>
      </c>
      <c r="E93" s="4">
        <v>77</v>
      </c>
      <c r="F93" s="4">
        <v>53</v>
      </c>
      <c r="G93" s="5">
        <v>0.3</v>
      </c>
      <c r="H93" s="4">
        <v>40</v>
      </c>
      <c r="I93" s="4" t="s">
        <v>39</v>
      </c>
      <c r="J93" s="4">
        <v>79</v>
      </c>
      <c r="K93" s="4">
        <f t="shared" si="19"/>
        <v>-2</v>
      </c>
      <c r="L93" s="4"/>
      <c r="M93" s="4"/>
      <c r="N93" s="4"/>
      <c r="O93" s="4">
        <f t="shared" si="20"/>
        <v>15.4</v>
      </c>
      <c r="P93" s="18">
        <f>11*O93-F93</f>
        <v>116.4</v>
      </c>
      <c r="Q93" s="18">
        <f t="shared" si="29"/>
        <v>130</v>
      </c>
      <c r="R93" s="26">
        <v>130</v>
      </c>
      <c r="S93" s="4"/>
      <c r="T93" s="4">
        <f t="shared" si="23"/>
        <v>11.883116883116882</v>
      </c>
      <c r="U93" s="4">
        <f t="shared" si="21"/>
        <v>3.4415584415584415</v>
      </c>
      <c r="V93" s="4">
        <v>16.2</v>
      </c>
      <c r="W93" s="4">
        <v>12.4</v>
      </c>
      <c r="X93" s="4">
        <v>21.6</v>
      </c>
      <c r="Y93" s="4">
        <v>15.2</v>
      </c>
      <c r="Z93" s="4">
        <v>11.2</v>
      </c>
      <c r="AA93" s="4">
        <v>8</v>
      </c>
      <c r="AB93" s="4">
        <v>11.4</v>
      </c>
      <c r="AC93" s="4">
        <v>9.6</v>
      </c>
      <c r="AD93" s="4">
        <v>2.8</v>
      </c>
      <c r="AE93" s="4"/>
      <c r="AF93" s="4">
        <f t="shared" si="24"/>
        <v>39</v>
      </c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>
      <c r="A94" s="4" t="s">
        <v>147</v>
      </c>
      <c r="B94" s="4" t="s">
        <v>45</v>
      </c>
      <c r="C94" s="4">
        <v>224</v>
      </c>
      <c r="D94" s="4">
        <v>344</v>
      </c>
      <c r="E94" s="4">
        <v>264</v>
      </c>
      <c r="F94" s="4">
        <v>244</v>
      </c>
      <c r="G94" s="5">
        <v>0.375</v>
      </c>
      <c r="H94" s="4">
        <v>50</v>
      </c>
      <c r="I94" s="4" t="s">
        <v>39</v>
      </c>
      <c r="J94" s="4">
        <v>279</v>
      </c>
      <c r="K94" s="4">
        <f t="shared" si="19"/>
        <v>-15</v>
      </c>
      <c r="L94" s="4"/>
      <c r="M94" s="4"/>
      <c r="N94" s="4"/>
      <c r="O94" s="4">
        <f t="shared" si="20"/>
        <v>52.8</v>
      </c>
      <c r="P94" s="18">
        <f t="shared" si="27"/>
        <v>442.4</v>
      </c>
      <c r="Q94" s="18">
        <f t="shared" si="22"/>
        <v>442.4</v>
      </c>
      <c r="R94" s="26"/>
      <c r="S94" s="4"/>
      <c r="T94" s="4">
        <f t="shared" si="23"/>
        <v>13</v>
      </c>
      <c r="U94" s="4">
        <f t="shared" si="21"/>
        <v>4.6212121212121211</v>
      </c>
      <c r="V94" s="4">
        <v>51.4</v>
      </c>
      <c r="W94" s="4">
        <v>54.6</v>
      </c>
      <c r="X94" s="4">
        <v>48.2</v>
      </c>
      <c r="Y94" s="4">
        <v>53.6</v>
      </c>
      <c r="Z94" s="4">
        <v>32</v>
      </c>
      <c r="AA94" s="4">
        <v>25.6</v>
      </c>
      <c r="AB94" s="4">
        <v>16</v>
      </c>
      <c r="AC94" s="4">
        <v>27.4</v>
      </c>
      <c r="AD94" s="4">
        <v>14.8</v>
      </c>
      <c r="AE94" s="4"/>
      <c r="AF94" s="4">
        <f t="shared" si="24"/>
        <v>166</v>
      </c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52">
      <c r="A95" s="33" t="s">
        <v>148</v>
      </c>
      <c r="B95" s="4" t="s">
        <v>45</v>
      </c>
      <c r="C95" s="4"/>
      <c r="D95" s="4">
        <v>54</v>
      </c>
      <c r="E95" s="4">
        <v>46</v>
      </c>
      <c r="F95" s="4">
        <v>3</v>
      </c>
      <c r="G95" s="5">
        <v>0.12</v>
      </c>
      <c r="H95" s="4">
        <v>45</v>
      </c>
      <c r="I95" s="4" t="s">
        <v>39</v>
      </c>
      <c r="J95" s="4">
        <v>46</v>
      </c>
      <c r="K95" s="4">
        <f t="shared" ref="K95:K109" si="30">E95-J95</f>
        <v>0</v>
      </c>
      <c r="L95" s="4"/>
      <c r="M95" s="4"/>
      <c r="N95" s="4"/>
      <c r="O95" s="4">
        <f t="shared" si="20"/>
        <v>9.1999999999999993</v>
      </c>
      <c r="P95" s="18">
        <f>8*O95-F95</f>
        <v>70.599999999999994</v>
      </c>
      <c r="Q95" s="18">
        <f t="shared" ref="Q95:Q96" si="31">R95</f>
        <v>120</v>
      </c>
      <c r="R95" s="26">
        <v>120</v>
      </c>
      <c r="S95" s="4"/>
      <c r="T95" s="4">
        <f t="shared" si="23"/>
        <v>13.369565217391305</v>
      </c>
      <c r="U95" s="4">
        <f t="shared" si="21"/>
        <v>0.32608695652173914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 t="s">
        <v>67</v>
      </c>
      <c r="AF95" s="4">
        <f t="shared" si="24"/>
        <v>14</v>
      </c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52">
      <c r="A96" s="34" t="s">
        <v>149</v>
      </c>
      <c r="B96" s="4" t="s">
        <v>45</v>
      </c>
      <c r="C96" s="4"/>
      <c r="D96" s="4">
        <v>73</v>
      </c>
      <c r="E96" s="4">
        <v>54</v>
      </c>
      <c r="F96" s="4">
        <v>5</v>
      </c>
      <c r="G96" s="5">
        <v>5.5E-2</v>
      </c>
      <c r="H96" s="4">
        <v>90</v>
      </c>
      <c r="I96" s="4" t="s">
        <v>39</v>
      </c>
      <c r="J96" s="4">
        <v>54</v>
      </c>
      <c r="K96" s="4">
        <f t="shared" si="30"/>
        <v>0</v>
      </c>
      <c r="L96" s="4"/>
      <c r="M96" s="4"/>
      <c r="N96" s="4"/>
      <c r="O96" s="4">
        <f t="shared" si="20"/>
        <v>10.8</v>
      </c>
      <c r="P96" s="18">
        <f>8*O96-F96</f>
        <v>81.400000000000006</v>
      </c>
      <c r="Q96" s="18">
        <f t="shared" si="31"/>
        <v>120</v>
      </c>
      <c r="R96" s="26">
        <v>120</v>
      </c>
      <c r="S96" s="4"/>
      <c r="T96" s="4">
        <f t="shared" si="23"/>
        <v>11.574074074074073</v>
      </c>
      <c r="U96" s="4">
        <f t="shared" si="21"/>
        <v>0.46296296296296291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 t="s">
        <v>67</v>
      </c>
      <c r="AF96" s="4">
        <f t="shared" si="24"/>
        <v>7</v>
      </c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52">
      <c r="A97" s="33" t="s">
        <v>150</v>
      </c>
      <c r="B97" s="4" t="s">
        <v>45</v>
      </c>
      <c r="C97" s="4"/>
      <c r="D97" s="4">
        <v>54</v>
      </c>
      <c r="E97" s="4">
        <v>27</v>
      </c>
      <c r="F97" s="4">
        <v>22</v>
      </c>
      <c r="G97" s="5">
        <v>0.12</v>
      </c>
      <c r="H97" s="4">
        <v>90</v>
      </c>
      <c r="I97" s="4" t="s">
        <v>39</v>
      </c>
      <c r="J97" s="4">
        <v>27</v>
      </c>
      <c r="K97" s="4">
        <f t="shared" si="30"/>
        <v>0</v>
      </c>
      <c r="L97" s="4"/>
      <c r="M97" s="4"/>
      <c r="N97" s="4"/>
      <c r="O97" s="4">
        <f t="shared" si="20"/>
        <v>5.4</v>
      </c>
      <c r="P97" s="18">
        <f>12*O97-F97</f>
        <v>42.800000000000011</v>
      </c>
      <c r="Q97" s="18">
        <f t="shared" si="22"/>
        <v>42.800000000000011</v>
      </c>
      <c r="R97" s="26"/>
      <c r="S97" s="4"/>
      <c r="T97" s="4">
        <f t="shared" si="23"/>
        <v>12.000000000000002</v>
      </c>
      <c r="U97" s="4">
        <f t="shared" si="21"/>
        <v>4.0740740740740735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 t="s">
        <v>67</v>
      </c>
      <c r="AF97" s="4">
        <f t="shared" si="24"/>
        <v>5</v>
      </c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52">
      <c r="A98" s="33" t="s">
        <v>151</v>
      </c>
      <c r="B98" s="4" t="s">
        <v>45</v>
      </c>
      <c r="C98" s="4"/>
      <c r="D98" s="4">
        <v>72</v>
      </c>
      <c r="E98" s="4">
        <v>66</v>
      </c>
      <c r="F98" s="4">
        <v>2</v>
      </c>
      <c r="G98" s="5">
        <v>0.05</v>
      </c>
      <c r="H98" s="4">
        <v>90</v>
      </c>
      <c r="I98" s="4" t="s">
        <v>39</v>
      </c>
      <c r="J98" s="4">
        <v>66</v>
      </c>
      <c r="K98" s="4">
        <f t="shared" si="30"/>
        <v>0</v>
      </c>
      <c r="L98" s="4"/>
      <c r="M98" s="4"/>
      <c r="N98" s="4"/>
      <c r="O98" s="4">
        <f t="shared" si="20"/>
        <v>13.2</v>
      </c>
      <c r="P98" s="18">
        <f>8*O98-F98</f>
        <v>103.6</v>
      </c>
      <c r="Q98" s="18">
        <f t="shared" ref="Q98:Q99" si="32">R98</f>
        <v>200</v>
      </c>
      <c r="R98" s="26">
        <v>200</v>
      </c>
      <c r="S98" s="4"/>
      <c r="T98" s="4">
        <f t="shared" si="23"/>
        <v>15.303030303030305</v>
      </c>
      <c r="U98" s="4">
        <f t="shared" si="21"/>
        <v>0.15151515151515152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 t="s">
        <v>67</v>
      </c>
      <c r="AF98" s="4">
        <f t="shared" si="24"/>
        <v>10</v>
      </c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52">
      <c r="A99" s="33" t="s">
        <v>152</v>
      </c>
      <c r="B99" s="34" t="s">
        <v>45</v>
      </c>
      <c r="C99" s="34"/>
      <c r="D99" s="34">
        <v>72</v>
      </c>
      <c r="E99" s="34">
        <v>50</v>
      </c>
      <c r="F99" s="34">
        <v>9</v>
      </c>
      <c r="G99" s="5">
        <v>5.5E-2</v>
      </c>
      <c r="H99" s="4">
        <v>90</v>
      </c>
      <c r="I99" s="4" t="s">
        <v>39</v>
      </c>
      <c r="J99" s="4">
        <v>50</v>
      </c>
      <c r="K99" s="4">
        <f t="shared" si="30"/>
        <v>0</v>
      </c>
      <c r="L99" s="4"/>
      <c r="M99" s="4"/>
      <c r="N99" s="4"/>
      <c r="O99" s="4">
        <f t="shared" si="20"/>
        <v>10</v>
      </c>
      <c r="P99" s="18">
        <f>9*O99-F99</f>
        <v>81</v>
      </c>
      <c r="Q99" s="18">
        <f t="shared" si="32"/>
        <v>120</v>
      </c>
      <c r="R99" s="26">
        <v>120</v>
      </c>
      <c r="S99" s="4"/>
      <c r="T99" s="4">
        <f t="shared" si="23"/>
        <v>12.9</v>
      </c>
      <c r="U99" s="4">
        <f t="shared" si="21"/>
        <v>0.9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 t="s">
        <v>67</v>
      </c>
      <c r="AF99" s="4">
        <f t="shared" si="24"/>
        <v>7</v>
      </c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52">
      <c r="A100" s="33" t="s">
        <v>153</v>
      </c>
      <c r="B100" s="34" t="s">
        <v>45</v>
      </c>
      <c r="C100" s="34"/>
      <c r="D100" s="34">
        <v>72</v>
      </c>
      <c r="E100" s="34">
        <v>37</v>
      </c>
      <c r="F100" s="34">
        <v>26</v>
      </c>
      <c r="G100" s="5">
        <v>5.5E-2</v>
      </c>
      <c r="H100" s="4">
        <v>90</v>
      </c>
      <c r="I100" s="4" t="s">
        <v>39</v>
      </c>
      <c r="J100" s="4">
        <v>37</v>
      </c>
      <c r="K100" s="4">
        <f t="shared" si="30"/>
        <v>0</v>
      </c>
      <c r="L100" s="4"/>
      <c r="M100" s="4"/>
      <c r="N100" s="4"/>
      <c r="O100" s="4">
        <f t="shared" si="20"/>
        <v>7.4</v>
      </c>
      <c r="P100" s="18">
        <f>12*O100-F100</f>
        <v>62.800000000000011</v>
      </c>
      <c r="Q100" s="18">
        <f t="shared" si="22"/>
        <v>62.800000000000011</v>
      </c>
      <c r="R100" s="26"/>
      <c r="S100" s="4"/>
      <c r="T100" s="4">
        <f t="shared" si="23"/>
        <v>12.000000000000002</v>
      </c>
      <c r="U100" s="4">
        <f t="shared" si="21"/>
        <v>3.5135135135135132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 t="s">
        <v>67</v>
      </c>
      <c r="AF100" s="4">
        <f t="shared" si="24"/>
        <v>3</v>
      </c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52">
      <c r="A101" s="9" t="s">
        <v>154</v>
      </c>
      <c r="B101" s="9" t="s">
        <v>45</v>
      </c>
      <c r="C101" s="9">
        <v>-4</v>
      </c>
      <c r="D101" s="9"/>
      <c r="E101" s="9"/>
      <c r="F101" s="9">
        <v>-4</v>
      </c>
      <c r="G101" s="11">
        <v>0</v>
      </c>
      <c r="H101" s="9" t="e">
        <v>#N/A</v>
      </c>
      <c r="I101" s="9" t="s">
        <v>36</v>
      </c>
      <c r="J101" s="9"/>
      <c r="K101" s="9">
        <f t="shared" si="30"/>
        <v>0</v>
      </c>
      <c r="L101" s="9"/>
      <c r="M101" s="9"/>
      <c r="N101" s="9"/>
      <c r="O101" s="9">
        <f t="shared" si="20"/>
        <v>0</v>
      </c>
      <c r="P101" s="17"/>
      <c r="Q101" s="18">
        <f t="shared" si="22"/>
        <v>0</v>
      </c>
      <c r="R101" s="25"/>
      <c r="S101" s="9"/>
      <c r="T101" s="4" t="e">
        <f t="shared" si="23"/>
        <v>#DIV/0!</v>
      </c>
      <c r="U101" s="9" t="e">
        <f t="shared" si="21"/>
        <v>#DIV/0!</v>
      </c>
      <c r="V101" s="9">
        <v>0.8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/>
      <c r="AF101" s="4">
        <f t="shared" si="24"/>
        <v>0</v>
      </c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spans="1:52">
      <c r="A102" s="34" t="s">
        <v>155</v>
      </c>
      <c r="B102" s="4" t="s">
        <v>45</v>
      </c>
      <c r="C102" s="4"/>
      <c r="D102" s="4">
        <v>72</v>
      </c>
      <c r="E102" s="4">
        <v>68</v>
      </c>
      <c r="F102" s="4"/>
      <c r="G102" s="5">
        <v>7.0000000000000007E-2</v>
      </c>
      <c r="H102" s="4">
        <v>90</v>
      </c>
      <c r="I102" s="4" t="s">
        <v>39</v>
      </c>
      <c r="J102" s="4">
        <v>68</v>
      </c>
      <c r="K102" s="4">
        <f t="shared" si="30"/>
        <v>0</v>
      </c>
      <c r="L102" s="4"/>
      <c r="M102" s="4"/>
      <c r="N102" s="4"/>
      <c r="O102" s="4">
        <f t="shared" si="20"/>
        <v>13.6</v>
      </c>
      <c r="P102" s="18">
        <f>8*O102-F102</f>
        <v>108.8</v>
      </c>
      <c r="Q102" s="18">
        <f t="shared" ref="Q102:Q105" si="33">R102</f>
        <v>200</v>
      </c>
      <c r="R102" s="26">
        <v>200</v>
      </c>
      <c r="S102" s="4"/>
      <c r="T102" s="4">
        <f t="shared" si="23"/>
        <v>14.705882352941178</v>
      </c>
      <c r="U102" s="4">
        <f t="shared" si="21"/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 t="s">
        <v>67</v>
      </c>
      <c r="AF102" s="4">
        <f t="shared" si="24"/>
        <v>14</v>
      </c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spans="1:52">
      <c r="A103" s="35" t="s">
        <v>156</v>
      </c>
      <c r="B103" s="4" t="s">
        <v>45</v>
      </c>
      <c r="C103" s="4"/>
      <c r="D103" s="4"/>
      <c r="E103" s="4"/>
      <c r="F103" s="4"/>
      <c r="G103" s="5">
        <v>7.0000000000000007E-2</v>
      </c>
      <c r="H103" s="4">
        <v>60</v>
      </c>
      <c r="I103" s="4" t="s">
        <v>39</v>
      </c>
      <c r="J103" s="4"/>
      <c r="K103" s="4">
        <f t="shared" si="30"/>
        <v>0</v>
      </c>
      <c r="L103" s="4"/>
      <c r="M103" s="4"/>
      <c r="N103" s="4"/>
      <c r="O103" s="4">
        <f t="shared" si="20"/>
        <v>0</v>
      </c>
      <c r="P103" s="37">
        <v>54</v>
      </c>
      <c r="Q103" s="18">
        <f t="shared" si="33"/>
        <v>150</v>
      </c>
      <c r="R103" s="26">
        <v>150</v>
      </c>
      <c r="S103" s="4"/>
      <c r="T103" s="4" t="e">
        <f t="shared" si="23"/>
        <v>#DIV/0!</v>
      </c>
      <c r="U103" s="4" t="e">
        <f t="shared" si="21"/>
        <v>#DIV/0!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39" t="s">
        <v>157</v>
      </c>
      <c r="AF103" s="4">
        <f t="shared" si="24"/>
        <v>11</v>
      </c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spans="1:52">
      <c r="A104" s="35" t="s">
        <v>158</v>
      </c>
      <c r="B104" s="4" t="s">
        <v>45</v>
      </c>
      <c r="C104" s="4"/>
      <c r="D104" s="4"/>
      <c r="E104" s="4"/>
      <c r="F104" s="4"/>
      <c r="G104" s="5">
        <v>7.0000000000000007E-2</v>
      </c>
      <c r="H104" s="4">
        <v>90</v>
      </c>
      <c r="I104" s="4" t="s">
        <v>39</v>
      </c>
      <c r="J104" s="4"/>
      <c r="K104" s="4">
        <f t="shared" si="30"/>
        <v>0</v>
      </c>
      <c r="L104" s="4"/>
      <c r="M104" s="4"/>
      <c r="N104" s="4"/>
      <c r="O104" s="4">
        <f t="shared" si="20"/>
        <v>0</v>
      </c>
      <c r="P104" s="37">
        <v>54</v>
      </c>
      <c r="Q104" s="18">
        <f t="shared" si="33"/>
        <v>120</v>
      </c>
      <c r="R104" s="26">
        <v>120</v>
      </c>
      <c r="S104" s="4"/>
      <c r="T104" s="4" t="e">
        <f t="shared" si="23"/>
        <v>#DIV/0!</v>
      </c>
      <c r="U104" s="4" t="e">
        <f t="shared" si="21"/>
        <v>#DIV/0!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39" t="s">
        <v>157</v>
      </c>
      <c r="AF104" s="4">
        <f t="shared" si="24"/>
        <v>8</v>
      </c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spans="1:52">
      <c r="A105" s="35" t="s">
        <v>159</v>
      </c>
      <c r="B105" s="4" t="s">
        <v>45</v>
      </c>
      <c r="C105" s="4"/>
      <c r="D105" s="4"/>
      <c r="E105" s="4"/>
      <c r="F105" s="4"/>
      <c r="G105" s="5">
        <v>7.0000000000000007E-2</v>
      </c>
      <c r="H105" s="4">
        <v>90</v>
      </c>
      <c r="I105" s="4" t="s">
        <v>39</v>
      </c>
      <c r="J105" s="4"/>
      <c r="K105" s="4">
        <f t="shared" si="30"/>
        <v>0</v>
      </c>
      <c r="L105" s="4"/>
      <c r="M105" s="4"/>
      <c r="N105" s="4"/>
      <c r="O105" s="4">
        <f t="shared" si="20"/>
        <v>0</v>
      </c>
      <c r="P105" s="37">
        <v>54</v>
      </c>
      <c r="Q105" s="18">
        <f t="shared" si="33"/>
        <v>120</v>
      </c>
      <c r="R105" s="26">
        <v>120</v>
      </c>
      <c r="S105" s="4"/>
      <c r="T105" s="4" t="e">
        <f t="shared" si="23"/>
        <v>#DIV/0!</v>
      </c>
      <c r="U105" s="4" t="e">
        <f t="shared" si="21"/>
        <v>#DIV/0!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39" t="s">
        <v>157</v>
      </c>
      <c r="AF105" s="4">
        <f t="shared" si="24"/>
        <v>8</v>
      </c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spans="1:52">
      <c r="A106" s="4" t="s">
        <v>160</v>
      </c>
      <c r="B106" s="4" t="s">
        <v>45</v>
      </c>
      <c r="C106" s="4">
        <v>-24</v>
      </c>
      <c r="D106" s="4"/>
      <c r="E106" s="10">
        <v>7</v>
      </c>
      <c r="F106" s="10">
        <v>-31</v>
      </c>
      <c r="G106" s="5">
        <v>0</v>
      </c>
      <c r="H106" s="4" t="e">
        <v>#N/A</v>
      </c>
      <c r="I106" s="4" t="s">
        <v>161</v>
      </c>
      <c r="J106" s="4">
        <v>7</v>
      </c>
      <c r="K106" s="4">
        <f t="shared" si="30"/>
        <v>0</v>
      </c>
      <c r="L106" s="4"/>
      <c r="M106" s="4"/>
      <c r="N106" s="4"/>
      <c r="O106" s="4">
        <f t="shared" si="20"/>
        <v>1.4</v>
      </c>
      <c r="P106" s="18"/>
      <c r="Q106" s="18">
        <f t="shared" si="22"/>
        <v>0</v>
      </c>
      <c r="R106" s="26"/>
      <c r="S106" s="4"/>
      <c r="T106" s="4">
        <f t="shared" si="23"/>
        <v>-22.142857142857146</v>
      </c>
      <c r="U106" s="4">
        <f t="shared" si="21"/>
        <v>-22.142857142857146</v>
      </c>
      <c r="V106" s="4">
        <v>3.4</v>
      </c>
      <c r="W106" s="4">
        <v>2.8</v>
      </c>
      <c r="X106" s="4">
        <v>0</v>
      </c>
      <c r="Y106" s="4">
        <v>3.2</v>
      </c>
      <c r="Z106" s="4">
        <v>4.2</v>
      </c>
      <c r="AA106" s="4">
        <v>3.2</v>
      </c>
      <c r="AB106" s="4">
        <v>0</v>
      </c>
      <c r="AC106" s="4">
        <v>0</v>
      </c>
      <c r="AD106" s="4">
        <v>0</v>
      </c>
      <c r="AE106" s="4"/>
      <c r="AF106" s="4">
        <f t="shared" si="24"/>
        <v>0</v>
      </c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spans="1:52">
      <c r="A107" s="4" t="s">
        <v>162</v>
      </c>
      <c r="B107" s="4" t="s">
        <v>45</v>
      </c>
      <c r="C107" s="4">
        <v>-93</v>
      </c>
      <c r="D107" s="4"/>
      <c r="E107" s="10">
        <v>90</v>
      </c>
      <c r="F107" s="10">
        <v>-194</v>
      </c>
      <c r="G107" s="5">
        <v>0</v>
      </c>
      <c r="H107" s="4" t="e">
        <v>#N/A</v>
      </c>
      <c r="I107" s="4" t="s">
        <v>161</v>
      </c>
      <c r="J107" s="4">
        <v>90</v>
      </c>
      <c r="K107" s="4">
        <f t="shared" si="30"/>
        <v>0</v>
      </c>
      <c r="L107" s="4"/>
      <c r="M107" s="4"/>
      <c r="N107" s="4"/>
      <c r="O107" s="4">
        <f t="shared" si="20"/>
        <v>18</v>
      </c>
      <c r="P107" s="18"/>
      <c r="Q107" s="18">
        <f t="shared" si="22"/>
        <v>0</v>
      </c>
      <c r="R107" s="26"/>
      <c r="S107" s="4"/>
      <c r="T107" s="4">
        <f t="shared" si="23"/>
        <v>-10.777777777777779</v>
      </c>
      <c r="U107" s="4">
        <f t="shared" si="21"/>
        <v>-10.777777777777779</v>
      </c>
      <c r="V107" s="4">
        <v>18.399999999999999</v>
      </c>
      <c r="W107" s="4">
        <v>6.6</v>
      </c>
      <c r="X107" s="4">
        <v>0</v>
      </c>
      <c r="Y107" s="4">
        <v>2.2000000000000002</v>
      </c>
      <c r="Z107" s="4">
        <v>6.8</v>
      </c>
      <c r="AA107" s="4">
        <v>2.6</v>
      </c>
      <c r="AB107" s="4">
        <v>0</v>
      </c>
      <c r="AC107" s="4">
        <v>0</v>
      </c>
      <c r="AD107" s="4">
        <v>0</v>
      </c>
      <c r="AE107" s="4"/>
      <c r="AF107" s="4">
        <f t="shared" si="24"/>
        <v>0</v>
      </c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spans="1:52">
      <c r="A108" s="4" t="s">
        <v>163</v>
      </c>
      <c r="B108" s="4" t="s">
        <v>45</v>
      </c>
      <c r="C108" s="4">
        <v>-130</v>
      </c>
      <c r="D108" s="4">
        <v>1</v>
      </c>
      <c r="E108" s="10">
        <v>94</v>
      </c>
      <c r="F108" s="10">
        <v>-231</v>
      </c>
      <c r="G108" s="5">
        <v>0</v>
      </c>
      <c r="H108" s="4" t="e">
        <v>#N/A</v>
      </c>
      <c r="I108" s="4" t="s">
        <v>161</v>
      </c>
      <c r="J108" s="4">
        <v>112</v>
      </c>
      <c r="K108" s="4">
        <f t="shared" si="30"/>
        <v>-18</v>
      </c>
      <c r="L108" s="4"/>
      <c r="M108" s="4"/>
      <c r="N108" s="4"/>
      <c r="O108" s="4">
        <f t="shared" si="20"/>
        <v>18.8</v>
      </c>
      <c r="P108" s="18"/>
      <c r="Q108" s="18">
        <f t="shared" si="22"/>
        <v>0</v>
      </c>
      <c r="R108" s="26"/>
      <c r="S108" s="4"/>
      <c r="T108" s="4">
        <f t="shared" si="23"/>
        <v>-12.287234042553191</v>
      </c>
      <c r="U108" s="4">
        <f t="shared" si="21"/>
        <v>-12.287234042553191</v>
      </c>
      <c r="V108" s="4">
        <v>15</v>
      </c>
      <c r="W108" s="4">
        <v>13</v>
      </c>
      <c r="X108" s="4">
        <v>0</v>
      </c>
      <c r="Y108" s="4">
        <v>4.8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/>
      <c r="AF108" s="4">
        <f t="shared" si="24"/>
        <v>0</v>
      </c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  <row r="109" spans="1:52">
      <c r="A109" s="16" t="s">
        <v>164</v>
      </c>
      <c r="B109" s="4" t="s">
        <v>35</v>
      </c>
      <c r="C109" s="4">
        <v>-4.3090000000000002</v>
      </c>
      <c r="D109" s="4"/>
      <c r="E109" s="10">
        <v>10.782</v>
      </c>
      <c r="F109" s="10">
        <v>-14.372</v>
      </c>
      <c r="G109" s="5">
        <v>0</v>
      </c>
      <c r="H109" s="4" t="e">
        <v>#N/A</v>
      </c>
      <c r="I109" s="4" t="s">
        <v>161</v>
      </c>
      <c r="J109" s="4">
        <v>9.8000000000000007</v>
      </c>
      <c r="K109" s="4">
        <f t="shared" si="30"/>
        <v>0.98199999999999932</v>
      </c>
      <c r="L109" s="4"/>
      <c r="M109" s="4"/>
      <c r="N109" s="4"/>
      <c r="O109" s="4">
        <f t="shared" si="20"/>
        <v>2.1564000000000001</v>
      </c>
      <c r="P109" s="18"/>
      <c r="Q109" s="18">
        <f t="shared" si="22"/>
        <v>0</v>
      </c>
      <c r="R109" s="26"/>
      <c r="S109" s="4"/>
      <c r="T109" s="4">
        <f t="shared" si="23"/>
        <v>-6.6648117232424404</v>
      </c>
      <c r="U109" s="4">
        <f t="shared" si="21"/>
        <v>-6.6648117232424404</v>
      </c>
      <c r="V109" s="4">
        <v>1.7252000000000001</v>
      </c>
      <c r="W109" s="4">
        <v>0.1426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/>
      <c r="AF109" s="4">
        <f t="shared" si="24"/>
        <v>0</v>
      </c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spans="1:52">
      <c r="A110" s="4" t="s">
        <v>165</v>
      </c>
      <c r="B110" s="4" t="s">
        <v>45</v>
      </c>
      <c r="C110" s="4"/>
      <c r="D110" s="4"/>
      <c r="E110" s="4"/>
      <c r="F110" s="4"/>
      <c r="G110" s="5"/>
      <c r="H110" s="4"/>
      <c r="I110" s="4"/>
      <c r="J110" s="4"/>
      <c r="K110" s="4"/>
      <c r="L110" s="4"/>
      <c r="M110" s="4"/>
      <c r="N110" s="4"/>
      <c r="O110" s="4"/>
      <c r="P110" s="4"/>
      <c r="Q110" s="18">
        <f t="shared" si="22"/>
        <v>0</v>
      </c>
      <c r="R110" s="21">
        <v>48</v>
      </c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>
        <f t="shared" si="24"/>
        <v>0</v>
      </c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spans="1:52">
      <c r="A111" s="4" t="s">
        <v>166</v>
      </c>
      <c r="B111" s="4" t="s">
        <v>45</v>
      </c>
      <c r="C111" s="4"/>
      <c r="D111" s="4"/>
      <c r="E111" s="4"/>
      <c r="F111" s="4"/>
      <c r="G111" s="5"/>
      <c r="H111" s="4"/>
      <c r="I111" s="4"/>
      <c r="J111" s="4"/>
      <c r="K111" s="4"/>
      <c r="L111" s="4"/>
      <c r="M111" s="4"/>
      <c r="N111" s="4"/>
      <c r="O111" s="4"/>
      <c r="P111" s="4"/>
      <c r="Q111" s="18">
        <f t="shared" si="22"/>
        <v>0</v>
      </c>
      <c r="R111" s="21">
        <v>54</v>
      </c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>
        <f t="shared" si="24"/>
        <v>0</v>
      </c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</row>
    <row r="112" spans="1:52">
      <c r="A112" s="4" t="s">
        <v>167</v>
      </c>
      <c r="B112" s="4" t="s">
        <v>45</v>
      </c>
      <c r="C112" s="4"/>
      <c r="D112" s="4"/>
      <c r="E112" s="4"/>
      <c r="F112" s="4"/>
      <c r="G112" s="5"/>
      <c r="H112" s="4"/>
      <c r="I112" s="4"/>
      <c r="J112" s="4"/>
      <c r="K112" s="4"/>
      <c r="L112" s="4"/>
      <c r="M112" s="4"/>
      <c r="N112" s="4"/>
      <c r="O112" s="4"/>
      <c r="P112" s="4"/>
      <c r="Q112" s="18">
        <f t="shared" si="22"/>
        <v>0</v>
      </c>
      <c r="R112" s="21">
        <v>48</v>
      </c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>
        <f t="shared" si="24"/>
        <v>0</v>
      </c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</row>
    <row r="113" spans="1:52">
      <c r="A113" s="4" t="s">
        <v>168</v>
      </c>
      <c r="B113" s="4" t="s">
        <v>45</v>
      </c>
      <c r="C113" s="4"/>
      <c r="D113" s="4"/>
      <c r="E113" s="4"/>
      <c r="F113" s="4"/>
      <c r="G113" s="5"/>
      <c r="H113" s="4"/>
      <c r="I113" s="4"/>
      <c r="J113" s="4"/>
      <c r="K113" s="4"/>
      <c r="L113" s="4"/>
      <c r="M113" s="4"/>
      <c r="N113" s="4"/>
      <c r="O113" s="4"/>
      <c r="P113" s="4"/>
      <c r="Q113" s="18">
        <f t="shared" si="22"/>
        <v>0</v>
      </c>
      <c r="R113" s="21">
        <v>48</v>
      </c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>
        <f t="shared" si="24"/>
        <v>0</v>
      </c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spans="1:52">
      <c r="A114" s="4" t="s">
        <v>169</v>
      </c>
      <c r="B114" s="4" t="s">
        <v>35</v>
      </c>
      <c r="C114" s="4"/>
      <c r="D114" s="4"/>
      <c r="E114" s="4"/>
      <c r="F114" s="4"/>
      <c r="G114" s="5"/>
      <c r="H114" s="4"/>
      <c r="I114" s="4"/>
      <c r="J114" s="4"/>
      <c r="K114" s="4"/>
      <c r="L114" s="4"/>
      <c r="M114" s="4"/>
      <c r="N114" s="4"/>
      <c r="O114" s="4"/>
      <c r="P114" s="4"/>
      <c r="Q114" s="18">
        <f t="shared" si="22"/>
        <v>0</v>
      </c>
      <c r="R114" s="21">
        <v>50</v>
      </c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>
        <f t="shared" si="24"/>
        <v>0</v>
      </c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</row>
    <row r="115" spans="1:52">
      <c r="A115" s="4" t="s">
        <v>170</v>
      </c>
      <c r="B115" s="4" t="s">
        <v>45</v>
      </c>
      <c r="C115" s="4"/>
      <c r="D115" s="4"/>
      <c r="E115" s="4"/>
      <c r="F115" s="4"/>
      <c r="G115" s="5"/>
      <c r="H115" s="4"/>
      <c r="I115" s="4"/>
      <c r="J115" s="4"/>
      <c r="K115" s="4"/>
      <c r="L115" s="4"/>
      <c r="M115" s="4"/>
      <c r="N115" s="4"/>
      <c r="O115" s="4"/>
      <c r="P115" s="4"/>
      <c r="Q115" s="18">
        <f t="shared" si="22"/>
        <v>0</v>
      </c>
      <c r="R115" s="21">
        <v>40</v>
      </c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>
        <f t="shared" si="24"/>
        <v>0</v>
      </c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</row>
    <row r="116" spans="1:52">
      <c r="A116" s="4" t="s">
        <v>171</v>
      </c>
      <c r="B116" s="4" t="s">
        <v>45</v>
      </c>
      <c r="C116" s="4"/>
      <c r="D116" s="4"/>
      <c r="E116" s="4"/>
      <c r="F116" s="4"/>
      <c r="G116" s="5"/>
      <c r="H116" s="4"/>
      <c r="I116" s="4"/>
      <c r="J116" s="4"/>
      <c r="K116" s="4"/>
      <c r="L116" s="4"/>
      <c r="M116" s="4"/>
      <c r="N116" s="4"/>
      <c r="O116" s="4"/>
      <c r="P116" s="4"/>
      <c r="Q116" s="18">
        <f t="shared" si="22"/>
        <v>0</v>
      </c>
      <c r="R116" s="21">
        <v>40</v>
      </c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>
        <f t="shared" si="24"/>
        <v>0</v>
      </c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</row>
    <row r="117" spans="1:52">
      <c r="A117" s="4" t="s">
        <v>172</v>
      </c>
      <c r="B117" s="4" t="s">
        <v>45</v>
      </c>
      <c r="C117" s="4"/>
      <c r="D117" s="4"/>
      <c r="E117" s="4"/>
      <c r="F117" s="4"/>
      <c r="G117" s="5"/>
      <c r="H117" s="4"/>
      <c r="I117" s="4"/>
      <c r="J117" s="4"/>
      <c r="K117" s="4"/>
      <c r="L117" s="4"/>
      <c r="M117" s="4"/>
      <c r="N117" s="4"/>
      <c r="O117" s="4"/>
      <c r="P117" s="4"/>
      <c r="Q117" s="18">
        <f t="shared" si="22"/>
        <v>0</v>
      </c>
      <c r="R117" s="21">
        <v>100</v>
      </c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>
        <f t="shared" si="24"/>
        <v>0</v>
      </c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</row>
    <row r="118" spans="1:52">
      <c r="A118" s="4" t="s">
        <v>173</v>
      </c>
      <c r="B118" s="4" t="s">
        <v>45</v>
      </c>
      <c r="C118" s="4"/>
      <c r="D118" s="4"/>
      <c r="E118" s="4"/>
      <c r="F118" s="4"/>
      <c r="G118" s="5"/>
      <c r="H118" s="4"/>
      <c r="I118" s="4"/>
      <c r="J118" s="4"/>
      <c r="K118" s="4"/>
      <c r="L118" s="4"/>
      <c r="M118" s="4"/>
      <c r="N118" s="4"/>
      <c r="O118" s="4"/>
      <c r="P118" s="4"/>
      <c r="Q118" s="18">
        <f t="shared" si="22"/>
        <v>0</v>
      </c>
      <c r="R118" s="21">
        <v>150</v>
      </c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>
        <f t="shared" si="24"/>
        <v>0</v>
      </c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spans="1:52">
      <c r="A119" s="4" t="s">
        <v>174</v>
      </c>
      <c r="B119" s="4" t="s">
        <v>45</v>
      </c>
      <c r="C119" s="4"/>
      <c r="D119" s="4"/>
      <c r="E119" s="4"/>
      <c r="F119" s="4"/>
      <c r="G119" s="5"/>
      <c r="H119" s="4"/>
      <c r="I119" s="4"/>
      <c r="J119" s="4"/>
      <c r="K119" s="4"/>
      <c r="L119" s="4"/>
      <c r="M119" s="4"/>
      <c r="N119" s="4"/>
      <c r="O119" s="4"/>
      <c r="P119" s="4"/>
      <c r="Q119" s="18">
        <f t="shared" si="22"/>
        <v>0</v>
      </c>
      <c r="R119" s="21">
        <v>100</v>
      </c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>
        <f t="shared" si="24"/>
        <v>0</v>
      </c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</row>
    <row r="120" spans="1:52">
      <c r="A120" s="4" t="s">
        <v>175</v>
      </c>
      <c r="B120" s="4" t="s">
        <v>45</v>
      </c>
      <c r="C120" s="4"/>
      <c r="D120" s="4"/>
      <c r="E120" s="4"/>
      <c r="F120" s="4"/>
      <c r="G120" s="5"/>
      <c r="H120" s="4"/>
      <c r="I120" s="4"/>
      <c r="J120" s="4"/>
      <c r="K120" s="4"/>
      <c r="L120" s="4"/>
      <c r="M120" s="4"/>
      <c r="N120" s="4"/>
      <c r="O120" s="4"/>
      <c r="P120" s="4"/>
      <c r="Q120" s="18">
        <f t="shared" si="22"/>
        <v>0</v>
      </c>
      <c r="R120" s="21">
        <v>48</v>
      </c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>
        <f t="shared" si="24"/>
        <v>0</v>
      </c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spans="1:52">
      <c r="A121" s="4"/>
      <c r="B121" s="4"/>
      <c r="C121" s="4"/>
      <c r="D121" s="4"/>
      <c r="E121" s="4"/>
      <c r="F121" s="4"/>
      <c r="G121" s="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1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</row>
    <row r="122" spans="1:52">
      <c r="A122" s="4"/>
      <c r="B122" s="4"/>
      <c r="C122" s="4"/>
      <c r="D122" s="4"/>
      <c r="E122" s="4"/>
      <c r="F122" s="4"/>
      <c r="G122" s="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21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</row>
    <row r="123" spans="1:52">
      <c r="A123" s="4"/>
      <c r="B123" s="4"/>
      <c r="C123" s="4"/>
      <c r="D123" s="4"/>
      <c r="E123" s="4"/>
      <c r="F123" s="4"/>
      <c r="G123" s="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21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</row>
    <row r="124" spans="1:52">
      <c r="A124" s="4"/>
      <c r="B124" s="4"/>
      <c r="C124" s="4"/>
      <c r="D124" s="4"/>
      <c r="E124" s="4"/>
      <c r="F124" s="4"/>
      <c r="G124" s="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21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</row>
    <row r="125" spans="1:52">
      <c r="A125" s="4"/>
      <c r="B125" s="4"/>
      <c r="C125" s="4"/>
      <c r="D125" s="4"/>
      <c r="E125" s="4"/>
      <c r="F125" s="4"/>
      <c r="G125" s="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1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</row>
    <row r="126" spans="1:52">
      <c r="A126" s="4"/>
      <c r="B126" s="4"/>
      <c r="C126" s="4"/>
      <c r="D126" s="4"/>
      <c r="E126" s="4"/>
      <c r="F126" s="4"/>
      <c r="G126" s="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1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</row>
    <row r="127" spans="1:52">
      <c r="A127" s="4"/>
      <c r="B127" s="4"/>
      <c r="C127" s="4"/>
      <c r="D127" s="4"/>
      <c r="E127" s="4"/>
      <c r="F127" s="4"/>
      <c r="G127" s="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1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</row>
    <row r="128" spans="1:52">
      <c r="A128" s="4"/>
      <c r="B128" s="4"/>
      <c r="C128" s="4"/>
      <c r="D128" s="4"/>
      <c r="E128" s="4"/>
      <c r="F128" s="4"/>
      <c r="G128" s="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1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</row>
    <row r="129" spans="1:52">
      <c r="A129" s="4"/>
      <c r="B129" s="4"/>
      <c r="C129" s="4"/>
      <c r="D129" s="4"/>
      <c r="E129" s="4"/>
      <c r="F129" s="4"/>
      <c r="G129" s="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1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</row>
    <row r="130" spans="1:52">
      <c r="A130" s="4"/>
      <c r="B130" s="4"/>
      <c r="C130" s="4"/>
      <c r="D130" s="4"/>
      <c r="E130" s="4"/>
      <c r="F130" s="4"/>
      <c r="G130" s="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21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</row>
    <row r="131" spans="1:52">
      <c r="A131" s="4"/>
      <c r="B131" s="4"/>
      <c r="C131" s="4"/>
      <c r="D131" s="4"/>
      <c r="E131" s="4"/>
      <c r="F131" s="4"/>
      <c r="G131" s="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21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</row>
    <row r="132" spans="1:52">
      <c r="A132" s="4"/>
      <c r="B132" s="4"/>
      <c r="C132" s="4"/>
      <c r="D132" s="4"/>
      <c r="E132" s="4"/>
      <c r="F132" s="4"/>
      <c r="G132" s="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21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</row>
    <row r="133" spans="1:52">
      <c r="A133" s="4"/>
      <c r="B133" s="4"/>
      <c r="C133" s="4"/>
      <c r="D133" s="4"/>
      <c r="E133" s="4"/>
      <c r="F133" s="4"/>
      <c r="G133" s="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1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</row>
    <row r="134" spans="1:52">
      <c r="A134" s="4"/>
      <c r="B134" s="4"/>
      <c r="C134" s="4"/>
      <c r="D134" s="4"/>
      <c r="E134" s="4"/>
      <c r="F134" s="4"/>
      <c r="G134" s="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1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</row>
    <row r="135" spans="1:52">
      <c r="A135" s="4"/>
      <c r="B135" s="4"/>
      <c r="C135" s="4"/>
      <c r="D135" s="4"/>
      <c r="E135" s="4"/>
      <c r="F135" s="4"/>
      <c r="G135" s="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1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</row>
    <row r="136" spans="1:52">
      <c r="A136" s="4"/>
      <c r="B136" s="4"/>
      <c r="C136" s="4"/>
      <c r="D136" s="4"/>
      <c r="E136" s="4"/>
      <c r="F136" s="4"/>
      <c r="G136" s="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1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</row>
    <row r="137" spans="1:52">
      <c r="A137" s="4"/>
      <c r="B137" s="4"/>
      <c r="C137" s="4"/>
      <c r="D137" s="4"/>
      <c r="E137" s="4"/>
      <c r="F137" s="4"/>
      <c r="G137" s="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1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</row>
    <row r="138" spans="1:52">
      <c r="A138" s="4"/>
      <c r="B138" s="4"/>
      <c r="C138" s="4"/>
      <c r="D138" s="4"/>
      <c r="E138" s="4"/>
      <c r="F138" s="4"/>
      <c r="G138" s="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21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</row>
    <row r="139" spans="1:52">
      <c r="A139" s="4"/>
      <c r="B139" s="4"/>
      <c r="C139" s="4"/>
      <c r="D139" s="4"/>
      <c r="E139" s="4"/>
      <c r="F139" s="4"/>
      <c r="G139" s="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21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</row>
    <row r="140" spans="1:52">
      <c r="A140" s="4"/>
      <c r="B140" s="4"/>
      <c r="C140" s="4"/>
      <c r="D140" s="4"/>
      <c r="E140" s="4"/>
      <c r="F140" s="4"/>
      <c r="G140" s="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21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</row>
    <row r="141" spans="1:52">
      <c r="A141" s="4"/>
      <c r="B141" s="4"/>
      <c r="C141" s="4"/>
      <c r="D141" s="4"/>
      <c r="E141" s="4"/>
      <c r="F141" s="4"/>
      <c r="G141" s="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21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</row>
    <row r="142" spans="1:52">
      <c r="A142" s="4"/>
      <c r="B142" s="4"/>
      <c r="C142" s="4"/>
      <c r="D142" s="4"/>
      <c r="E142" s="4"/>
      <c r="F142" s="4"/>
      <c r="G142" s="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21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</row>
    <row r="143" spans="1:52">
      <c r="A143" s="4"/>
      <c r="B143" s="4"/>
      <c r="C143" s="4"/>
      <c r="D143" s="4"/>
      <c r="E143" s="4"/>
      <c r="F143" s="4"/>
      <c r="G143" s="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21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</row>
    <row r="144" spans="1:52">
      <c r="A144" s="4"/>
      <c r="B144" s="4"/>
      <c r="C144" s="4"/>
      <c r="D144" s="4"/>
      <c r="E144" s="4"/>
      <c r="F144" s="4"/>
      <c r="G144" s="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21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</row>
    <row r="145" spans="1:52">
      <c r="A145" s="4"/>
      <c r="B145" s="4"/>
      <c r="C145" s="4"/>
      <c r="D145" s="4"/>
      <c r="E145" s="4"/>
      <c r="F145" s="4"/>
      <c r="G145" s="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21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</row>
    <row r="146" spans="1:52">
      <c r="A146" s="4"/>
      <c r="B146" s="4"/>
      <c r="C146" s="4"/>
      <c r="D146" s="4"/>
      <c r="E146" s="4"/>
      <c r="F146" s="4"/>
      <c r="G146" s="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21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</row>
    <row r="147" spans="1:52">
      <c r="A147" s="4"/>
      <c r="B147" s="4"/>
      <c r="C147" s="4"/>
      <c r="D147" s="4"/>
      <c r="E147" s="4"/>
      <c r="F147" s="4"/>
      <c r="G147" s="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21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</row>
    <row r="148" spans="1:52">
      <c r="A148" s="4"/>
      <c r="B148" s="4"/>
      <c r="C148" s="4"/>
      <c r="D148" s="4"/>
      <c r="E148" s="4"/>
      <c r="F148" s="4"/>
      <c r="G148" s="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21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</row>
    <row r="149" spans="1:52">
      <c r="A149" s="4"/>
      <c r="B149" s="4"/>
      <c r="C149" s="4"/>
      <c r="D149" s="4"/>
      <c r="E149" s="4"/>
      <c r="F149" s="4"/>
      <c r="G149" s="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21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</row>
    <row r="150" spans="1:52">
      <c r="A150" s="4"/>
      <c r="B150" s="4"/>
      <c r="C150" s="4"/>
      <c r="D150" s="4"/>
      <c r="E150" s="4"/>
      <c r="F150" s="4"/>
      <c r="G150" s="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21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</row>
    <row r="151" spans="1:52">
      <c r="A151" s="4"/>
      <c r="B151" s="4"/>
      <c r="C151" s="4"/>
      <c r="D151" s="4"/>
      <c r="E151" s="4"/>
      <c r="F151" s="4"/>
      <c r="G151" s="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21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</row>
    <row r="152" spans="1:52">
      <c r="A152" s="4"/>
      <c r="B152" s="4"/>
      <c r="C152" s="4"/>
      <c r="D152" s="4"/>
      <c r="E152" s="4"/>
      <c r="F152" s="4"/>
      <c r="G152" s="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21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</row>
    <row r="153" spans="1:52">
      <c r="A153" s="4"/>
      <c r="B153" s="4"/>
      <c r="C153" s="4"/>
      <c r="D153" s="4"/>
      <c r="E153" s="4"/>
      <c r="F153" s="4"/>
      <c r="G153" s="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21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</row>
    <row r="154" spans="1:52">
      <c r="A154" s="4"/>
      <c r="B154" s="4"/>
      <c r="C154" s="4"/>
      <c r="D154" s="4"/>
      <c r="E154" s="4"/>
      <c r="F154" s="4"/>
      <c r="G154" s="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21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</row>
    <row r="155" spans="1:52">
      <c r="A155" s="4"/>
      <c r="B155" s="4"/>
      <c r="C155" s="4"/>
      <c r="D155" s="4"/>
      <c r="E155" s="4"/>
      <c r="F155" s="4"/>
      <c r="G155" s="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21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</row>
    <row r="156" spans="1:52">
      <c r="A156" s="4"/>
      <c r="B156" s="4"/>
      <c r="C156" s="4"/>
      <c r="D156" s="4"/>
      <c r="E156" s="4"/>
      <c r="F156" s="4"/>
      <c r="G156" s="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21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</row>
    <row r="157" spans="1:52">
      <c r="A157" s="4"/>
      <c r="B157" s="4"/>
      <c r="C157" s="4"/>
      <c r="D157" s="4"/>
      <c r="E157" s="4"/>
      <c r="F157" s="4"/>
      <c r="G157" s="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21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</row>
    <row r="158" spans="1:52">
      <c r="A158" s="4"/>
      <c r="B158" s="4"/>
      <c r="C158" s="4"/>
      <c r="D158" s="4"/>
      <c r="E158" s="4"/>
      <c r="F158" s="4"/>
      <c r="G158" s="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21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</row>
    <row r="159" spans="1:52">
      <c r="A159" s="4"/>
      <c r="B159" s="4"/>
      <c r="C159" s="4"/>
      <c r="D159" s="4"/>
      <c r="E159" s="4"/>
      <c r="F159" s="4"/>
      <c r="G159" s="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21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</row>
    <row r="160" spans="1:52">
      <c r="A160" s="4"/>
      <c r="B160" s="4"/>
      <c r="C160" s="4"/>
      <c r="D160" s="4"/>
      <c r="E160" s="4"/>
      <c r="F160" s="4"/>
      <c r="G160" s="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21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</row>
    <row r="161" spans="1:52">
      <c r="A161" s="4"/>
      <c r="B161" s="4"/>
      <c r="C161" s="4"/>
      <c r="D161" s="4"/>
      <c r="E161" s="4"/>
      <c r="F161" s="4"/>
      <c r="G161" s="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21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</row>
    <row r="162" spans="1:52">
      <c r="A162" s="4"/>
      <c r="B162" s="4"/>
      <c r="C162" s="4"/>
      <c r="D162" s="4"/>
      <c r="E162" s="4"/>
      <c r="F162" s="4"/>
      <c r="G162" s="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21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</row>
    <row r="163" spans="1:52">
      <c r="A163" s="4"/>
      <c r="B163" s="4"/>
      <c r="C163" s="4"/>
      <c r="D163" s="4"/>
      <c r="E163" s="4"/>
      <c r="F163" s="4"/>
      <c r="G163" s="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21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</row>
    <row r="164" spans="1:52">
      <c r="A164" s="4"/>
      <c r="B164" s="4"/>
      <c r="C164" s="4"/>
      <c r="D164" s="4"/>
      <c r="E164" s="4"/>
      <c r="F164" s="4"/>
      <c r="G164" s="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21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</row>
    <row r="165" spans="1:52">
      <c r="A165" s="4"/>
      <c r="B165" s="4"/>
      <c r="C165" s="4"/>
      <c r="D165" s="4"/>
      <c r="E165" s="4"/>
      <c r="F165" s="4"/>
      <c r="G165" s="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21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</row>
    <row r="166" spans="1:52">
      <c r="A166" s="4"/>
      <c r="B166" s="4"/>
      <c r="C166" s="4"/>
      <c r="D166" s="4"/>
      <c r="E166" s="4"/>
      <c r="F166" s="4"/>
      <c r="G166" s="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21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</row>
    <row r="167" spans="1:52">
      <c r="A167" s="4"/>
      <c r="B167" s="4"/>
      <c r="C167" s="4"/>
      <c r="D167" s="4"/>
      <c r="E167" s="4"/>
      <c r="F167" s="4"/>
      <c r="G167" s="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21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</row>
    <row r="168" spans="1:52">
      <c r="A168" s="4"/>
      <c r="B168" s="4"/>
      <c r="C168" s="4"/>
      <c r="D168" s="4"/>
      <c r="E168" s="4"/>
      <c r="F168" s="4"/>
      <c r="G168" s="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21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</row>
    <row r="169" spans="1:52">
      <c r="A169" s="4"/>
      <c r="B169" s="4"/>
      <c r="C169" s="4"/>
      <c r="D169" s="4"/>
      <c r="E169" s="4"/>
      <c r="F169" s="4"/>
      <c r="G169" s="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21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</row>
    <row r="170" spans="1:52">
      <c r="A170" s="4"/>
      <c r="B170" s="4"/>
      <c r="C170" s="4"/>
      <c r="D170" s="4"/>
      <c r="E170" s="4"/>
      <c r="F170" s="4"/>
      <c r="G170" s="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21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</row>
    <row r="171" spans="1:52">
      <c r="A171" s="4"/>
      <c r="B171" s="4"/>
      <c r="C171" s="4"/>
      <c r="D171" s="4"/>
      <c r="E171" s="4"/>
      <c r="F171" s="4"/>
      <c r="G171" s="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21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</row>
    <row r="172" spans="1:52">
      <c r="A172" s="4"/>
      <c r="B172" s="4"/>
      <c r="C172" s="4"/>
      <c r="D172" s="4"/>
      <c r="E172" s="4"/>
      <c r="F172" s="4"/>
      <c r="G172" s="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21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</row>
    <row r="173" spans="1:52">
      <c r="A173" s="4"/>
      <c r="B173" s="4"/>
      <c r="C173" s="4"/>
      <c r="D173" s="4"/>
      <c r="E173" s="4"/>
      <c r="F173" s="4"/>
      <c r="G173" s="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21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</row>
    <row r="174" spans="1:52">
      <c r="A174" s="4"/>
      <c r="B174" s="4"/>
      <c r="C174" s="4"/>
      <c r="D174" s="4"/>
      <c r="E174" s="4"/>
      <c r="F174" s="4"/>
      <c r="G174" s="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21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</row>
    <row r="175" spans="1:52">
      <c r="A175" s="4"/>
      <c r="B175" s="4"/>
      <c r="C175" s="4"/>
      <c r="D175" s="4"/>
      <c r="E175" s="4"/>
      <c r="F175" s="4"/>
      <c r="G175" s="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21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</row>
    <row r="176" spans="1:52">
      <c r="A176" s="4"/>
      <c r="B176" s="4"/>
      <c r="C176" s="4"/>
      <c r="D176" s="4"/>
      <c r="E176" s="4"/>
      <c r="F176" s="4"/>
      <c r="G176" s="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21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</row>
    <row r="177" spans="1:52">
      <c r="A177" s="4"/>
      <c r="B177" s="4"/>
      <c r="C177" s="4"/>
      <c r="D177" s="4"/>
      <c r="E177" s="4"/>
      <c r="F177" s="4"/>
      <c r="G177" s="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21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</row>
    <row r="178" spans="1:52">
      <c r="A178" s="4"/>
      <c r="B178" s="4"/>
      <c r="C178" s="4"/>
      <c r="D178" s="4"/>
      <c r="E178" s="4"/>
      <c r="F178" s="4"/>
      <c r="G178" s="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21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</row>
    <row r="179" spans="1:52">
      <c r="A179" s="4"/>
      <c r="B179" s="4"/>
      <c r="C179" s="4"/>
      <c r="D179" s="4"/>
      <c r="E179" s="4"/>
      <c r="F179" s="4"/>
      <c r="G179" s="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21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</row>
    <row r="180" spans="1:52">
      <c r="A180" s="4"/>
      <c r="B180" s="4"/>
      <c r="C180" s="4"/>
      <c r="D180" s="4"/>
      <c r="E180" s="4"/>
      <c r="F180" s="4"/>
      <c r="G180" s="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21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</row>
    <row r="181" spans="1:52">
      <c r="A181" s="4"/>
      <c r="B181" s="4"/>
      <c r="C181" s="4"/>
      <c r="D181" s="4"/>
      <c r="E181" s="4"/>
      <c r="F181" s="4"/>
      <c r="G181" s="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21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</row>
    <row r="182" spans="1:52">
      <c r="A182" s="4"/>
      <c r="B182" s="4"/>
      <c r="C182" s="4"/>
      <c r="D182" s="4"/>
      <c r="E182" s="4"/>
      <c r="F182" s="4"/>
      <c r="G182" s="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21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</row>
    <row r="183" spans="1:52">
      <c r="A183" s="4"/>
      <c r="B183" s="4"/>
      <c r="C183" s="4"/>
      <c r="D183" s="4"/>
      <c r="E183" s="4"/>
      <c r="F183" s="4"/>
      <c r="G183" s="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21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</row>
    <row r="184" spans="1:52">
      <c r="A184" s="4"/>
      <c r="B184" s="4"/>
      <c r="C184" s="4"/>
      <c r="D184" s="4"/>
      <c r="E184" s="4"/>
      <c r="F184" s="4"/>
      <c r="G184" s="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21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</row>
    <row r="185" spans="1:52">
      <c r="A185" s="4"/>
      <c r="B185" s="4"/>
      <c r="C185" s="4"/>
      <c r="D185" s="4"/>
      <c r="E185" s="4"/>
      <c r="F185" s="4"/>
      <c r="G185" s="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21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</row>
    <row r="186" spans="1:52">
      <c r="A186" s="4"/>
      <c r="B186" s="4"/>
      <c r="C186" s="4"/>
      <c r="D186" s="4"/>
      <c r="E186" s="4"/>
      <c r="F186" s="4"/>
      <c r="G186" s="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21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</row>
    <row r="187" spans="1:52">
      <c r="A187" s="4"/>
      <c r="B187" s="4"/>
      <c r="C187" s="4"/>
      <c r="D187" s="4"/>
      <c r="E187" s="4"/>
      <c r="F187" s="4"/>
      <c r="G187" s="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21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</row>
    <row r="188" spans="1:52">
      <c r="A188" s="4"/>
      <c r="B188" s="4"/>
      <c r="C188" s="4"/>
      <c r="D188" s="4"/>
      <c r="E188" s="4"/>
      <c r="F188" s="4"/>
      <c r="G188" s="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21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</row>
    <row r="189" spans="1:52">
      <c r="A189" s="4"/>
      <c r="B189" s="4"/>
      <c r="C189" s="4"/>
      <c r="D189" s="4"/>
      <c r="E189" s="4"/>
      <c r="F189" s="4"/>
      <c r="G189" s="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21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</row>
    <row r="190" spans="1:52">
      <c r="A190" s="4"/>
      <c r="B190" s="4"/>
      <c r="C190" s="4"/>
      <c r="D190" s="4"/>
      <c r="E190" s="4"/>
      <c r="F190" s="4"/>
      <c r="G190" s="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21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</row>
    <row r="191" spans="1:52">
      <c r="A191" s="4"/>
      <c r="B191" s="4"/>
      <c r="C191" s="4"/>
      <c r="D191" s="4"/>
      <c r="E191" s="4"/>
      <c r="F191" s="4"/>
      <c r="G191" s="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21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</row>
    <row r="192" spans="1:52">
      <c r="A192" s="4"/>
      <c r="B192" s="4"/>
      <c r="C192" s="4"/>
      <c r="D192" s="4"/>
      <c r="E192" s="4"/>
      <c r="F192" s="4"/>
      <c r="G192" s="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21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</row>
    <row r="193" spans="1:52">
      <c r="A193" s="4"/>
      <c r="B193" s="4"/>
      <c r="C193" s="4"/>
      <c r="D193" s="4"/>
      <c r="E193" s="4"/>
      <c r="F193" s="4"/>
      <c r="G193" s="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21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</row>
    <row r="194" spans="1:52">
      <c r="A194" s="4"/>
      <c r="B194" s="4"/>
      <c r="C194" s="4"/>
      <c r="D194" s="4"/>
      <c r="E194" s="4"/>
      <c r="F194" s="4"/>
      <c r="G194" s="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21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</row>
    <row r="195" spans="1:52">
      <c r="A195" s="4"/>
      <c r="B195" s="4"/>
      <c r="C195" s="4"/>
      <c r="D195" s="4"/>
      <c r="E195" s="4"/>
      <c r="F195" s="4"/>
      <c r="G195" s="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21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</row>
    <row r="196" spans="1:52">
      <c r="A196" s="4"/>
      <c r="B196" s="4"/>
      <c r="C196" s="4"/>
      <c r="D196" s="4"/>
      <c r="E196" s="4"/>
      <c r="F196" s="4"/>
      <c r="G196" s="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21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</row>
    <row r="197" spans="1:52">
      <c r="A197" s="4"/>
      <c r="B197" s="4"/>
      <c r="C197" s="4"/>
      <c r="D197" s="4"/>
      <c r="E197" s="4"/>
      <c r="F197" s="4"/>
      <c r="G197" s="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21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</row>
    <row r="198" spans="1:52">
      <c r="A198" s="4"/>
      <c r="B198" s="4"/>
      <c r="C198" s="4"/>
      <c r="D198" s="4"/>
      <c r="E198" s="4"/>
      <c r="F198" s="4"/>
      <c r="G198" s="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21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</row>
    <row r="199" spans="1:52">
      <c r="A199" s="4"/>
      <c r="B199" s="4"/>
      <c r="C199" s="4"/>
      <c r="D199" s="4"/>
      <c r="E199" s="4"/>
      <c r="F199" s="4"/>
      <c r="G199" s="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21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</row>
    <row r="200" spans="1:52">
      <c r="A200" s="4"/>
      <c r="B200" s="4"/>
      <c r="C200" s="4"/>
      <c r="D200" s="4"/>
      <c r="E200" s="4"/>
      <c r="F200" s="4"/>
      <c r="G200" s="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21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</row>
    <row r="201" spans="1:52">
      <c r="A201" s="4"/>
      <c r="B201" s="4"/>
      <c r="C201" s="4"/>
      <c r="D201" s="4"/>
      <c r="E201" s="4"/>
      <c r="F201" s="4"/>
      <c r="G201" s="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21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</row>
    <row r="202" spans="1:52">
      <c r="A202" s="4"/>
      <c r="B202" s="4"/>
      <c r="C202" s="4"/>
      <c r="D202" s="4"/>
      <c r="E202" s="4"/>
      <c r="F202" s="4"/>
      <c r="G202" s="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21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</row>
    <row r="203" spans="1:52">
      <c r="A203" s="4"/>
      <c r="B203" s="4"/>
      <c r="C203" s="4"/>
      <c r="D203" s="4"/>
      <c r="E203" s="4"/>
      <c r="F203" s="4"/>
      <c r="G203" s="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21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</row>
    <row r="204" spans="1:52">
      <c r="A204" s="4"/>
      <c r="B204" s="4"/>
      <c r="C204" s="4"/>
      <c r="D204" s="4"/>
      <c r="E204" s="4"/>
      <c r="F204" s="4"/>
      <c r="G204" s="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21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</row>
    <row r="205" spans="1:52">
      <c r="A205" s="4"/>
      <c r="B205" s="4"/>
      <c r="C205" s="4"/>
      <c r="D205" s="4"/>
      <c r="E205" s="4"/>
      <c r="F205" s="4"/>
      <c r="G205" s="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21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</row>
    <row r="206" spans="1:52">
      <c r="A206" s="4"/>
      <c r="B206" s="4"/>
      <c r="C206" s="4"/>
      <c r="D206" s="4"/>
      <c r="E206" s="4"/>
      <c r="F206" s="4"/>
      <c r="G206" s="5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21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</row>
    <row r="207" spans="1:52">
      <c r="A207" s="4"/>
      <c r="B207" s="4"/>
      <c r="C207" s="4"/>
      <c r="D207" s="4"/>
      <c r="E207" s="4"/>
      <c r="F207" s="4"/>
      <c r="G207" s="5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21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</row>
    <row r="208" spans="1:52">
      <c r="A208" s="4"/>
      <c r="B208" s="4"/>
      <c r="C208" s="4"/>
      <c r="D208" s="4"/>
      <c r="E208" s="4"/>
      <c r="F208" s="4"/>
      <c r="G208" s="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21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</row>
    <row r="209" spans="1:52">
      <c r="A209" s="4"/>
      <c r="B209" s="4"/>
      <c r="C209" s="4"/>
      <c r="D209" s="4"/>
      <c r="E209" s="4"/>
      <c r="F209" s="4"/>
      <c r="G209" s="5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21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</row>
    <row r="210" spans="1:52">
      <c r="A210" s="4"/>
      <c r="B210" s="4"/>
      <c r="C210" s="4"/>
      <c r="D210" s="4"/>
      <c r="E210" s="4"/>
      <c r="F210" s="4"/>
      <c r="G210" s="5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21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</row>
    <row r="211" spans="1:52">
      <c r="A211" s="4"/>
      <c r="B211" s="4"/>
      <c r="C211" s="4"/>
      <c r="D211" s="4"/>
      <c r="E211" s="4"/>
      <c r="F211" s="4"/>
      <c r="G211" s="5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21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</row>
    <row r="212" spans="1:52">
      <c r="A212" s="4"/>
      <c r="B212" s="4"/>
      <c r="C212" s="4"/>
      <c r="D212" s="4"/>
      <c r="E212" s="4"/>
      <c r="F212" s="4"/>
      <c r="G212" s="5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21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</row>
    <row r="213" spans="1:52">
      <c r="A213" s="4"/>
      <c r="B213" s="4"/>
      <c r="C213" s="4"/>
      <c r="D213" s="4"/>
      <c r="E213" s="4"/>
      <c r="F213" s="4"/>
      <c r="G213" s="5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21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</row>
    <row r="214" spans="1:52">
      <c r="A214" s="4"/>
      <c r="B214" s="4"/>
      <c r="C214" s="4"/>
      <c r="D214" s="4"/>
      <c r="E214" s="4"/>
      <c r="F214" s="4"/>
      <c r="G214" s="5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21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</row>
    <row r="215" spans="1:52">
      <c r="A215" s="4"/>
      <c r="B215" s="4"/>
      <c r="C215" s="4"/>
      <c r="D215" s="4"/>
      <c r="E215" s="4"/>
      <c r="F215" s="4"/>
      <c r="G215" s="5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21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</row>
    <row r="216" spans="1:52">
      <c r="A216" s="4"/>
      <c r="B216" s="4"/>
      <c r="C216" s="4"/>
      <c r="D216" s="4"/>
      <c r="E216" s="4"/>
      <c r="F216" s="4"/>
      <c r="G216" s="5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21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</row>
    <row r="217" spans="1:52">
      <c r="A217" s="4"/>
      <c r="B217" s="4"/>
      <c r="C217" s="4"/>
      <c r="D217" s="4"/>
      <c r="E217" s="4"/>
      <c r="F217" s="4"/>
      <c r="G217" s="5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21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</row>
    <row r="218" spans="1:52">
      <c r="A218" s="4"/>
      <c r="B218" s="4"/>
      <c r="C218" s="4"/>
      <c r="D218" s="4"/>
      <c r="E218" s="4"/>
      <c r="F218" s="4"/>
      <c r="G218" s="5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21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</row>
    <row r="219" spans="1:52">
      <c r="A219" s="4"/>
      <c r="B219" s="4"/>
      <c r="C219" s="4"/>
      <c r="D219" s="4"/>
      <c r="E219" s="4"/>
      <c r="F219" s="4"/>
      <c r="G219" s="5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21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</row>
    <row r="220" spans="1:52">
      <c r="A220" s="4"/>
      <c r="B220" s="4"/>
      <c r="C220" s="4"/>
      <c r="D220" s="4"/>
      <c r="E220" s="4"/>
      <c r="F220" s="4"/>
      <c r="G220" s="5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21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</row>
    <row r="221" spans="1:52">
      <c r="A221" s="4"/>
      <c r="B221" s="4"/>
      <c r="C221" s="4"/>
      <c r="D221" s="4"/>
      <c r="E221" s="4"/>
      <c r="F221" s="4"/>
      <c r="G221" s="5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21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</row>
    <row r="222" spans="1:52">
      <c r="A222" s="4"/>
      <c r="B222" s="4"/>
      <c r="C222" s="4"/>
      <c r="D222" s="4"/>
      <c r="E222" s="4"/>
      <c r="F222" s="4"/>
      <c r="G222" s="5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21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</row>
    <row r="223" spans="1:52">
      <c r="A223" s="4"/>
      <c r="B223" s="4"/>
      <c r="C223" s="4"/>
      <c r="D223" s="4"/>
      <c r="E223" s="4"/>
      <c r="F223" s="4"/>
      <c r="G223" s="5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21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</row>
    <row r="224" spans="1:52">
      <c r="A224" s="4"/>
      <c r="B224" s="4"/>
      <c r="C224" s="4"/>
      <c r="D224" s="4"/>
      <c r="E224" s="4"/>
      <c r="F224" s="4"/>
      <c r="G224" s="5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21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</row>
    <row r="225" spans="1:52">
      <c r="A225" s="4"/>
      <c r="B225" s="4"/>
      <c r="C225" s="4"/>
      <c r="D225" s="4"/>
      <c r="E225" s="4"/>
      <c r="F225" s="4"/>
      <c r="G225" s="5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21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</row>
    <row r="226" spans="1:52">
      <c r="A226" s="4"/>
      <c r="B226" s="4"/>
      <c r="C226" s="4"/>
      <c r="D226" s="4"/>
      <c r="E226" s="4"/>
      <c r="F226" s="4"/>
      <c r="G226" s="5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21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</row>
    <row r="227" spans="1:52">
      <c r="A227" s="4"/>
      <c r="B227" s="4"/>
      <c r="C227" s="4"/>
      <c r="D227" s="4"/>
      <c r="E227" s="4"/>
      <c r="F227" s="4"/>
      <c r="G227" s="5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21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</row>
    <row r="228" spans="1:52">
      <c r="A228" s="4"/>
      <c r="B228" s="4"/>
      <c r="C228" s="4"/>
      <c r="D228" s="4"/>
      <c r="E228" s="4"/>
      <c r="F228" s="4"/>
      <c r="G228" s="5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21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</row>
    <row r="229" spans="1:52">
      <c r="A229" s="4"/>
      <c r="B229" s="4"/>
      <c r="C229" s="4"/>
      <c r="D229" s="4"/>
      <c r="E229" s="4"/>
      <c r="F229" s="4"/>
      <c r="G229" s="5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21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</row>
    <row r="230" spans="1:52">
      <c r="A230" s="4"/>
      <c r="B230" s="4"/>
      <c r="C230" s="4"/>
      <c r="D230" s="4"/>
      <c r="E230" s="4"/>
      <c r="F230" s="4"/>
      <c r="G230" s="5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21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</row>
    <row r="231" spans="1:52">
      <c r="A231" s="4"/>
      <c r="B231" s="4"/>
      <c r="C231" s="4"/>
      <c r="D231" s="4"/>
      <c r="E231" s="4"/>
      <c r="F231" s="4"/>
      <c r="G231" s="5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21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</row>
    <row r="232" spans="1:52">
      <c r="A232" s="4"/>
      <c r="B232" s="4"/>
      <c r="C232" s="4"/>
      <c r="D232" s="4"/>
      <c r="E232" s="4"/>
      <c r="F232" s="4"/>
      <c r="G232" s="5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21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</row>
    <row r="233" spans="1:52">
      <c r="A233" s="4"/>
      <c r="B233" s="4"/>
      <c r="C233" s="4"/>
      <c r="D233" s="4"/>
      <c r="E233" s="4"/>
      <c r="F233" s="4"/>
      <c r="G233" s="5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21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</row>
    <row r="234" spans="1:52">
      <c r="A234" s="4"/>
      <c r="B234" s="4"/>
      <c r="C234" s="4"/>
      <c r="D234" s="4"/>
      <c r="E234" s="4"/>
      <c r="F234" s="4"/>
      <c r="G234" s="5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21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</row>
    <row r="235" spans="1:52">
      <c r="A235" s="4"/>
      <c r="B235" s="4"/>
      <c r="C235" s="4"/>
      <c r="D235" s="4"/>
      <c r="E235" s="4"/>
      <c r="F235" s="4"/>
      <c r="G235" s="5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21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</row>
    <row r="236" spans="1:52">
      <c r="A236" s="4"/>
      <c r="B236" s="4"/>
      <c r="C236" s="4"/>
      <c r="D236" s="4"/>
      <c r="E236" s="4"/>
      <c r="F236" s="4"/>
      <c r="G236" s="5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21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</row>
    <row r="237" spans="1:52">
      <c r="A237" s="4"/>
      <c r="B237" s="4"/>
      <c r="C237" s="4"/>
      <c r="D237" s="4"/>
      <c r="E237" s="4"/>
      <c r="F237" s="4"/>
      <c r="G237" s="5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21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</row>
    <row r="238" spans="1:52">
      <c r="A238" s="4"/>
      <c r="B238" s="4"/>
      <c r="C238" s="4"/>
      <c r="D238" s="4"/>
      <c r="E238" s="4"/>
      <c r="F238" s="4"/>
      <c r="G238" s="5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21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</row>
    <row r="239" spans="1:52">
      <c r="A239" s="4"/>
      <c r="B239" s="4"/>
      <c r="C239" s="4"/>
      <c r="D239" s="4"/>
      <c r="E239" s="4"/>
      <c r="F239" s="4"/>
      <c r="G239" s="5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21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</row>
    <row r="240" spans="1:52">
      <c r="A240" s="4"/>
      <c r="B240" s="4"/>
      <c r="C240" s="4"/>
      <c r="D240" s="4"/>
      <c r="E240" s="4"/>
      <c r="F240" s="4"/>
      <c r="G240" s="5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21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</row>
    <row r="241" spans="1:52">
      <c r="A241" s="4"/>
      <c r="B241" s="4"/>
      <c r="C241" s="4"/>
      <c r="D241" s="4"/>
      <c r="E241" s="4"/>
      <c r="F241" s="4"/>
      <c r="G241" s="5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21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</row>
    <row r="242" spans="1:52">
      <c r="A242" s="4"/>
      <c r="B242" s="4"/>
      <c r="C242" s="4"/>
      <c r="D242" s="4"/>
      <c r="E242" s="4"/>
      <c r="F242" s="4"/>
      <c r="G242" s="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21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</row>
    <row r="243" spans="1:52">
      <c r="A243" s="4"/>
      <c r="B243" s="4"/>
      <c r="C243" s="4"/>
      <c r="D243" s="4"/>
      <c r="E243" s="4"/>
      <c r="F243" s="4"/>
      <c r="G243" s="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21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</row>
    <row r="244" spans="1:52">
      <c r="A244" s="4"/>
      <c r="B244" s="4"/>
      <c r="C244" s="4"/>
      <c r="D244" s="4"/>
      <c r="E244" s="4"/>
      <c r="F244" s="4"/>
      <c r="G244" s="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21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</row>
    <row r="245" spans="1:52">
      <c r="A245" s="4"/>
      <c r="B245" s="4"/>
      <c r="C245" s="4"/>
      <c r="D245" s="4"/>
      <c r="E245" s="4"/>
      <c r="F245" s="4"/>
      <c r="G245" s="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21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</row>
    <row r="246" spans="1:52">
      <c r="A246" s="4"/>
      <c r="B246" s="4"/>
      <c r="C246" s="4"/>
      <c r="D246" s="4"/>
      <c r="E246" s="4"/>
      <c r="F246" s="4"/>
      <c r="G246" s="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21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</row>
    <row r="247" spans="1:52">
      <c r="A247" s="4"/>
      <c r="B247" s="4"/>
      <c r="C247" s="4"/>
      <c r="D247" s="4"/>
      <c r="E247" s="4"/>
      <c r="F247" s="4"/>
      <c r="G247" s="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21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</row>
    <row r="248" spans="1:52">
      <c r="A248" s="4"/>
      <c r="B248" s="4"/>
      <c r="C248" s="4"/>
      <c r="D248" s="4"/>
      <c r="E248" s="4"/>
      <c r="F248" s="4"/>
      <c r="G248" s="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21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</row>
    <row r="249" spans="1:52">
      <c r="A249" s="4"/>
      <c r="B249" s="4"/>
      <c r="C249" s="4"/>
      <c r="D249" s="4"/>
      <c r="E249" s="4"/>
      <c r="F249" s="4"/>
      <c r="G249" s="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21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</row>
    <row r="250" spans="1:52">
      <c r="A250" s="4"/>
      <c r="B250" s="4"/>
      <c r="C250" s="4"/>
      <c r="D250" s="4"/>
      <c r="E250" s="4"/>
      <c r="F250" s="4"/>
      <c r="G250" s="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21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</row>
    <row r="251" spans="1:52">
      <c r="A251" s="4"/>
      <c r="B251" s="4"/>
      <c r="C251" s="4"/>
      <c r="D251" s="4"/>
      <c r="E251" s="4"/>
      <c r="F251" s="4"/>
      <c r="G251" s="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21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</row>
    <row r="252" spans="1:52">
      <c r="A252" s="4"/>
      <c r="B252" s="4"/>
      <c r="C252" s="4"/>
      <c r="D252" s="4"/>
      <c r="E252" s="4"/>
      <c r="F252" s="4"/>
      <c r="G252" s="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21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</row>
    <row r="253" spans="1:52">
      <c r="A253" s="4"/>
      <c r="B253" s="4"/>
      <c r="C253" s="4"/>
      <c r="D253" s="4"/>
      <c r="E253" s="4"/>
      <c r="F253" s="4"/>
      <c r="G253" s="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21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</row>
    <row r="254" spans="1:52">
      <c r="A254" s="4"/>
      <c r="B254" s="4"/>
      <c r="C254" s="4"/>
      <c r="D254" s="4"/>
      <c r="E254" s="4"/>
      <c r="F254" s="4"/>
      <c r="G254" s="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21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</row>
    <row r="255" spans="1:52">
      <c r="A255" s="4"/>
      <c r="B255" s="4"/>
      <c r="C255" s="4"/>
      <c r="D255" s="4"/>
      <c r="E255" s="4"/>
      <c r="F255" s="4"/>
      <c r="G255" s="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21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</row>
    <row r="256" spans="1:52">
      <c r="A256" s="4"/>
      <c r="B256" s="4"/>
      <c r="C256" s="4"/>
      <c r="D256" s="4"/>
      <c r="E256" s="4"/>
      <c r="F256" s="4"/>
      <c r="G256" s="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21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</row>
    <row r="257" spans="1:52">
      <c r="A257" s="4"/>
      <c r="B257" s="4"/>
      <c r="C257" s="4"/>
      <c r="D257" s="4"/>
      <c r="E257" s="4"/>
      <c r="F257" s="4"/>
      <c r="G257" s="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21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</row>
    <row r="258" spans="1:52">
      <c r="A258" s="4"/>
      <c r="B258" s="4"/>
      <c r="C258" s="4"/>
      <c r="D258" s="4"/>
      <c r="E258" s="4"/>
      <c r="F258" s="4"/>
      <c r="G258" s="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21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</row>
    <row r="259" spans="1:52">
      <c r="A259" s="4"/>
      <c r="B259" s="4"/>
      <c r="C259" s="4"/>
      <c r="D259" s="4"/>
      <c r="E259" s="4"/>
      <c r="F259" s="4"/>
      <c r="G259" s="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21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</row>
    <row r="260" spans="1:52">
      <c r="A260" s="4"/>
      <c r="B260" s="4"/>
      <c r="C260" s="4"/>
      <c r="D260" s="4"/>
      <c r="E260" s="4"/>
      <c r="F260" s="4"/>
      <c r="G260" s="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21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</row>
    <row r="261" spans="1:52">
      <c r="A261" s="4"/>
      <c r="B261" s="4"/>
      <c r="C261" s="4"/>
      <c r="D261" s="4"/>
      <c r="E261" s="4"/>
      <c r="F261" s="4"/>
      <c r="G261" s="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21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</row>
    <row r="262" spans="1:52">
      <c r="A262" s="4"/>
      <c r="B262" s="4"/>
      <c r="C262" s="4"/>
      <c r="D262" s="4"/>
      <c r="E262" s="4"/>
      <c r="F262" s="4"/>
      <c r="G262" s="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21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</row>
    <row r="263" spans="1:52">
      <c r="A263" s="4"/>
      <c r="B263" s="4"/>
      <c r="C263" s="4"/>
      <c r="D263" s="4"/>
      <c r="E263" s="4"/>
      <c r="F263" s="4"/>
      <c r="G263" s="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21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</row>
    <row r="264" spans="1:52">
      <c r="A264" s="4"/>
      <c r="B264" s="4"/>
      <c r="C264" s="4"/>
      <c r="D264" s="4"/>
      <c r="E264" s="4"/>
      <c r="F264" s="4"/>
      <c r="G264" s="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21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</row>
    <row r="265" spans="1:52">
      <c r="A265" s="4"/>
      <c r="B265" s="4"/>
      <c r="C265" s="4"/>
      <c r="D265" s="4"/>
      <c r="E265" s="4"/>
      <c r="F265" s="4"/>
      <c r="G265" s="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21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</row>
    <row r="266" spans="1:52">
      <c r="A266" s="4"/>
      <c r="B266" s="4"/>
      <c r="C266" s="4"/>
      <c r="D266" s="4"/>
      <c r="E266" s="4"/>
      <c r="F266" s="4"/>
      <c r="G266" s="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21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</row>
    <row r="267" spans="1:52">
      <c r="A267" s="4"/>
      <c r="B267" s="4"/>
      <c r="C267" s="4"/>
      <c r="D267" s="4"/>
      <c r="E267" s="4"/>
      <c r="F267" s="4"/>
      <c r="G267" s="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21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</row>
    <row r="268" spans="1:52">
      <c r="A268" s="4"/>
      <c r="B268" s="4"/>
      <c r="C268" s="4"/>
      <c r="D268" s="4"/>
      <c r="E268" s="4"/>
      <c r="F268" s="4"/>
      <c r="G268" s="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21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</row>
    <row r="269" spans="1:52">
      <c r="A269" s="4"/>
      <c r="B269" s="4"/>
      <c r="C269" s="4"/>
      <c r="D269" s="4"/>
      <c r="E269" s="4"/>
      <c r="F269" s="4"/>
      <c r="G269" s="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21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</row>
    <row r="270" spans="1:52">
      <c r="A270" s="4"/>
      <c r="B270" s="4"/>
      <c r="C270" s="4"/>
      <c r="D270" s="4"/>
      <c r="E270" s="4"/>
      <c r="F270" s="4"/>
      <c r="G270" s="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21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</row>
    <row r="271" spans="1:52">
      <c r="A271" s="4"/>
      <c r="B271" s="4"/>
      <c r="C271" s="4"/>
      <c r="D271" s="4"/>
      <c r="E271" s="4"/>
      <c r="F271" s="4"/>
      <c r="G271" s="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21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</row>
    <row r="272" spans="1:52">
      <c r="A272" s="4"/>
      <c r="B272" s="4"/>
      <c r="C272" s="4"/>
      <c r="D272" s="4"/>
      <c r="E272" s="4"/>
      <c r="F272" s="4"/>
      <c r="G272" s="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21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</row>
    <row r="273" spans="1:52">
      <c r="A273" s="4"/>
      <c r="B273" s="4"/>
      <c r="C273" s="4"/>
      <c r="D273" s="4"/>
      <c r="E273" s="4"/>
      <c r="F273" s="4"/>
      <c r="G273" s="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21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</row>
    <row r="274" spans="1:52">
      <c r="A274" s="4"/>
      <c r="B274" s="4"/>
      <c r="C274" s="4"/>
      <c r="D274" s="4"/>
      <c r="E274" s="4"/>
      <c r="F274" s="4"/>
      <c r="G274" s="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21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</row>
    <row r="275" spans="1:52">
      <c r="A275" s="4"/>
      <c r="B275" s="4"/>
      <c r="C275" s="4"/>
      <c r="D275" s="4"/>
      <c r="E275" s="4"/>
      <c r="F275" s="4"/>
      <c r="G275" s="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21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</row>
    <row r="276" spans="1:52">
      <c r="A276" s="4"/>
      <c r="B276" s="4"/>
      <c r="C276" s="4"/>
      <c r="D276" s="4"/>
      <c r="E276" s="4"/>
      <c r="F276" s="4"/>
      <c r="G276" s="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21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</row>
    <row r="277" spans="1:52">
      <c r="A277" s="4"/>
      <c r="B277" s="4"/>
      <c r="C277" s="4"/>
      <c r="D277" s="4"/>
      <c r="E277" s="4"/>
      <c r="F277" s="4"/>
      <c r="G277" s="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21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</row>
    <row r="278" spans="1:52">
      <c r="A278" s="4"/>
      <c r="B278" s="4"/>
      <c r="C278" s="4"/>
      <c r="D278" s="4"/>
      <c r="E278" s="4"/>
      <c r="F278" s="4"/>
      <c r="G278" s="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21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</row>
    <row r="279" spans="1:52">
      <c r="A279" s="4"/>
      <c r="B279" s="4"/>
      <c r="C279" s="4"/>
      <c r="D279" s="4"/>
      <c r="E279" s="4"/>
      <c r="F279" s="4"/>
      <c r="G279" s="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21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</row>
    <row r="280" spans="1:52">
      <c r="A280" s="4"/>
      <c r="B280" s="4"/>
      <c r="C280" s="4"/>
      <c r="D280" s="4"/>
      <c r="E280" s="4"/>
      <c r="F280" s="4"/>
      <c r="G280" s="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21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</row>
    <row r="281" spans="1:52">
      <c r="A281" s="4"/>
      <c r="B281" s="4"/>
      <c r="C281" s="4"/>
      <c r="D281" s="4"/>
      <c r="E281" s="4"/>
      <c r="F281" s="4"/>
      <c r="G281" s="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21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</row>
    <row r="282" spans="1:52">
      <c r="A282" s="4"/>
      <c r="B282" s="4"/>
      <c r="C282" s="4"/>
      <c r="D282" s="4"/>
      <c r="E282" s="4"/>
      <c r="F282" s="4"/>
      <c r="G282" s="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21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</row>
    <row r="283" spans="1:52">
      <c r="A283" s="4"/>
      <c r="B283" s="4"/>
      <c r="C283" s="4"/>
      <c r="D283" s="4"/>
      <c r="E283" s="4"/>
      <c r="F283" s="4"/>
      <c r="G283" s="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21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</row>
    <row r="284" spans="1:52">
      <c r="A284" s="4"/>
      <c r="B284" s="4"/>
      <c r="C284" s="4"/>
      <c r="D284" s="4"/>
      <c r="E284" s="4"/>
      <c r="F284" s="4"/>
      <c r="G284" s="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21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</row>
    <row r="285" spans="1:52">
      <c r="A285" s="4"/>
      <c r="B285" s="4"/>
      <c r="C285" s="4"/>
      <c r="D285" s="4"/>
      <c r="E285" s="4"/>
      <c r="F285" s="4"/>
      <c r="G285" s="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21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</row>
    <row r="286" spans="1:52">
      <c r="A286" s="4"/>
      <c r="B286" s="4"/>
      <c r="C286" s="4"/>
      <c r="D286" s="4"/>
      <c r="E286" s="4"/>
      <c r="F286" s="4"/>
      <c r="G286" s="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21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</row>
    <row r="287" spans="1:52">
      <c r="A287" s="4"/>
      <c r="B287" s="4"/>
      <c r="C287" s="4"/>
      <c r="D287" s="4"/>
      <c r="E287" s="4"/>
      <c r="F287" s="4"/>
      <c r="G287" s="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21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</row>
    <row r="288" spans="1:52">
      <c r="A288" s="4"/>
      <c r="B288" s="4"/>
      <c r="C288" s="4"/>
      <c r="D288" s="4"/>
      <c r="E288" s="4"/>
      <c r="F288" s="4"/>
      <c r="G288" s="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21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</row>
    <row r="289" spans="1:52">
      <c r="A289" s="4"/>
      <c r="B289" s="4"/>
      <c r="C289" s="4"/>
      <c r="D289" s="4"/>
      <c r="E289" s="4"/>
      <c r="F289" s="4"/>
      <c r="G289" s="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21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</row>
    <row r="290" spans="1:52">
      <c r="A290" s="4"/>
      <c r="B290" s="4"/>
      <c r="C290" s="4"/>
      <c r="D290" s="4"/>
      <c r="E290" s="4"/>
      <c r="F290" s="4"/>
      <c r="G290" s="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21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</row>
    <row r="291" spans="1:52">
      <c r="A291" s="4"/>
      <c r="B291" s="4"/>
      <c r="C291" s="4"/>
      <c r="D291" s="4"/>
      <c r="E291" s="4"/>
      <c r="F291" s="4"/>
      <c r="G291" s="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21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</row>
    <row r="292" spans="1:52">
      <c r="A292" s="4"/>
      <c r="B292" s="4"/>
      <c r="C292" s="4"/>
      <c r="D292" s="4"/>
      <c r="E292" s="4"/>
      <c r="F292" s="4"/>
      <c r="G292" s="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21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</row>
    <row r="293" spans="1:52">
      <c r="A293" s="4"/>
      <c r="B293" s="4"/>
      <c r="C293" s="4"/>
      <c r="D293" s="4"/>
      <c r="E293" s="4"/>
      <c r="F293" s="4"/>
      <c r="G293" s="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21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</row>
    <row r="294" spans="1:52">
      <c r="A294" s="4"/>
      <c r="B294" s="4"/>
      <c r="C294" s="4"/>
      <c r="D294" s="4"/>
      <c r="E294" s="4"/>
      <c r="F294" s="4"/>
      <c r="G294" s="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21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</row>
    <row r="295" spans="1:52">
      <c r="A295" s="4"/>
      <c r="B295" s="4"/>
      <c r="C295" s="4"/>
      <c r="D295" s="4"/>
      <c r="E295" s="4"/>
      <c r="F295" s="4"/>
      <c r="G295" s="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21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</row>
    <row r="296" spans="1:52">
      <c r="A296" s="4"/>
      <c r="B296" s="4"/>
      <c r="C296" s="4"/>
      <c r="D296" s="4"/>
      <c r="E296" s="4"/>
      <c r="F296" s="4"/>
      <c r="G296" s="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21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</row>
    <row r="297" spans="1:52">
      <c r="A297" s="4"/>
      <c r="B297" s="4"/>
      <c r="C297" s="4"/>
      <c r="D297" s="4"/>
      <c r="E297" s="4"/>
      <c r="F297" s="4"/>
      <c r="G297" s="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21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</row>
    <row r="298" spans="1:52">
      <c r="A298" s="4"/>
      <c r="B298" s="4"/>
      <c r="C298" s="4"/>
      <c r="D298" s="4"/>
      <c r="E298" s="4"/>
      <c r="F298" s="4"/>
      <c r="G298" s="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21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</row>
    <row r="299" spans="1:52">
      <c r="A299" s="4"/>
      <c r="B299" s="4"/>
      <c r="C299" s="4"/>
      <c r="D299" s="4"/>
      <c r="E299" s="4"/>
      <c r="F299" s="4"/>
      <c r="G299" s="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21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</row>
    <row r="300" spans="1:52">
      <c r="A300" s="4"/>
      <c r="B300" s="4"/>
      <c r="C300" s="4"/>
      <c r="D300" s="4"/>
      <c r="E300" s="4"/>
      <c r="F300" s="4"/>
      <c r="G300" s="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21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</row>
    <row r="301" spans="1:52">
      <c r="A301" s="4"/>
      <c r="B301" s="4"/>
      <c r="C301" s="4"/>
      <c r="D301" s="4"/>
      <c r="E301" s="4"/>
      <c r="F301" s="4"/>
      <c r="G301" s="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21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</row>
    <row r="302" spans="1:52">
      <c r="A302" s="4"/>
      <c r="B302" s="4"/>
      <c r="C302" s="4"/>
      <c r="D302" s="4"/>
      <c r="E302" s="4"/>
      <c r="F302" s="4"/>
      <c r="G302" s="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21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</row>
    <row r="303" spans="1:52">
      <c r="A303" s="4"/>
      <c r="B303" s="4"/>
      <c r="C303" s="4"/>
      <c r="D303" s="4"/>
      <c r="E303" s="4"/>
      <c r="F303" s="4"/>
      <c r="G303" s="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21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</row>
    <row r="304" spans="1:52">
      <c r="A304" s="4"/>
      <c r="B304" s="4"/>
      <c r="C304" s="4"/>
      <c r="D304" s="4"/>
      <c r="E304" s="4"/>
      <c r="F304" s="4"/>
      <c r="G304" s="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21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</row>
    <row r="305" spans="1:52">
      <c r="A305" s="4"/>
      <c r="B305" s="4"/>
      <c r="C305" s="4"/>
      <c r="D305" s="4"/>
      <c r="E305" s="4"/>
      <c r="F305" s="4"/>
      <c r="G305" s="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21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</row>
    <row r="306" spans="1:52">
      <c r="A306" s="4"/>
      <c r="B306" s="4"/>
      <c r="C306" s="4"/>
      <c r="D306" s="4"/>
      <c r="E306" s="4"/>
      <c r="F306" s="4"/>
      <c r="G306" s="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21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</row>
    <row r="307" spans="1:52">
      <c r="A307" s="4"/>
      <c r="B307" s="4"/>
      <c r="C307" s="4"/>
      <c r="D307" s="4"/>
      <c r="E307" s="4"/>
      <c r="F307" s="4"/>
      <c r="G307" s="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21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</row>
    <row r="308" spans="1:52">
      <c r="A308" s="4"/>
      <c r="B308" s="4"/>
      <c r="C308" s="4"/>
      <c r="D308" s="4"/>
      <c r="E308" s="4"/>
      <c r="F308" s="4"/>
      <c r="G308" s="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21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</row>
    <row r="309" spans="1:52">
      <c r="A309" s="4"/>
      <c r="B309" s="4"/>
      <c r="C309" s="4"/>
      <c r="D309" s="4"/>
      <c r="E309" s="4"/>
      <c r="F309" s="4"/>
      <c r="G309" s="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21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</row>
    <row r="310" spans="1:52">
      <c r="A310" s="4"/>
      <c r="B310" s="4"/>
      <c r="C310" s="4"/>
      <c r="D310" s="4"/>
      <c r="E310" s="4"/>
      <c r="F310" s="4"/>
      <c r="G310" s="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21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</row>
    <row r="311" spans="1:52">
      <c r="A311" s="4"/>
      <c r="B311" s="4"/>
      <c r="C311" s="4"/>
      <c r="D311" s="4"/>
      <c r="E311" s="4"/>
      <c r="F311" s="4"/>
      <c r="G311" s="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21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</row>
    <row r="312" spans="1:52">
      <c r="A312" s="4"/>
      <c r="B312" s="4"/>
      <c r="C312" s="4"/>
      <c r="D312" s="4"/>
      <c r="E312" s="4"/>
      <c r="F312" s="4"/>
      <c r="G312" s="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21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</row>
    <row r="313" spans="1:52">
      <c r="A313" s="4"/>
      <c r="B313" s="4"/>
      <c r="C313" s="4"/>
      <c r="D313" s="4"/>
      <c r="E313" s="4"/>
      <c r="F313" s="4"/>
      <c r="G313" s="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21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</row>
    <row r="314" spans="1:52">
      <c r="A314" s="4"/>
      <c r="B314" s="4"/>
      <c r="C314" s="4"/>
      <c r="D314" s="4"/>
      <c r="E314" s="4"/>
      <c r="F314" s="4"/>
      <c r="G314" s="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21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</row>
    <row r="315" spans="1:52">
      <c r="A315" s="4"/>
      <c r="B315" s="4"/>
      <c r="C315" s="4"/>
      <c r="D315" s="4"/>
      <c r="E315" s="4"/>
      <c r="F315" s="4"/>
      <c r="G315" s="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21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</row>
    <row r="316" spans="1:52">
      <c r="A316" s="4"/>
      <c r="B316" s="4"/>
      <c r="C316" s="4"/>
      <c r="D316" s="4"/>
      <c r="E316" s="4"/>
      <c r="F316" s="4"/>
      <c r="G316" s="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21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</row>
    <row r="317" spans="1:52">
      <c r="A317" s="4"/>
      <c r="B317" s="4"/>
      <c r="C317" s="4"/>
      <c r="D317" s="4"/>
      <c r="E317" s="4"/>
      <c r="F317" s="4"/>
      <c r="G317" s="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21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</row>
    <row r="318" spans="1:52">
      <c r="A318" s="4"/>
      <c r="B318" s="4"/>
      <c r="C318" s="4"/>
      <c r="D318" s="4"/>
      <c r="E318" s="4"/>
      <c r="F318" s="4"/>
      <c r="G318" s="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21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</row>
    <row r="319" spans="1:52">
      <c r="A319" s="4"/>
      <c r="B319" s="4"/>
      <c r="C319" s="4"/>
      <c r="D319" s="4"/>
      <c r="E319" s="4"/>
      <c r="F319" s="4"/>
      <c r="G319" s="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21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</row>
    <row r="320" spans="1:52">
      <c r="A320" s="4"/>
      <c r="B320" s="4"/>
      <c r="C320" s="4"/>
      <c r="D320" s="4"/>
      <c r="E320" s="4"/>
      <c r="F320" s="4"/>
      <c r="G320" s="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21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</row>
    <row r="321" spans="1:52">
      <c r="A321" s="4"/>
      <c r="B321" s="4"/>
      <c r="C321" s="4"/>
      <c r="D321" s="4"/>
      <c r="E321" s="4"/>
      <c r="F321" s="4"/>
      <c r="G321" s="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21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</row>
    <row r="322" spans="1:52">
      <c r="A322" s="4"/>
      <c r="B322" s="4"/>
      <c r="C322" s="4"/>
      <c r="D322" s="4"/>
      <c r="E322" s="4"/>
      <c r="F322" s="4"/>
      <c r="G322" s="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21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</row>
    <row r="323" spans="1:52">
      <c r="A323" s="4"/>
      <c r="B323" s="4"/>
      <c r="C323" s="4"/>
      <c r="D323" s="4"/>
      <c r="E323" s="4"/>
      <c r="F323" s="4"/>
      <c r="G323" s="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21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</row>
    <row r="324" spans="1:52">
      <c r="A324" s="4"/>
      <c r="B324" s="4"/>
      <c r="C324" s="4"/>
      <c r="D324" s="4"/>
      <c r="E324" s="4"/>
      <c r="F324" s="4"/>
      <c r="G324" s="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21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</row>
    <row r="325" spans="1:52">
      <c r="A325" s="4"/>
      <c r="B325" s="4"/>
      <c r="C325" s="4"/>
      <c r="D325" s="4"/>
      <c r="E325" s="4"/>
      <c r="F325" s="4"/>
      <c r="G325" s="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21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</row>
    <row r="326" spans="1:52">
      <c r="A326" s="4"/>
      <c r="B326" s="4"/>
      <c r="C326" s="4"/>
      <c r="D326" s="4"/>
      <c r="E326" s="4"/>
      <c r="F326" s="4"/>
      <c r="G326" s="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21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</row>
    <row r="327" spans="1:52">
      <c r="A327" s="4"/>
      <c r="B327" s="4"/>
      <c r="C327" s="4"/>
      <c r="D327" s="4"/>
      <c r="E327" s="4"/>
      <c r="F327" s="4"/>
      <c r="G327" s="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21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</row>
    <row r="328" spans="1:52">
      <c r="A328" s="4"/>
      <c r="B328" s="4"/>
      <c r="C328" s="4"/>
      <c r="D328" s="4"/>
      <c r="E328" s="4"/>
      <c r="F328" s="4"/>
      <c r="G328" s="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21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</row>
    <row r="329" spans="1:52">
      <c r="A329" s="4"/>
      <c r="B329" s="4"/>
      <c r="C329" s="4"/>
      <c r="D329" s="4"/>
      <c r="E329" s="4"/>
      <c r="F329" s="4"/>
      <c r="G329" s="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21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</row>
    <row r="330" spans="1:52">
      <c r="A330" s="4"/>
      <c r="B330" s="4"/>
      <c r="C330" s="4"/>
      <c r="D330" s="4"/>
      <c r="E330" s="4"/>
      <c r="F330" s="4"/>
      <c r="G330" s="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21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</row>
    <row r="331" spans="1:52">
      <c r="A331" s="4"/>
      <c r="B331" s="4"/>
      <c r="C331" s="4"/>
      <c r="D331" s="4"/>
      <c r="E331" s="4"/>
      <c r="F331" s="4"/>
      <c r="G331" s="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21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</row>
    <row r="332" spans="1:52">
      <c r="A332" s="4"/>
      <c r="B332" s="4"/>
      <c r="C332" s="4"/>
      <c r="D332" s="4"/>
      <c r="E332" s="4"/>
      <c r="F332" s="4"/>
      <c r="G332" s="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21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</row>
    <row r="333" spans="1:52">
      <c r="A333" s="4"/>
      <c r="B333" s="4"/>
      <c r="C333" s="4"/>
      <c r="D333" s="4"/>
      <c r="E333" s="4"/>
      <c r="F333" s="4"/>
      <c r="G333" s="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21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</row>
    <row r="334" spans="1:52">
      <c r="A334" s="4"/>
      <c r="B334" s="4"/>
      <c r="C334" s="4"/>
      <c r="D334" s="4"/>
      <c r="E334" s="4"/>
      <c r="F334" s="4"/>
      <c r="G334" s="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21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</row>
    <row r="335" spans="1:52">
      <c r="A335" s="4"/>
      <c r="B335" s="4"/>
      <c r="C335" s="4"/>
      <c r="D335" s="4"/>
      <c r="E335" s="4"/>
      <c r="F335" s="4"/>
      <c r="G335" s="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21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</row>
    <row r="336" spans="1:52">
      <c r="A336" s="4"/>
      <c r="B336" s="4"/>
      <c r="C336" s="4"/>
      <c r="D336" s="4"/>
      <c r="E336" s="4"/>
      <c r="F336" s="4"/>
      <c r="G336" s="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21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</row>
    <row r="337" spans="1:52">
      <c r="A337" s="4"/>
      <c r="B337" s="4"/>
      <c r="C337" s="4"/>
      <c r="D337" s="4"/>
      <c r="E337" s="4"/>
      <c r="F337" s="4"/>
      <c r="G337" s="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21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</row>
    <row r="338" spans="1:52">
      <c r="A338" s="4"/>
      <c r="B338" s="4"/>
      <c r="C338" s="4"/>
      <c r="D338" s="4"/>
      <c r="E338" s="4"/>
      <c r="F338" s="4"/>
      <c r="G338" s="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21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</row>
    <row r="339" spans="1:52">
      <c r="A339" s="4"/>
      <c r="B339" s="4"/>
      <c r="C339" s="4"/>
      <c r="D339" s="4"/>
      <c r="E339" s="4"/>
      <c r="F339" s="4"/>
      <c r="G339" s="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21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</row>
    <row r="340" spans="1:52">
      <c r="A340" s="4"/>
      <c r="B340" s="4"/>
      <c r="C340" s="4"/>
      <c r="D340" s="4"/>
      <c r="E340" s="4"/>
      <c r="F340" s="4"/>
      <c r="G340" s="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21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</row>
    <row r="341" spans="1:52">
      <c r="A341" s="4"/>
      <c r="B341" s="4"/>
      <c r="C341" s="4"/>
      <c r="D341" s="4"/>
      <c r="E341" s="4"/>
      <c r="F341" s="4"/>
      <c r="G341" s="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21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</row>
    <row r="342" spans="1:52">
      <c r="A342" s="4"/>
      <c r="B342" s="4"/>
      <c r="C342" s="4"/>
      <c r="D342" s="4"/>
      <c r="E342" s="4"/>
      <c r="F342" s="4"/>
      <c r="G342" s="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21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</row>
    <row r="343" spans="1:52">
      <c r="A343" s="4"/>
      <c r="B343" s="4"/>
      <c r="C343" s="4"/>
      <c r="D343" s="4"/>
      <c r="E343" s="4"/>
      <c r="F343" s="4"/>
      <c r="G343" s="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21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</row>
    <row r="344" spans="1:52">
      <c r="A344" s="4"/>
      <c r="B344" s="4"/>
      <c r="C344" s="4"/>
      <c r="D344" s="4"/>
      <c r="E344" s="4"/>
      <c r="F344" s="4"/>
      <c r="G344" s="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21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</row>
    <row r="345" spans="1:52">
      <c r="A345" s="4"/>
      <c r="B345" s="4"/>
      <c r="C345" s="4"/>
      <c r="D345" s="4"/>
      <c r="E345" s="4"/>
      <c r="F345" s="4"/>
      <c r="G345" s="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21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</row>
    <row r="346" spans="1:52">
      <c r="A346" s="4"/>
      <c r="B346" s="4"/>
      <c r="C346" s="4"/>
      <c r="D346" s="4"/>
      <c r="E346" s="4"/>
      <c r="F346" s="4"/>
      <c r="G346" s="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21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</row>
    <row r="347" spans="1:52">
      <c r="A347" s="4"/>
      <c r="B347" s="4"/>
      <c r="C347" s="4"/>
      <c r="D347" s="4"/>
      <c r="E347" s="4"/>
      <c r="F347" s="4"/>
      <c r="G347" s="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21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</row>
    <row r="348" spans="1:52">
      <c r="A348" s="4"/>
      <c r="B348" s="4"/>
      <c r="C348" s="4"/>
      <c r="D348" s="4"/>
      <c r="E348" s="4"/>
      <c r="F348" s="4"/>
      <c r="G348" s="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21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</row>
    <row r="349" spans="1:52">
      <c r="A349" s="4"/>
      <c r="B349" s="4"/>
      <c r="C349" s="4"/>
      <c r="D349" s="4"/>
      <c r="E349" s="4"/>
      <c r="F349" s="4"/>
      <c r="G349" s="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21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</row>
    <row r="350" spans="1:52">
      <c r="A350" s="4"/>
      <c r="B350" s="4"/>
      <c r="C350" s="4"/>
      <c r="D350" s="4"/>
      <c r="E350" s="4"/>
      <c r="F350" s="4"/>
      <c r="G350" s="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21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</row>
    <row r="351" spans="1:52">
      <c r="A351" s="4"/>
      <c r="B351" s="4"/>
      <c r="C351" s="4"/>
      <c r="D351" s="4"/>
      <c r="E351" s="4"/>
      <c r="F351" s="4"/>
      <c r="G351" s="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21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</row>
    <row r="352" spans="1:52">
      <c r="A352" s="4"/>
      <c r="B352" s="4"/>
      <c r="C352" s="4"/>
      <c r="D352" s="4"/>
      <c r="E352" s="4"/>
      <c r="F352" s="4"/>
      <c r="G352" s="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21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</row>
    <row r="353" spans="1:52">
      <c r="A353" s="4"/>
      <c r="B353" s="4"/>
      <c r="C353" s="4"/>
      <c r="D353" s="4"/>
      <c r="E353" s="4"/>
      <c r="F353" s="4"/>
      <c r="G353" s="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21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</row>
    <row r="354" spans="1:52">
      <c r="A354" s="4"/>
      <c r="B354" s="4"/>
      <c r="C354" s="4"/>
      <c r="D354" s="4"/>
      <c r="E354" s="4"/>
      <c r="F354" s="4"/>
      <c r="G354" s="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21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</row>
    <row r="355" spans="1:52">
      <c r="A355" s="4"/>
      <c r="B355" s="4"/>
      <c r="C355" s="4"/>
      <c r="D355" s="4"/>
      <c r="E355" s="4"/>
      <c r="F355" s="4"/>
      <c r="G355" s="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21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</row>
    <row r="356" spans="1:52">
      <c r="A356" s="4"/>
      <c r="B356" s="4"/>
      <c r="C356" s="4"/>
      <c r="D356" s="4"/>
      <c r="E356" s="4"/>
      <c r="F356" s="4"/>
      <c r="G356" s="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21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</row>
    <row r="357" spans="1:52">
      <c r="A357" s="4"/>
      <c r="B357" s="4"/>
      <c r="C357" s="4"/>
      <c r="D357" s="4"/>
      <c r="E357" s="4"/>
      <c r="F357" s="4"/>
      <c r="G357" s="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21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</row>
    <row r="358" spans="1:52">
      <c r="A358" s="4"/>
      <c r="B358" s="4"/>
      <c r="C358" s="4"/>
      <c r="D358" s="4"/>
      <c r="E358" s="4"/>
      <c r="F358" s="4"/>
      <c r="G358" s="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21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</row>
    <row r="359" spans="1:52">
      <c r="A359" s="4"/>
      <c r="B359" s="4"/>
      <c r="C359" s="4"/>
      <c r="D359" s="4"/>
      <c r="E359" s="4"/>
      <c r="F359" s="4"/>
      <c r="G359" s="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21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</row>
    <row r="360" spans="1:52">
      <c r="A360" s="4"/>
      <c r="B360" s="4"/>
      <c r="C360" s="4"/>
      <c r="D360" s="4"/>
      <c r="E360" s="4"/>
      <c r="F360" s="4"/>
      <c r="G360" s="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21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</row>
    <row r="361" spans="1:52">
      <c r="A361" s="4"/>
      <c r="B361" s="4"/>
      <c r="C361" s="4"/>
      <c r="D361" s="4"/>
      <c r="E361" s="4"/>
      <c r="F361" s="4"/>
      <c r="G361" s="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21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</row>
    <row r="362" spans="1:52">
      <c r="A362" s="4"/>
      <c r="B362" s="4"/>
      <c r="C362" s="4"/>
      <c r="D362" s="4"/>
      <c r="E362" s="4"/>
      <c r="F362" s="4"/>
      <c r="G362" s="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21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</row>
    <row r="363" spans="1:52">
      <c r="A363" s="4"/>
      <c r="B363" s="4"/>
      <c r="C363" s="4"/>
      <c r="D363" s="4"/>
      <c r="E363" s="4"/>
      <c r="F363" s="4"/>
      <c r="G363" s="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21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</row>
    <row r="364" spans="1:52">
      <c r="A364" s="4"/>
      <c r="B364" s="4"/>
      <c r="C364" s="4"/>
      <c r="D364" s="4"/>
      <c r="E364" s="4"/>
      <c r="F364" s="4"/>
      <c r="G364" s="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21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</row>
    <row r="365" spans="1:52">
      <c r="A365" s="4"/>
      <c r="B365" s="4"/>
      <c r="C365" s="4"/>
      <c r="D365" s="4"/>
      <c r="E365" s="4"/>
      <c r="F365" s="4"/>
      <c r="G365" s="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21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</row>
    <row r="366" spans="1:52">
      <c r="A366" s="4"/>
      <c r="B366" s="4"/>
      <c r="C366" s="4"/>
      <c r="D366" s="4"/>
      <c r="E366" s="4"/>
      <c r="F366" s="4"/>
      <c r="G366" s="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21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</row>
    <row r="367" spans="1:52">
      <c r="A367" s="4"/>
      <c r="B367" s="4"/>
      <c r="C367" s="4"/>
      <c r="D367" s="4"/>
      <c r="E367" s="4"/>
      <c r="F367" s="4"/>
      <c r="G367" s="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21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</row>
    <row r="368" spans="1:52">
      <c r="A368" s="4"/>
      <c r="B368" s="4"/>
      <c r="C368" s="4"/>
      <c r="D368" s="4"/>
      <c r="E368" s="4"/>
      <c r="F368" s="4"/>
      <c r="G368" s="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21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</row>
    <row r="369" spans="1:52">
      <c r="A369" s="4"/>
      <c r="B369" s="4"/>
      <c r="C369" s="4"/>
      <c r="D369" s="4"/>
      <c r="E369" s="4"/>
      <c r="F369" s="4"/>
      <c r="G369" s="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21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</row>
    <row r="370" spans="1:52">
      <c r="A370" s="4"/>
      <c r="B370" s="4"/>
      <c r="C370" s="4"/>
      <c r="D370" s="4"/>
      <c r="E370" s="4"/>
      <c r="F370" s="4"/>
      <c r="G370" s="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21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</row>
    <row r="371" spans="1:52">
      <c r="A371" s="4"/>
      <c r="B371" s="4"/>
      <c r="C371" s="4"/>
      <c r="D371" s="4"/>
      <c r="E371" s="4"/>
      <c r="F371" s="4"/>
      <c r="G371" s="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21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</row>
    <row r="372" spans="1:52">
      <c r="A372" s="4"/>
      <c r="B372" s="4"/>
      <c r="C372" s="4"/>
      <c r="D372" s="4"/>
      <c r="E372" s="4"/>
      <c r="F372" s="4"/>
      <c r="G372" s="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21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</row>
    <row r="373" spans="1:52">
      <c r="A373" s="4"/>
      <c r="B373" s="4"/>
      <c r="C373" s="4"/>
      <c r="D373" s="4"/>
      <c r="E373" s="4"/>
      <c r="F373" s="4"/>
      <c r="G373" s="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21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</row>
    <row r="374" spans="1:52">
      <c r="A374" s="4"/>
      <c r="B374" s="4"/>
      <c r="C374" s="4"/>
      <c r="D374" s="4"/>
      <c r="E374" s="4"/>
      <c r="F374" s="4"/>
      <c r="G374" s="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21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</row>
    <row r="375" spans="1:52">
      <c r="A375" s="4"/>
      <c r="B375" s="4"/>
      <c r="C375" s="4"/>
      <c r="D375" s="4"/>
      <c r="E375" s="4"/>
      <c r="F375" s="4"/>
      <c r="G375" s="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21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</row>
    <row r="376" spans="1:52">
      <c r="A376" s="4"/>
      <c r="B376" s="4"/>
      <c r="C376" s="4"/>
      <c r="D376" s="4"/>
      <c r="E376" s="4"/>
      <c r="F376" s="4"/>
      <c r="G376" s="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21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</row>
    <row r="377" spans="1:52">
      <c r="A377" s="4"/>
      <c r="B377" s="4"/>
      <c r="C377" s="4"/>
      <c r="D377" s="4"/>
      <c r="E377" s="4"/>
      <c r="F377" s="4"/>
      <c r="G377" s="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21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</row>
    <row r="378" spans="1:52">
      <c r="A378" s="4"/>
      <c r="B378" s="4"/>
      <c r="C378" s="4"/>
      <c r="D378" s="4"/>
      <c r="E378" s="4"/>
      <c r="F378" s="4"/>
      <c r="G378" s="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21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</row>
    <row r="379" spans="1:52">
      <c r="A379" s="4"/>
      <c r="B379" s="4"/>
      <c r="C379" s="4"/>
      <c r="D379" s="4"/>
      <c r="E379" s="4"/>
      <c r="F379" s="4"/>
      <c r="G379" s="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21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</row>
    <row r="380" spans="1:52">
      <c r="A380" s="4"/>
      <c r="B380" s="4"/>
      <c r="C380" s="4"/>
      <c r="D380" s="4"/>
      <c r="E380" s="4"/>
      <c r="F380" s="4"/>
      <c r="G380" s="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21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</row>
    <row r="381" spans="1:52">
      <c r="A381" s="4"/>
      <c r="B381" s="4"/>
      <c r="C381" s="4"/>
      <c r="D381" s="4"/>
      <c r="E381" s="4"/>
      <c r="F381" s="4"/>
      <c r="G381" s="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21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</row>
    <row r="382" spans="1:52">
      <c r="A382" s="4"/>
      <c r="B382" s="4"/>
      <c r="C382" s="4"/>
      <c r="D382" s="4"/>
      <c r="E382" s="4"/>
      <c r="F382" s="4"/>
      <c r="G382" s="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21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</row>
    <row r="383" spans="1:52">
      <c r="A383" s="4"/>
      <c r="B383" s="4"/>
      <c r="C383" s="4"/>
      <c r="D383" s="4"/>
      <c r="E383" s="4"/>
      <c r="F383" s="4"/>
      <c r="G383" s="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21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</row>
    <row r="384" spans="1:52">
      <c r="A384" s="4"/>
      <c r="B384" s="4"/>
      <c r="C384" s="4"/>
      <c r="D384" s="4"/>
      <c r="E384" s="4"/>
      <c r="F384" s="4"/>
      <c r="G384" s="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21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</row>
    <row r="385" spans="1:52">
      <c r="A385" s="4"/>
      <c r="B385" s="4"/>
      <c r="C385" s="4"/>
      <c r="D385" s="4"/>
      <c r="E385" s="4"/>
      <c r="F385" s="4"/>
      <c r="G385" s="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21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</row>
    <row r="386" spans="1:52">
      <c r="A386" s="4"/>
      <c r="B386" s="4"/>
      <c r="C386" s="4"/>
      <c r="D386" s="4"/>
      <c r="E386" s="4"/>
      <c r="F386" s="4"/>
      <c r="G386" s="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21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</row>
    <row r="387" spans="1:52">
      <c r="A387" s="4"/>
      <c r="B387" s="4"/>
      <c r="C387" s="4"/>
      <c r="D387" s="4"/>
      <c r="E387" s="4"/>
      <c r="F387" s="4"/>
      <c r="G387" s="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21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</row>
    <row r="388" spans="1:52">
      <c r="A388" s="4"/>
      <c r="B388" s="4"/>
      <c r="C388" s="4"/>
      <c r="D388" s="4"/>
      <c r="E388" s="4"/>
      <c r="F388" s="4"/>
      <c r="G388" s="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21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</row>
    <row r="389" spans="1:52">
      <c r="A389" s="4"/>
      <c r="B389" s="4"/>
      <c r="C389" s="4"/>
      <c r="D389" s="4"/>
      <c r="E389" s="4"/>
      <c r="F389" s="4"/>
      <c r="G389" s="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21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</row>
    <row r="390" spans="1:52">
      <c r="A390" s="4"/>
      <c r="B390" s="4"/>
      <c r="C390" s="4"/>
      <c r="D390" s="4"/>
      <c r="E390" s="4"/>
      <c r="F390" s="4"/>
      <c r="G390" s="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21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</row>
    <row r="391" spans="1:52">
      <c r="A391" s="4"/>
      <c r="B391" s="4"/>
      <c r="C391" s="4"/>
      <c r="D391" s="4"/>
      <c r="E391" s="4"/>
      <c r="F391" s="4"/>
      <c r="G391" s="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21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</row>
    <row r="392" spans="1:52">
      <c r="A392" s="4"/>
      <c r="B392" s="4"/>
      <c r="C392" s="4"/>
      <c r="D392" s="4"/>
      <c r="E392" s="4"/>
      <c r="F392" s="4"/>
      <c r="G392" s="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21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</row>
    <row r="393" spans="1:52">
      <c r="A393" s="4"/>
      <c r="B393" s="4"/>
      <c r="C393" s="4"/>
      <c r="D393" s="4"/>
      <c r="E393" s="4"/>
      <c r="F393" s="4"/>
      <c r="G393" s="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21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</row>
    <row r="394" spans="1:52">
      <c r="A394" s="4"/>
      <c r="B394" s="4"/>
      <c r="C394" s="4"/>
      <c r="D394" s="4"/>
      <c r="E394" s="4"/>
      <c r="F394" s="4"/>
      <c r="G394" s="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21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</row>
    <row r="395" spans="1:52">
      <c r="A395" s="4"/>
      <c r="B395" s="4"/>
      <c r="C395" s="4"/>
      <c r="D395" s="4"/>
      <c r="E395" s="4"/>
      <c r="F395" s="4"/>
      <c r="G395" s="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21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</row>
    <row r="396" spans="1:52">
      <c r="A396" s="4"/>
      <c r="B396" s="4"/>
      <c r="C396" s="4"/>
      <c r="D396" s="4"/>
      <c r="E396" s="4"/>
      <c r="F396" s="4"/>
      <c r="G396" s="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21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</row>
    <row r="397" spans="1:52">
      <c r="A397" s="4"/>
      <c r="B397" s="4"/>
      <c r="C397" s="4"/>
      <c r="D397" s="4"/>
      <c r="E397" s="4"/>
      <c r="F397" s="4"/>
      <c r="G397" s="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21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</row>
    <row r="398" spans="1:52">
      <c r="A398" s="4"/>
      <c r="B398" s="4"/>
      <c r="C398" s="4"/>
      <c r="D398" s="4"/>
      <c r="E398" s="4"/>
      <c r="F398" s="4"/>
      <c r="G398" s="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21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</row>
    <row r="399" spans="1:52">
      <c r="A399" s="4"/>
      <c r="B399" s="4"/>
      <c r="C399" s="4"/>
      <c r="D399" s="4"/>
      <c r="E399" s="4"/>
      <c r="F399" s="4"/>
      <c r="G399" s="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21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</row>
    <row r="400" spans="1:52">
      <c r="A400" s="4"/>
      <c r="B400" s="4"/>
      <c r="C400" s="4"/>
      <c r="D400" s="4"/>
      <c r="E400" s="4"/>
      <c r="F400" s="4"/>
      <c r="G400" s="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21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</row>
    <row r="401" spans="1:52">
      <c r="A401" s="4"/>
      <c r="B401" s="4"/>
      <c r="C401" s="4"/>
      <c r="D401" s="4"/>
      <c r="E401" s="4"/>
      <c r="F401" s="4"/>
      <c r="G401" s="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21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</row>
    <row r="402" spans="1:52">
      <c r="A402" s="4"/>
      <c r="B402" s="4"/>
      <c r="C402" s="4"/>
      <c r="D402" s="4"/>
      <c r="E402" s="4"/>
      <c r="F402" s="4"/>
      <c r="G402" s="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21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</row>
    <row r="403" spans="1:52">
      <c r="A403" s="4"/>
      <c r="B403" s="4"/>
      <c r="C403" s="4"/>
      <c r="D403" s="4"/>
      <c r="E403" s="4"/>
      <c r="F403" s="4"/>
      <c r="G403" s="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21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</row>
    <row r="404" spans="1:52">
      <c r="A404" s="4"/>
      <c r="B404" s="4"/>
      <c r="C404" s="4"/>
      <c r="D404" s="4"/>
      <c r="E404" s="4"/>
      <c r="F404" s="4"/>
      <c r="G404" s="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21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</row>
    <row r="405" spans="1:52">
      <c r="A405" s="4"/>
      <c r="B405" s="4"/>
      <c r="C405" s="4"/>
      <c r="D405" s="4"/>
      <c r="E405" s="4"/>
      <c r="F405" s="4"/>
      <c r="G405" s="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21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</row>
    <row r="406" spans="1:52">
      <c r="A406" s="4"/>
      <c r="B406" s="4"/>
      <c r="C406" s="4"/>
      <c r="D406" s="4"/>
      <c r="E406" s="4"/>
      <c r="F406" s="4"/>
      <c r="G406" s="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21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</row>
    <row r="407" spans="1:52">
      <c r="A407" s="4"/>
      <c r="B407" s="4"/>
      <c r="C407" s="4"/>
      <c r="D407" s="4"/>
      <c r="E407" s="4"/>
      <c r="F407" s="4"/>
      <c r="G407" s="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21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</row>
    <row r="408" spans="1:52">
      <c r="A408" s="4"/>
      <c r="B408" s="4"/>
      <c r="C408" s="4"/>
      <c r="D408" s="4"/>
      <c r="E408" s="4"/>
      <c r="F408" s="4"/>
      <c r="G408" s="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21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</row>
    <row r="409" spans="1:52">
      <c r="A409" s="4"/>
      <c r="B409" s="4"/>
      <c r="C409" s="4"/>
      <c r="D409" s="4"/>
      <c r="E409" s="4"/>
      <c r="F409" s="4"/>
      <c r="G409" s="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21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</row>
    <row r="410" spans="1:52">
      <c r="A410" s="4"/>
      <c r="B410" s="4"/>
      <c r="C410" s="4"/>
      <c r="D410" s="4"/>
      <c r="E410" s="4"/>
      <c r="F410" s="4"/>
      <c r="G410" s="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21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</row>
    <row r="411" spans="1:52">
      <c r="A411" s="4"/>
      <c r="B411" s="4"/>
      <c r="C411" s="4"/>
      <c r="D411" s="4"/>
      <c r="E411" s="4"/>
      <c r="F411" s="4"/>
      <c r="G411" s="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21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</row>
    <row r="412" spans="1:52">
      <c r="A412" s="4"/>
      <c r="B412" s="4"/>
      <c r="C412" s="4"/>
      <c r="D412" s="4"/>
      <c r="E412" s="4"/>
      <c r="F412" s="4"/>
      <c r="G412" s="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21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</row>
    <row r="413" spans="1:52">
      <c r="A413" s="4"/>
      <c r="B413" s="4"/>
      <c r="C413" s="4"/>
      <c r="D413" s="4"/>
      <c r="E413" s="4"/>
      <c r="F413" s="4"/>
      <c r="G413" s="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21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</row>
    <row r="414" spans="1:52">
      <c r="A414" s="4"/>
      <c r="B414" s="4"/>
      <c r="C414" s="4"/>
      <c r="D414" s="4"/>
      <c r="E414" s="4"/>
      <c r="F414" s="4"/>
      <c r="G414" s="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21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</row>
    <row r="415" spans="1:52">
      <c r="A415" s="4"/>
      <c r="B415" s="4"/>
      <c r="C415" s="4"/>
      <c r="D415" s="4"/>
      <c r="E415" s="4"/>
      <c r="F415" s="4"/>
      <c r="G415" s="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21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</row>
    <row r="416" spans="1:52">
      <c r="A416" s="4"/>
      <c r="B416" s="4"/>
      <c r="C416" s="4"/>
      <c r="D416" s="4"/>
      <c r="E416" s="4"/>
      <c r="F416" s="4"/>
      <c r="G416" s="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21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</row>
    <row r="417" spans="1:52">
      <c r="A417" s="4"/>
      <c r="B417" s="4"/>
      <c r="C417" s="4"/>
      <c r="D417" s="4"/>
      <c r="E417" s="4"/>
      <c r="F417" s="4"/>
      <c r="G417" s="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21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</row>
    <row r="418" spans="1:52">
      <c r="A418" s="4"/>
      <c r="B418" s="4"/>
      <c r="C418" s="4"/>
      <c r="D418" s="4"/>
      <c r="E418" s="4"/>
      <c r="F418" s="4"/>
      <c r="G418" s="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21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</row>
    <row r="419" spans="1:52">
      <c r="A419" s="4"/>
      <c r="B419" s="4"/>
      <c r="C419" s="4"/>
      <c r="D419" s="4"/>
      <c r="E419" s="4"/>
      <c r="F419" s="4"/>
      <c r="G419" s="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21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</row>
    <row r="420" spans="1:52">
      <c r="A420" s="4"/>
      <c r="B420" s="4"/>
      <c r="C420" s="4"/>
      <c r="D420" s="4"/>
      <c r="E420" s="4"/>
      <c r="F420" s="4"/>
      <c r="G420" s="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21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</row>
    <row r="421" spans="1:52">
      <c r="A421" s="4"/>
      <c r="B421" s="4"/>
      <c r="C421" s="4"/>
      <c r="D421" s="4"/>
      <c r="E421" s="4"/>
      <c r="F421" s="4"/>
      <c r="G421" s="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21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</row>
    <row r="422" spans="1:52">
      <c r="A422" s="4"/>
      <c r="B422" s="4"/>
      <c r="C422" s="4"/>
      <c r="D422" s="4"/>
      <c r="E422" s="4"/>
      <c r="F422" s="4"/>
      <c r="G422" s="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21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</row>
    <row r="423" spans="1:52">
      <c r="A423" s="4"/>
      <c r="B423" s="4"/>
      <c r="C423" s="4"/>
      <c r="D423" s="4"/>
      <c r="E423" s="4"/>
      <c r="F423" s="4"/>
      <c r="G423" s="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21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</row>
    <row r="424" spans="1:52">
      <c r="A424" s="4"/>
      <c r="B424" s="4"/>
      <c r="C424" s="4"/>
      <c r="D424" s="4"/>
      <c r="E424" s="4"/>
      <c r="F424" s="4"/>
      <c r="G424" s="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21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</row>
    <row r="425" spans="1:52">
      <c r="A425" s="4"/>
      <c r="B425" s="4"/>
      <c r="C425" s="4"/>
      <c r="D425" s="4"/>
      <c r="E425" s="4"/>
      <c r="F425" s="4"/>
      <c r="G425" s="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21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</row>
    <row r="426" spans="1:52">
      <c r="A426" s="4"/>
      <c r="B426" s="4"/>
      <c r="C426" s="4"/>
      <c r="D426" s="4"/>
      <c r="E426" s="4"/>
      <c r="F426" s="4"/>
      <c r="G426" s="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21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</row>
    <row r="427" spans="1:52">
      <c r="A427" s="4"/>
      <c r="B427" s="4"/>
      <c r="C427" s="4"/>
      <c r="D427" s="4"/>
      <c r="E427" s="4"/>
      <c r="F427" s="4"/>
      <c r="G427" s="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21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</row>
    <row r="428" spans="1:52">
      <c r="A428" s="4"/>
      <c r="B428" s="4"/>
      <c r="C428" s="4"/>
      <c r="D428" s="4"/>
      <c r="E428" s="4"/>
      <c r="F428" s="4"/>
      <c r="G428" s="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21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</row>
    <row r="429" spans="1:52">
      <c r="A429" s="4"/>
      <c r="B429" s="4"/>
      <c r="C429" s="4"/>
      <c r="D429" s="4"/>
      <c r="E429" s="4"/>
      <c r="F429" s="4"/>
      <c r="G429" s="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21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</row>
    <row r="430" spans="1:52">
      <c r="A430" s="4"/>
      <c r="B430" s="4"/>
      <c r="C430" s="4"/>
      <c r="D430" s="4"/>
      <c r="E430" s="4"/>
      <c r="F430" s="4"/>
      <c r="G430" s="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21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</row>
    <row r="431" spans="1:52">
      <c r="A431" s="4"/>
      <c r="B431" s="4"/>
      <c r="C431" s="4"/>
      <c r="D431" s="4"/>
      <c r="E431" s="4"/>
      <c r="F431" s="4"/>
      <c r="G431" s="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21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</row>
    <row r="432" spans="1:52">
      <c r="A432" s="4"/>
      <c r="B432" s="4"/>
      <c r="C432" s="4"/>
      <c r="D432" s="4"/>
      <c r="E432" s="4"/>
      <c r="F432" s="4"/>
      <c r="G432" s="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21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</row>
    <row r="433" spans="1:52">
      <c r="A433" s="4"/>
      <c r="B433" s="4"/>
      <c r="C433" s="4"/>
      <c r="D433" s="4"/>
      <c r="E433" s="4"/>
      <c r="F433" s="4"/>
      <c r="G433" s="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21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</row>
    <row r="434" spans="1:52">
      <c r="A434" s="4"/>
      <c r="B434" s="4"/>
      <c r="C434" s="4"/>
      <c r="D434" s="4"/>
      <c r="E434" s="4"/>
      <c r="F434" s="4"/>
      <c r="G434" s="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21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</row>
    <row r="435" spans="1:52">
      <c r="A435" s="4"/>
      <c r="B435" s="4"/>
      <c r="C435" s="4"/>
      <c r="D435" s="4"/>
      <c r="E435" s="4"/>
      <c r="F435" s="4"/>
      <c r="G435" s="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21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</row>
    <row r="436" spans="1:52">
      <c r="A436" s="4"/>
      <c r="B436" s="4"/>
      <c r="C436" s="4"/>
      <c r="D436" s="4"/>
      <c r="E436" s="4"/>
      <c r="F436" s="4"/>
      <c r="G436" s="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21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</row>
    <row r="437" spans="1:52">
      <c r="A437" s="4"/>
      <c r="B437" s="4"/>
      <c r="C437" s="4"/>
      <c r="D437" s="4"/>
      <c r="E437" s="4"/>
      <c r="F437" s="4"/>
      <c r="G437" s="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21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</row>
    <row r="438" spans="1:52">
      <c r="A438" s="4"/>
      <c r="B438" s="4"/>
      <c r="C438" s="4"/>
      <c r="D438" s="4"/>
      <c r="E438" s="4"/>
      <c r="F438" s="4"/>
      <c r="G438" s="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21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</row>
    <row r="439" spans="1:52">
      <c r="A439" s="4"/>
      <c r="B439" s="4"/>
      <c r="C439" s="4"/>
      <c r="D439" s="4"/>
      <c r="E439" s="4"/>
      <c r="F439" s="4"/>
      <c r="G439" s="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21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</row>
    <row r="440" spans="1:52">
      <c r="A440" s="4"/>
      <c r="B440" s="4"/>
      <c r="C440" s="4"/>
      <c r="D440" s="4"/>
      <c r="E440" s="4"/>
      <c r="F440" s="4"/>
      <c r="G440" s="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21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</row>
    <row r="441" spans="1:52">
      <c r="A441" s="4"/>
      <c r="B441" s="4"/>
      <c r="C441" s="4"/>
      <c r="D441" s="4"/>
      <c r="E441" s="4"/>
      <c r="F441" s="4"/>
      <c r="G441" s="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21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</row>
    <row r="442" spans="1:52">
      <c r="A442" s="4"/>
      <c r="B442" s="4"/>
      <c r="C442" s="4"/>
      <c r="D442" s="4"/>
      <c r="E442" s="4"/>
      <c r="F442" s="4"/>
      <c r="G442" s="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21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</row>
    <row r="443" spans="1:52">
      <c r="A443" s="4"/>
      <c r="B443" s="4"/>
      <c r="C443" s="4"/>
      <c r="D443" s="4"/>
      <c r="E443" s="4"/>
      <c r="F443" s="4"/>
      <c r="G443" s="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21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</row>
    <row r="444" spans="1:52">
      <c r="A444" s="4"/>
      <c r="B444" s="4"/>
      <c r="C444" s="4"/>
      <c r="D444" s="4"/>
      <c r="E444" s="4"/>
      <c r="F444" s="4"/>
      <c r="G444" s="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21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</row>
    <row r="445" spans="1:52">
      <c r="A445" s="4"/>
      <c r="B445" s="4"/>
      <c r="C445" s="4"/>
      <c r="D445" s="4"/>
      <c r="E445" s="4"/>
      <c r="F445" s="4"/>
      <c r="G445" s="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21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</row>
    <row r="446" spans="1:52">
      <c r="A446" s="4"/>
      <c r="B446" s="4"/>
      <c r="C446" s="4"/>
      <c r="D446" s="4"/>
      <c r="E446" s="4"/>
      <c r="F446" s="4"/>
      <c r="G446" s="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21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</row>
    <row r="447" spans="1:52">
      <c r="A447" s="4"/>
      <c r="B447" s="4"/>
      <c r="C447" s="4"/>
      <c r="D447" s="4"/>
      <c r="E447" s="4"/>
      <c r="F447" s="4"/>
      <c r="G447" s="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21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</row>
    <row r="448" spans="1:52">
      <c r="A448" s="4"/>
      <c r="B448" s="4"/>
      <c r="C448" s="4"/>
      <c r="D448" s="4"/>
      <c r="E448" s="4"/>
      <c r="F448" s="4"/>
      <c r="G448" s="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21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</row>
    <row r="449" spans="1:52">
      <c r="A449" s="4"/>
      <c r="B449" s="4"/>
      <c r="C449" s="4"/>
      <c r="D449" s="4"/>
      <c r="E449" s="4"/>
      <c r="F449" s="4"/>
      <c r="G449" s="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21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</row>
    <row r="450" spans="1:52">
      <c r="A450" s="4"/>
      <c r="B450" s="4"/>
      <c r="C450" s="4"/>
      <c r="D450" s="4"/>
      <c r="E450" s="4"/>
      <c r="F450" s="4"/>
      <c r="G450" s="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21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</row>
    <row r="451" spans="1:52">
      <c r="A451" s="4"/>
      <c r="B451" s="4"/>
      <c r="C451" s="4"/>
      <c r="D451" s="4"/>
      <c r="E451" s="4"/>
      <c r="F451" s="4"/>
      <c r="G451" s="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21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</row>
    <row r="452" spans="1:52">
      <c r="A452" s="4"/>
      <c r="B452" s="4"/>
      <c r="C452" s="4"/>
      <c r="D452" s="4"/>
      <c r="E452" s="4"/>
      <c r="F452" s="4"/>
      <c r="G452" s="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21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</row>
    <row r="453" spans="1:52">
      <c r="A453" s="4"/>
      <c r="B453" s="4"/>
      <c r="C453" s="4"/>
      <c r="D453" s="4"/>
      <c r="E453" s="4"/>
      <c r="F453" s="4"/>
      <c r="G453" s="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21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</row>
    <row r="454" spans="1:52">
      <c r="A454" s="4"/>
      <c r="B454" s="4"/>
      <c r="C454" s="4"/>
      <c r="D454" s="4"/>
      <c r="E454" s="4"/>
      <c r="F454" s="4"/>
      <c r="G454" s="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21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</row>
    <row r="455" spans="1:52">
      <c r="A455" s="4"/>
      <c r="B455" s="4"/>
      <c r="C455" s="4"/>
      <c r="D455" s="4"/>
      <c r="E455" s="4"/>
      <c r="F455" s="4"/>
      <c r="G455" s="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21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</row>
    <row r="456" spans="1:52">
      <c r="A456" s="4"/>
      <c r="B456" s="4"/>
      <c r="C456" s="4"/>
      <c r="D456" s="4"/>
      <c r="E456" s="4"/>
      <c r="F456" s="4"/>
      <c r="G456" s="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21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</row>
    <row r="457" spans="1:52">
      <c r="A457" s="4"/>
      <c r="B457" s="4"/>
      <c r="C457" s="4"/>
      <c r="D457" s="4"/>
      <c r="E457" s="4"/>
      <c r="F457" s="4"/>
      <c r="G457" s="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21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</row>
    <row r="458" spans="1:52">
      <c r="A458" s="4"/>
      <c r="B458" s="4"/>
      <c r="C458" s="4"/>
      <c r="D458" s="4"/>
      <c r="E458" s="4"/>
      <c r="F458" s="4"/>
      <c r="G458" s="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21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</row>
    <row r="459" spans="1:52">
      <c r="A459" s="4"/>
      <c r="B459" s="4"/>
      <c r="C459" s="4"/>
      <c r="D459" s="4"/>
      <c r="E459" s="4"/>
      <c r="F459" s="4"/>
      <c r="G459" s="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21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</row>
    <row r="460" spans="1:52">
      <c r="A460" s="4"/>
      <c r="B460" s="4"/>
      <c r="C460" s="4"/>
      <c r="D460" s="4"/>
      <c r="E460" s="4"/>
      <c r="F460" s="4"/>
      <c r="G460" s="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21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</row>
    <row r="461" spans="1:52">
      <c r="A461" s="4"/>
      <c r="B461" s="4"/>
      <c r="C461" s="4"/>
      <c r="D461" s="4"/>
      <c r="E461" s="4"/>
      <c r="F461" s="4"/>
      <c r="G461" s="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21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</row>
    <row r="462" spans="1:52">
      <c r="A462" s="4"/>
      <c r="B462" s="4"/>
      <c r="C462" s="4"/>
      <c r="D462" s="4"/>
      <c r="E462" s="4"/>
      <c r="F462" s="4"/>
      <c r="G462" s="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21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</row>
    <row r="463" spans="1:52">
      <c r="A463" s="4"/>
      <c r="B463" s="4"/>
      <c r="C463" s="4"/>
      <c r="D463" s="4"/>
      <c r="E463" s="4"/>
      <c r="F463" s="4"/>
      <c r="G463" s="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21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</row>
    <row r="464" spans="1:52">
      <c r="A464" s="4"/>
      <c r="B464" s="4"/>
      <c r="C464" s="4"/>
      <c r="D464" s="4"/>
      <c r="E464" s="4"/>
      <c r="F464" s="4"/>
      <c r="G464" s="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21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</row>
    <row r="465" spans="1:52">
      <c r="A465" s="4"/>
      <c r="B465" s="4"/>
      <c r="C465" s="4"/>
      <c r="D465" s="4"/>
      <c r="E465" s="4"/>
      <c r="F465" s="4"/>
      <c r="G465" s="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21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</row>
    <row r="466" spans="1:52">
      <c r="A466" s="4"/>
      <c r="B466" s="4"/>
      <c r="C466" s="4"/>
      <c r="D466" s="4"/>
      <c r="E466" s="4"/>
      <c r="F466" s="4"/>
      <c r="G466" s="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21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</row>
    <row r="467" spans="1:52">
      <c r="A467" s="4"/>
      <c r="B467" s="4"/>
      <c r="C467" s="4"/>
      <c r="D467" s="4"/>
      <c r="E467" s="4"/>
      <c r="F467" s="4"/>
      <c r="G467" s="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21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</row>
    <row r="468" spans="1:52">
      <c r="A468" s="4"/>
      <c r="B468" s="4"/>
      <c r="C468" s="4"/>
      <c r="D468" s="4"/>
      <c r="E468" s="4"/>
      <c r="F468" s="4"/>
      <c r="G468" s="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21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</row>
    <row r="469" spans="1:52">
      <c r="A469" s="4"/>
      <c r="B469" s="4"/>
      <c r="C469" s="4"/>
      <c r="D469" s="4"/>
      <c r="E469" s="4"/>
      <c r="F469" s="4"/>
      <c r="G469" s="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21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</row>
    <row r="470" spans="1:52">
      <c r="A470" s="4"/>
      <c r="B470" s="4"/>
      <c r="C470" s="4"/>
      <c r="D470" s="4"/>
      <c r="E470" s="4"/>
      <c r="F470" s="4"/>
      <c r="G470" s="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21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</row>
    <row r="471" spans="1:52">
      <c r="A471" s="4"/>
      <c r="B471" s="4"/>
      <c r="C471" s="4"/>
      <c r="D471" s="4"/>
      <c r="E471" s="4"/>
      <c r="F471" s="4"/>
      <c r="G471" s="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21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</row>
    <row r="472" spans="1:52">
      <c r="A472" s="4"/>
      <c r="B472" s="4"/>
      <c r="C472" s="4"/>
      <c r="D472" s="4"/>
      <c r="E472" s="4"/>
      <c r="F472" s="4"/>
      <c r="G472" s="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21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</row>
    <row r="473" spans="1:52">
      <c r="A473" s="4"/>
      <c r="B473" s="4"/>
      <c r="C473" s="4"/>
      <c r="D473" s="4"/>
      <c r="E473" s="4"/>
      <c r="F473" s="4"/>
      <c r="G473" s="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21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</row>
    <row r="474" spans="1:52">
      <c r="A474" s="4"/>
      <c r="B474" s="4"/>
      <c r="C474" s="4"/>
      <c r="D474" s="4"/>
      <c r="E474" s="4"/>
      <c r="F474" s="4"/>
      <c r="G474" s="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21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</row>
    <row r="475" spans="1:52">
      <c r="A475" s="4"/>
      <c r="B475" s="4"/>
      <c r="C475" s="4"/>
      <c r="D475" s="4"/>
      <c r="E475" s="4"/>
      <c r="F475" s="4"/>
      <c r="G475" s="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21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</row>
    <row r="476" spans="1:52">
      <c r="A476" s="4"/>
      <c r="B476" s="4"/>
      <c r="C476" s="4"/>
      <c r="D476" s="4"/>
      <c r="E476" s="4"/>
      <c r="F476" s="4"/>
      <c r="G476" s="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21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</row>
    <row r="477" spans="1:52">
      <c r="A477" s="4"/>
      <c r="B477" s="4"/>
      <c r="C477" s="4"/>
      <c r="D477" s="4"/>
      <c r="E477" s="4"/>
      <c r="F477" s="4"/>
      <c r="G477" s="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21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</row>
    <row r="478" spans="1:52">
      <c r="A478" s="4"/>
      <c r="B478" s="4"/>
      <c r="C478" s="4"/>
      <c r="D478" s="4"/>
      <c r="E478" s="4"/>
      <c r="F478" s="4"/>
      <c r="G478" s="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21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</row>
    <row r="479" spans="1:52">
      <c r="A479" s="4"/>
      <c r="B479" s="4"/>
      <c r="C479" s="4"/>
      <c r="D479" s="4"/>
      <c r="E479" s="4"/>
      <c r="F479" s="4"/>
      <c r="G479" s="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21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</row>
    <row r="480" spans="1:52">
      <c r="A480" s="4"/>
      <c r="B480" s="4"/>
      <c r="C480" s="4"/>
      <c r="D480" s="4"/>
      <c r="E480" s="4"/>
      <c r="F480" s="4"/>
      <c r="G480" s="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21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</row>
    <row r="481" spans="1:52">
      <c r="A481" s="4"/>
      <c r="B481" s="4"/>
      <c r="C481" s="4"/>
      <c r="D481" s="4"/>
      <c r="E481" s="4"/>
      <c r="F481" s="4"/>
      <c r="G481" s="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21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</row>
    <row r="482" spans="1:52">
      <c r="A482" s="4"/>
      <c r="B482" s="4"/>
      <c r="C482" s="4"/>
      <c r="D482" s="4"/>
      <c r="E482" s="4"/>
      <c r="F482" s="4"/>
      <c r="G482" s="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21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</row>
    <row r="483" spans="1:52">
      <c r="A483" s="4"/>
      <c r="B483" s="4"/>
      <c r="C483" s="4"/>
      <c r="D483" s="4"/>
      <c r="E483" s="4"/>
      <c r="F483" s="4"/>
      <c r="G483" s="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21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</row>
    <row r="484" spans="1:52">
      <c r="A484" s="4"/>
      <c r="B484" s="4"/>
      <c r="C484" s="4"/>
      <c r="D484" s="4"/>
      <c r="E484" s="4"/>
      <c r="F484" s="4"/>
      <c r="G484" s="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21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</row>
  </sheetData>
  <autoFilter ref="A3:AF120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2025-05-22T13:39:00Z</dcterms:created>
  <dcterms:modified xsi:type="dcterms:W3CDTF">2025-05-23T11:09:50Z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27779031B4124BF5BF92FF20457E24A3_13</vt:lpwstr>
  </property>
  <property fmtid="{D5CDD505-2E9C-101B-9397-08002B2CF9AE}" pid="3" name="KSOProductBuildVer">
    <vt:lpwstr>1049-12.2.0.21179</vt:lpwstr>
  </property>
</Properties>
</file>