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A9CCDA-8464-4978-A39B-AE5698C757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Z253" i="1" s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P246" i="1"/>
  <c r="X243" i="1"/>
  <c r="X242" i="1"/>
  <c r="BO241" i="1"/>
  <c r="BM241" i="1"/>
  <c r="Z241" i="1"/>
  <c r="Y241" i="1"/>
  <c r="BP241" i="1" s="1"/>
  <c r="P241" i="1"/>
  <c r="BO240" i="1"/>
  <c r="BM240" i="1"/>
  <c r="Z240" i="1"/>
  <c r="Y240" i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8" i="1"/>
  <c r="X197" i="1"/>
  <c r="BO196" i="1"/>
  <c r="BM196" i="1"/>
  <c r="Z196" i="1"/>
  <c r="Z197" i="1" s="1"/>
  <c r="Y196" i="1"/>
  <c r="Y197" i="1" s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Z193" i="1" s="1"/>
  <c r="Y189" i="1"/>
  <c r="P189" i="1"/>
  <c r="X185" i="1"/>
  <c r="X184" i="1"/>
  <c r="BO183" i="1"/>
  <c r="BM183" i="1"/>
  <c r="Z183" i="1"/>
  <c r="Y183" i="1"/>
  <c r="BP183" i="1" s="1"/>
  <c r="P183" i="1"/>
  <c r="BP182" i="1"/>
  <c r="BO182" i="1"/>
  <c r="BN182" i="1"/>
  <c r="BM182" i="1"/>
  <c r="Z182" i="1"/>
  <c r="Z184" i="1" s="1"/>
  <c r="Y182" i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Z171" i="1" s="1"/>
  <c r="Y170" i="1"/>
  <c r="Y171" i="1" s="1"/>
  <c r="X166" i="1"/>
  <c r="X165" i="1"/>
  <c r="BO164" i="1"/>
  <c r="BM164" i="1"/>
  <c r="Z164" i="1"/>
  <c r="Z165" i="1" s="1"/>
  <c r="Y164" i="1"/>
  <c r="P164" i="1"/>
  <c r="X161" i="1"/>
  <c r="X160" i="1"/>
  <c r="BO159" i="1"/>
  <c r="BM159" i="1"/>
  <c r="Z159" i="1"/>
  <c r="Z160" i="1" s="1"/>
  <c r="Y159" i="1"/>
  <c r="P159" i="1"/>
  <c r="X156" i="1"/>
  <c r="X155" i="1"/>
  <c r="BO154" i="1"/>
  <c r="BM154" i="1"/>
  <c r="Z154" i="1"/>
  <c r="Z155" i="1" s="1"/>
  <c r="Y154" i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Y144" i="1"/>
  <c r="BP144" i="1" s="1"/>
  <c r="P144" i="1"/>
  <c r="BO143" i="1"/>
  <c r="BM143" i="1"/>
  <c r="Z143" i="1"/>
  <c r="Y143" i="1"/>
  <c r="BP143" i="1" s="1"/>
  <c r="P143" i="1"/>
  <c r="BO142" i="1"/>
  <c r="BM142" i="1"/>
  <c r="Z142" i="1"/>
  <c r="Y142" i="1"/>
  <c r="BP142" i="1" s="1"/>
  <c r="P142" i="1"/>
  <c r="X139" i="1"/>
  <c r="X138" i="1"/>
  <c r="BO137" i="1"/>
  <c r="BM137" i="1"/>
  <c r="Z137" i="1"/>
  <c r="Y137" i="1"/>
  <c r="P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Y125" i="1" s="1"/>
  <c r="P124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P108" i="1"/>
  <c r="X105" i="1"/>
  <c r="X104" i="1"/>
  <c r="BO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BP96" i="1" s="1"/>
  <c r="X93" i="1"/>
  <c r="X92" i="1"/>
  <c r="BO91" i="1"/>
  <c r="BM91" i="1"/>
  <c r="Z91" i="1"/>
  <c r="Y91" i="1"/>
  <c r="P91" i="1"/>
  <c r="BP90" i="1"/>
  <c r="BO90" i="1"/>
  <c r="BN90" i="1"/>
  <c r="BM90" i="1"/>
  <c r="Z90" i="1"/>
  <c r="Z92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BP71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8" i="1" l="1"/>
  <c r="BN35" i="1"/>
  <c r="BN37" i="1"/>
  <c r="BN53" i="1"/>
  <c r="BP53" i="1"/>
  <c r="Y54" i="1"/>
  <c r="Z59" i="1"/>
  <c r="BN57" i="1"/>
  <c r="Z104" i="1"/>
  <c r="Y132" i="1"/>
  <c r="BN130" i="1"/>
  <c r="Z145" i="1"/>
  <c r="BN142" i="1"/>
  <c r="BN144" i="1"/>
  <c r="Y207" i="1"/>
  <c r="BN203" i="1"/>
  <c r="BN205" i="1"/>
  <c r="Z223" i="1"/>
  <c r="BN217" i="1"/>
  <c r="BN219" i="1"/>
  <c r="BN221" i="1"/>
  <c r="Z231" i="1"/>
  <c r="BN235" i="1"/>
  <c r="BP235" i="1"/>
  <c r="Y236" i="1"/>
  <c r="Z242" i="1"/>
  <c r="BN239" i="1"/>
  <c r="BN241" i="1"/>
  <c r="BN265" i="1"/>
  <c r="Z322" i="1"/>
  <c r="BN304" i="1"/>
  <c r="BN305" i="1"/>
  <c r="BN306" i="1"/>
  <c r="BN309" i="1"/>
  <c r="BN310" i="1"/>
  <c r="J9" i="1"/>
  <c r="Y139" i="1"/>
  <c r="BP135" i="1"/>
  <c r="BN135" i="1"/>
  <c r="BP137" i="1"/>
  <c r="BN137" i="1"/>
  <c r="Y151" i="1"/>
  <c r="Y150" i="1"/>
  <c r="BP149" i="1"/>
  <c r="BN149" i="1"/>
  <c r="Y161" i="1"/>
  <c r="Y160" i="1"/>
  <c r="BP159" i="1"/>
  <c r="BN159" i="1"/>
  <c r="Y180" i="1"/>
  <c r="BP175" i="1"/>
  <c r="BN175" i="1"/>
  <c r="BP176" i="1"/>
  <c r="BN176" i="1"/>
  <c r="BP178" i="1"/>
  <c r="BN178" i="1"/>
  <c r="BP190" i="1"/>
  <c r="BN190" i="1"/>
  <c r="BP192" i="1"/>
  <c r="BN192" i="1"/>
  <c r="Y253" i="1"/>
  <c r="BP251" i="1"/>
  <c r="BN251" i="1"/>
  <c r="Y254" i="1"/>
  <c r="Y277" i="1"/>
  <c r="Y276" i="1"/>
  <c r="BP275" i="1"/>
  <c r="BN275" i="1"/>
  <c r="BP296" i="1"/>
  <c r="BN296" i="1"/>
  <c r="BP298" i="1"/>
  <c r="BN298" i="1"/>
  <c r="Y328" i="1"/>
  <c r="Y327" i="1"/>
  <c r="BP326" i="1"/>
  <c r="BN326" i="1"/>
  <c r="F9" i="1"/>
  <c r="F10" i="1"/>
  <c r="BN22" i="1"/>
  <c r="BP22" i="1"/>
  <c r="Y23" i="1"/>
  <c r="Z31" i="1"/>
  <c r="BN28" i="1"/>
  <c r="X330" i="1"/>
  <c r="BN30" i="1"/>
  <c r="Z49" i="1"/>
  <c r="BN42" i="1"/>
  <c r="BN44" i="1"/>
  <c r="BN46" i="1"/>
  <c r="BN48" i="1"/>
  <c r="Z74" i="1"/>
  <c r="BN71" i="1"/>
  <c r="BN73" i="1"/>
  <c r="BN85" i="1"/>
  <c r="Y92" i="1"/>
  <c r="Y93" i="1"/>
  <c r="BN96" i="1"/>
  <c r="BP98" i="1"/>
  <c r="BN98" i="1"/>
  <c r="BP100" i="1"/>
  <c r="BN100" i="1"/>
  <c r="BP103" i="1"/>
  <c r="BN103" i="1"/>
  <c r="Y121" i="1"/>
  <c r="BP115" i="1"/>
  <c r="BN115" i="1"/>
  <c r="BP117" i="1"/>
  <c r="BN117" i="1"/>
  <c r="BP119" i="1"/>
  <c r="BN119" i="1"/>
  <c r="Y156" i="1"/>
  <c r="Y155" i="1"/>
  <c r="BP154" i="1"/>
  <c r="BN154" i="1"/>
  <c r="Y166" i="1"/>
  <c r="Y165" i="1"/>
  <c r="BP164" i="1"/>
  <c r="BN164" i="1"/>
  <c r="Y214" i="1"/>
  <c r="BP210" i="1"/>
  <c r="BN210" i="1"/>
  <c r="BP212" i="1"/>
  <c r="BN212" i="1"/>
  <c r="BP228" i="1"/>
  <c r="BN228" i="1"/>
  <c r="BP230" i="1"/>
  <c r="BN230" i="1"/>
  <c r="Y248" i="1"/>
  <c r="Y247" i="1"/>
  <c r="BP246" i="1"/>
  <c r="BN246" i="1"/>
  <c r="Y273" i="1"/>
  <c r="Y272" i="1"/>
  <c r="BP271" i="1"/>
  <c r="BN271" i="1"/>
  <c r="Y112" i="1"/>
  <c r="Z121" i="1"/>
  <c r="Z131" i="1"/>
  <c r="Z138" i="1"/>
  <c r="Y146" i="1"/>
  <c r="Z179" i="1"/>
  <c r="Y184" i="1"/>
  <c r="Y194" i="1"/>
  <c r="Z206" i="1"/>
  <c r="Z213" i="1"/>
  <c r="Y223" i="1"/>
  <c r="Y243" i="1"/>
  <c r="Z266" i="1"/>
  <c r="Z299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Y104" i="1"/>
  <c r="BP99" i="1"/>
  <c r="BN99" i="1"/>
  <c r="BP101" i="1"/>
  <c r="BN101" i="1"/>
  <c r="BP102" i="1"/>
  <c r="BN102" i="1"/>
  <c r="X331" i="1"/>
  <c r="X333" i="1"/>
  <c r="X329" i="1"/>
  <c r="Y32" i="1"/>
  <c r="Y39" i="1"/>
  <c r="Y50" i="1"/>
  <c r="Y59" i="1"/>
  <c r="Y60" i="1"/>
  <c r="Y63" i="1"/>
  <c r="BP62" i="1"/>
  <c r="BN62" i="1"/>
  <c r="Z68" i="1"/>
  <c r="Z334" i="1" s="1"/>
  <c r="Y75" i="1"/>
  <c r="Y80" i="1"/>
  <c r="Y81" i="1"/>
  <c r="Y87" i="1"/>
  <c r="BP84" i="1"/>
  <c r="BN84" i="1"/>
  <c r="Y86" i="1"/>
  <c r="BP91" i="1"/>
  <c r="BN91" i="1"/>
  <c r="Y105" i="1"/>
  <c r="Y111" i="1"/>
  <c r="Y122" i="1"/>
  <c r="Y126" i="1"/>
  <c r="Y131" i="1"/>
  <c r="Y138" i="1"/>
  <c r="Y145" i="1"/>
  <c r="Y172" i="1"/>
  <c r="Y179" i="1"/>
  <c r="Y185" i="1"/>
  <c r="Y193" i="1"/>
  <c r="Y198" i="1"/>
  <c r="Y206" i="1"/>
  <c r="Y213" i="1"/>
  <c r="Y224" i="1"/>
  <c r="Y232" i="1"/>
  <c r="BP227" i="1"/>
  <c r="Y259" i="1"/>
  <c r="BP258" i="1"/>
  <c r="BN258" i="1"/>
  <c r="Y288" i="1"/>
  <c r="BP287" i="1"/>
  <c r="BN287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H9" i="1"/>
  <c r="BN109" i="1"/>
  <c r="BN116" i="1"/>
  <c r="BN118" i="1"/>
  <c r="BN120" i="1"/>
  <c r="BN124" i="1"/>
  <c r="BP124" i="1"/>
  <c r="BN129" i="1"/>
  <c r="BP129" i="1"/>
  <c r="BN136" i="1"/>
  <c r="BN143" i="1"/>
  <c r="BN170" i="1"/>
  <c r="BP170" i="1"/>
  <c r="BN177" i="1"/>
  <c r="BN183" i="1"/>
  <c r="BN189" i="1"/>
  <c r="BP189" i="1"/>
  <c r="BN191" i="1"/>
  <c r="BN196" i="1"/>
  <c r="BP196" i="1"/>
  <c r="BN202" i="1"/>
  <c r="BP202" i="1"/>
  <c r="BN204" i="1"/>
  <c r="BN211" i="1"/>
  <c r="BN218" i="1"/>
  <c r="BN220" i="1"/>
  <c r="BN222" i="1"/>
  <c r="BN227" i="1"/>
  <c r="BP229" i="1"/>
  <c r="BN229" i="1"/>
  <c r="Y231" i="1"/>
  <c r="BP240" i="1"/>
  <c r="BN240" i="1"/>
  <c r="Y242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3" i="1"/>
  <c r="X332" i="1" l="1"/>
  <c r="Y330" i="1"/>
  <c r="Y329" i="1"/>
  <c r="Y333" i="1"/>
  <c r="Y331" i="1"/>
  <c r="C342" i="1" l="1"/>
  <c r="Y332" i="1"/>
  <c r="A342" i="1" s="1"/>
  <c r="B342" i="1"/>
</calcChain>
</file>

<file path=xl/sharedStrings.xml><?xml version="1.0" encoding="utf-8"?>
<sst xmlns="http://schemas.openxmlformats.org/spreadsheetml/2006/main" count="1613" uniqueCount="513">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</sst>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401" t="s">
        <v>0</v>
      </c>
      <c r="E1" s="364"/>
      <c r="F1" s="364"/>
      <c r="G1" s="12" t="s">
        <v>1</v>
      </c>
      <c r="H1" s="401" t="s">
        <v>2</v>
      </c>
      <c r="I1" s="364"/>
      <c r="J1" s="364"/>
      <c r="K1" s="364"/>
      <c r="L1" s="364"/>
      <c r="M1" s="364"/>
      <c r="N1" s="364"/>
      <c r="O1" s="364"/>
      <c r="P1" s="364"/>
      <c r="Q1" s="364"/>
      <c r="R1" s="363" t="s">
        <v>3</v>
      </c>
      <c r="S1" s="364"/>
      <c r="T1" s="36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32" t="s">
        <v>7</v>
      </c>
      <c r="B5" s="376"/>
      <c r="C5" s="377"/>
      <c r="D5" s="406"/>
      <c r="E5" s="407"/>
      <c r="F5" s="537" t="s">
        <v>8</v>
      </c>
      <c r="G5" s="377"/>
      <c r="H5" s="406" t="s">
        <v>512</v>
      </c>
      <c r="I5" s="501"/>
      <c r="J5" s="501"/>
      <c r="K5" s="501"/>
      <c r="L5" s="501"/>
      <c r="M5" s="407"/>
      <c r="N5" s="61"/>
      <c r="P5" s="24" t="s">
        <v>9</v>
      </c>
      <c r="Q5" s="531">
        <v>45803</v>
      </c>
      <c r="R5" s="424"/>
      <c r="T5" s="462" t="s">
        <v>10</v>
      </c>
      <c r="U5" s="459"/>
      <c r="V5" s="463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32" t="s">
        <v>12</v>
      </c>
      <c r="B6" s="376"/>
      <c r="C6" s="377"/>
      <c r="D6" s="503" t="s">
        <v>13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14</v>
      </c>
      <c r="Q6" s="555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5" t="s">
        <v>15</v>
      </c>
      <c r="U6" s="459"/>
      <c r="V6" s="514" t="s">
        <v>16</v>
      </c>
      <c r="W6" s="360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403" t="str">
        <f>IFERROR(VLOOKUP(DeliveryAddress,Table,3,0),1)</f>
        <v>1</v>
      </c>
      <c r="E7" s="404"/>
      <c r="F7" s="404"/>
      <c r="G7" s="404"/>
      <c r="H7" s="404"/>
      <c r="I7" s="404"/>
      <c r="J7" s="404"/>
      <c r="K7" s="404"/>
      <c r="L7" s="404"/>
      <c r="M7" s="405"/>
      <c r="N7" s="63"/>
      <c r="P7" s="24"/>
      <c r="Q7" s="42"/>
      <c r="R7" s="42"/>
      <c r="T7" s="357"/>
      <c r="U7" s="459"/>
      <c r="V7" s="515"/>
      <c r="W7" s="516"/>
      <c r="AB7" s="51"/>
      <c r="AC7" s="51"/>
      <c r="AD7" s="51"/>
      <c r="AE7" s="51"/>
    </row>
    <row r="8" spans="1:32" s="337" customFormat="1" ht="25.5" customHeight="1" x14ac:dyDescent="0.2">
      <c r="A8" s="561" t="s">
        <v>17</v>
      </c>
      <c r="B8" s="347"/>
      <c r="C8" s="348"/>
      <c r="D8" s="397" t="s">
        <v>18</v>
      </c>
      <c r="E8" s="398"/>
      <c r="F8" s="398"/>
      <c r="G8" s="398"/>
      <c r="H8" s="398"/>
      <c r="I8" s="398"/>
      <c r="J8" s="398"/>
      <c r="K8" s="398"/>
      <c r="L8" s="398"/>
      <c r="M8" s="399"/>
      <c r="N8" s="64"/>
      <c r="P8" s="24" t="s">
        <v>19</v>
      </c>
      <c r="Q8" s="437">
        <v>0.45833333333333331</v>
      </c>
      <c r="R8" s="405"/>
      <c r="T8" s="357"/>
      <c r="U8" s="459"/>
      <c r="V8" s="515"/>
      <c r="W8" s="516"/>
      <c r="AB8" s="51"/>
      <c r="AC8" s="51"/>
      <c r="AD8" s="51"/>
      <c r="AE8" s="51"/>
    </row>
    <row r="9" spans="1:32" s="337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43"/>
      <c r="E9" s="345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8"/>
      <c r="P9" s="26" t="s">
        <v>20</v>
      </c>
      <c r="Q9" s="419"/>
      <c r="R9" s="420"/>
      <c r="T9" s="357"/>
      <c r="U9" s="459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43"/>
      <c r="E10" s="345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92" t="str">
        <f>IFERROR(VLOOKUP($D$10,Proxy,2,FALSE),"")</f>
        <v/>
      </c>
      <c r="I10" s="357"/>
      <c r="J10" s="357"/>
      <c r="K10" s="357"/>
      <c r="L10" s="357"/>
      <c r="M10" s="357"/>
      <c r="N10" s="336"/>
      <c r="P10" s="26" t="s">
        <v>21</v>
      </c>
      <c r="Q10" s="466"/>
      <c r="R10" s="467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49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29</v>
      </c>
      <c r="Q12" s="437"/>
      <c r="R12" s="405"/>
      <c r="S12" s="23"/>
      <c r="U12" s="24"/>
      <c r="V12" s="364"/>
      <c r="W12" s="357"/>
      <c r="AB12" s="51"/>
      <c r="AC12" s="51"/>
      <c r="AD12" s="51"/>
      <c r="AE12" s="51"/>
    </row>
    <row r="13" spans="1:32" s="337" customFormat="1" ht="23.25" customHeight="1" x14ac:dyDescent="0.2">
      <c r="A13" s="449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49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9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447" t="s">
        <v>34</v>
      </c>
      <c r="Q15" s="364"/>
      <c r="R15" s="364"/>
      <c r="S15" s="364"/>
      <c r="T15" s="36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8"/>
      <c r="Q16" s="448"/>
      <c r="R16" s="448"/>
      <c r="S16" s="448"/>
      <c r="T16" s="4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41" t="s">
        <v>37</v>
      </c>
      <c r="D17" s="373" t="s">
        <v>38</v>
      </c>
      <c r="E17" s="388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387"/>
      <c r="R17" s="387"/>
      <c r="S17" s="387"/>
      <c r="T17" s="388"/>
      <c r="U17" s="549" t="s">
        <v>50</v>
      </c>
      <c r="V17" s="377"/>
      <c r="W17" s="373" t="s">
        <v>51</v>
      </c>
      <c r="X17" s="373" t="s">
        <v>52</v>
      </c>
      <c r="Y17" s="559" t="s">
        <v>53</v>
      </c>
      <c r="Z17" s="489" t="s">
        <v>54</v>
      </c>
      <c r="AA17" s="480" t="s">
        <v>55</v>
      </c>
      <c r="AB17" s="480" t="s">
        <v>56</v>
      </c>
      <c r="AC17" s="480" t="s">
        <v>57</v>
      </c>
      <c r="AD17" s="480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389"/>
      <c r="E18" s="391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89"/>
      <c r="Q18" s="390"/>
      <c r="R18" s="390"/>
      <c r="S18" s="390"/>
      <c r="T18" s="391"/>
      <c r="U18" s="70" t="s">
        <v>60</v>
      </c>
      <c r="V18" s="70" t="s">
        <v>61</v>
      </c>
      <c r="W18" s="374"/>
      <c r="X18" s="374"/>
      <c r="Y18" s="560"/>
      <c r="Z18" s="490"/>
      <c r="AA18" s="481"/>
      <c r="AB18" s="481"/>
      <c r="AC18" s="481"/>
      <c r="AD18" s="534"/>
      <c r="AE18" s="535"/>
      <c r="AF18" s="536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71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4"/>
      <c r="AB20" s="334"/>
      <c r="AC20" s="334"/>
    </row>
    <row r="21" spans="1:68" ht="14.25" hidden="1" customHeight="1" x14ac:dyDescent="0.25">
      <c r="A21" s="356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5"/>
      <c r="AB21" s="335"/>
      <c r="AC21" s="33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71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4"/>
      <c r="AB26" s="334"/>
      <c r="AC26" s="334"/>
    </row>
    <row r="27" spans="1:68" ht="14.25" hidden="1" customHeight="1" x14ac:dyDescent="0.25">
      <c r="A27" s="356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5"/>
      <c r="AB27" s="335"/>
      <c r="AC27" s="335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4"/>
      <c r="R28" s="354"/>
      <c r="S28" s="354"/>
      <c r="T28" s="355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3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4"/>
      <c r="R29" s="354"/>
      <c r="S29" s="354"/>
      <c r="T29" s="355"/>
      <c r="U29" s="34"/>
      <c r="V29" s="34"/>
      <c r="W29" s="35" t="s">
        <v>69</v>
      </c>
      <c r="X29" s="340">
        <v>0</v>
      </c>
      <c r="Y29" s="34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49">
        <v>4607111036605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4"/>
      <c r="R30" s="354"/>
      <c r="S30" s="354"/>
      <c r="T30" s="355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idden="1" x14ac:dyDescent="0.2">
      <c r="A31" s="36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68"/>
      <c r="P31" s="346" t="s">
        <v>72</v>
      </c>
      <c r="Q31" s="347"/>
      <c r="R31" s="347"/>
      <c r="S31" s="347"/>
      <c r="T31" s="347"/>
      <c r="U31" s="347"/>
      <c r="V31" s="348"/>
      <c r="W31" s="37" t="s">
        <v>69</v>
      </c>
      <c r="X31" s="342">
        <f>IFERROR(SUM(X28:X30),"0")</f>
        <v>0</v>
      </c>
      <c r="Y31" s="342">
        <f>IFERROR(SUM(Y28:Y30),"0")</f>
        <v>0</v>
      </c>
      <c r="Z31" s="342">
        <f>IFERROR(IF(Z28="",0,Z28),"0")+IFERROR(IF(Z29="",0,Z29),"0")+IFERROR(IF(Z30="",0,Z30),"0")</f>
        <v>0</v>
      </c>
      <c r="AA31" s="343"/>
      <c r="AB31" s="343"/>
      <c r="AC31" s="343"/>
    </row>
    <row r="32" spans="1:68" hidden="1" x14ac:dyDescent="0.2">
      <c r="A32" s="35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46" t="s">
        <v>72</v>
      </c>
      <c r="Q32" s="347"/>
      <c r="R32" s="347"/>
      <c r="S32" s="347"/>
      <c r="T32" s="347"/>
      <c r="U32" s="347"/>
      <c r="V32" s="348"/>
      <c r="W32" s="37" t="s">
        <v>73</v>
      </c>
      <c r="X32" s="342">
        <f>IFERROR(SUMPRODUCT(X28:X30*H28:H30),"0")</f>
        <v>0</v>
      </c>
      <c r="Y32" s="342">
        <f>IFERROR(SUMPRODUCT(Y28:Y30*H28:H30),"0")</f>
        <v>0</v>
      </c>
      <c r="Z32" s="37"/>
      <c r="AA32" s="343"/>
      <c r="AB32" s="343"/>
      <c r="AC32" s="343"/>
    </row>
    <row r="33" spans="1:68" ht="16.5" hidden="1" customHeight="1" x14ac:dyDescent="0.25">
      <c r="A33" s="371" t="s">
        <v>86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34"/>
      <c r="AB33" s="334"/>
      <c r="AC33" s="334"/>
    </row>
    <row r="34" spans="1:68" ht="14.25" hidden="1" customHeight="1" x14ac:dyDescent="0.25">
      <c r="A34" s="356" t="s">
        <v>63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5"/>
      <c r="AB34" s="335"/>
      <c r="AC34" s="335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9">
        <v>4620207490075</v>
      </c>
      <c r="E35" s="350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4"/>
      <c r="R35" s="354"/>
      <c r="S35" s="354"/>
      <c r="T35" s="355"/>
      <c r="U35" s="34"/>
      <c r="V35" s="34"/>
      <c r="W35" s="35" t="s">
        <v>69</v>
      </c>
      <c r="X35" s="340">
        <v>12</v>
      </c>
      <c r="Y35" s="34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9">
        <v>4620207490174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4"/>
      <c r="R36" s="354"/>
      <c r="S36" s="354"/>
      <c r="T36" s="355"/>
      <c r="U36" s="34"/>
      <c r="V36" s="34"/>
      <c r="W36" s="35" t="s">
        <v>69</v>
      </c>
      <c r="X36" s="340">
        <v>24</v>
      </c>
      <c r="Y36" s="34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9">
        <v>4620207490044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4"/>
      <c r="R37" s="354"/>
      <c r="S37" s="354"/>
      <c r="T37" s="355"/>
      <c r="U37" s="34"/>
      <c r="V37" s="34"/>
      <c r="W37" s="35" t="s">
        <v>69</v>
      </c>
      <c r="X37" s="340">
        <v>12</v>
      </c>
      <c r="Y37" s="34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6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68"/>
      <c r="P38" s="346" t="s">
        <v>72</v>
      </c>
      <c r="Q38" s="347"/>
      <c r="R38" s="347"/>
      <c r="S38" s="347"/>
      <c r="T38" s="347"/>
      <c r="U38" s="347"/>
      <c r="V38" s="348"/>
      <c r="W38" s="37" t="s">
        <v>69</v>
      </c>
      <c r="X38" s="342">
        <f>IFERROR(SUM(X35:X37),"0")</f>
        <v>48</v>
      </c>
      <c r="Y38" s="342">
        <f>IFERROR(SUM(Y35:Y37),"0")</f>
        <v>48</v>
      </c>
      <c r="Z38" s="342">
        <f>IFERROR(IF(Z35="",0,Z35),"0")+IFERROR(IF(Z36="",0,Z36),"0")+IFERROR(IF(Z37="",0,Z37),"0")</f>
        <v>0.74399999999999999</v>
      </c>
      <c r="AA38" s="343"/>
      <c r="AB38" s="343"/>
      <c r="AC38" s="343"/>
    </row>
    <row r="39" spans="1:68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46" t="s">
        <v>72</v>
      </c>
      <c r="Q39" s="347"/>
      <c r="R39" s="347"/>
      <c r="S39" s="347"/>
      <c r="T39" s="347"/>
      <c r="U39" s="347"/>
      <c r="V39" s="348"/>
      <c r="W39" s="37" t="s">
        <v>73</v>
      </c>
      <c r="X39" s="342">
        <f>IFERROR(SUMPRODUCT(X35:X37*H35:H37),"0")</f>
        <v>268.79999999999995</v>
      </c>
      <c r="Y39" s="342">
        <f>IFERROR(SUMPRODUCT(Y35:Y37*H35:H37),"0")</f>
        <v>268.79999999999995</v>
      </c>
      <c r="Z39" s="37"/>
      <c r="AA39" s="343"/>
      <c r="AB39" s="343"/>
      <c r="AC39" s="343"/>
    </row>
    <row r="40" spans="1:68" ht="16.5" hidden="1" customHeight="1" x14ac:dyDescent="0.25">
      <c r="A40" s="371" t="s">
        <v>96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34"/>
      <c r="AB40" s="334"/>
      <c r="AC40" s="334"/>
    </row>
    <row r="41" spans="1:68" ht="14.25" hidden="1" customHeight="1" x14ac:dyDescent="0.25">
      <c r="A41" s="356" t="s">
        <v>63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5"/>
      <c r="AB41" s="335"/>
      <c r="AC41" s="335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9">
        <v>4607111038999</v>
      </c>
      <c r="E42" s="350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4"/>
      <c r="R42" s="354"/>
      <c r="S42" s="354"/>
      <c r="T42" s="355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9">
        <v>4607111039385</v>
      </c>
      <c r="E43" s="350"/>
      <c r="F43" s="339">
        <v>0.7</v>
      </c>
      <c r="G43" s="32">
        <v>10</v>
      </c>
      <c r="H43" s="339">
        <v>7</v>
      </c>
      <c r="I43" s="339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40">
        <v>12</v>
      </c>
      <c r="Y43" s="341">
        <f t="shared" si="0"/>
        <v>12</v>
      </c>
      <c r="Z43" s="36">
        <f t="shared" si="1"/>
        <v>0.186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9">
        <v>4607111037183</v>
      </c>
      <c r="E44" s="350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49">
        <v>4607111038982</v>
      </c>
      <c r="E45" s="350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40">
        <v>24</v>
      </c>
      <c r="Y45" s="341">
        <f t="shared" si="0"/>
        <v>24</v>
      </c>
      <c r="Z45" s="36">
        <f t="shared" si="1"/>
        <v>0.372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174.86399999999998</v>
      </c>
      <c r="BN45" s="67">
        <f t="shared" si="3"/>
        <v>174.86399999999998</v>
      </c>
      <c r="BO45" s="67">
        <f t="shared" si="4"/>
        <v>0.2857142857142857</v>
      </c>
      <c r="BP45" s="67">
        <f t="shared" si="5"/>
        <v>0.2857142857142857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49">
        <v>4607111039354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9">
        <v>4607111039330</v>
      </c>
      <c r="E47" s="350"/>
      <c r="F47" s="339">
        <v>0.7</v>
      </c>
      <c r="G47" s="32">
        <v>10</v>
      </c>
      <c r="H47" s="339">
        <v>7</v>
      </c>
      <c r="I47" s="339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4301070968</v>
      </c>
      <c r="D48" s="349">
        <v>4607111036889</v>
      </c>
      <c r="E48" s="350"/>
      <c r="F48" s="339">
        <v>0.9</v>
      </c>
      <c r="G48" s="32">
        <v>8</v>
      </c>
      <c r="H48" s="339">
        <v>7.2</v>
      </c>
      <c r="I48" s="339">
        <v>7.4859999999999998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67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68"/>
      <c r="P49" s="346" t="s">
        <v>72</v>
      </c>
      <c r="Q49" s="347"/>
      <c r="R49" s="347"/>
      <c r="S49" s="347"/>
      <c r="T49" s="347"/>
      <c r="U49" s="347"/>
      <c r="V49" s="348"/>
      <c r="W49" s="37" t="s">
        <v>69</v>
      </c>
      <c r="X49" s="342">
        <f>IFERROR(SUM(X42:X48),"0")</f>
        <v>48</v>
      </c>
      <c r="Y49" s="342">
        <f>IFERROR(SUM(Y42:Y48),"0")</f>
        <v>48</v>
      </c>
      <c r="Z49" s="342">
        <f>IFERROR(IF(Z42="",0,Z42),"0")+IFERROR(IF(Z43="",0,Z43),"0")+IFERROR(IF(Z44="",0,Z44),"0")+IFERROR(IF(Z45="",0,Z45),"0")+IFERROR(IF(Z46="",0,Z46),"0")+IFERROR(IF(Z47="",0,Z47),"0")+IFERROR(IF(Z48="",0,Z48),"0")</f>
        <v>0.74399999999999999</v>
      </c>
      <c r="AA49" s="343"/>
      <c r="AB49" s="343"/>
      <c r="AC49" s="343"/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68"/>
      <c r="P50" s="346" t="s">
        <v>72</v>
      </c>
      <c r="Q50" s="347"/>
      <c r="R50" s="347"/>
      <c r="S50" s="347"/>
      <c r="T50" s="347"/>
      <c r="U50" s="347"/>
      <c r="V50" s="348"/>
      <c r="W50" s="37" t="s">
        <v>73</v>
      </c>
      <c r="X50" s="342">
        <f>IFERROR(SUMPRODUCT(X42:X48*H42:H48),"0")</f>
        <v>336</v>
      </c>
      <c r="Y50" s="342">
        <f>IFERROR(SUMPRODUCT(Y42:Y48*H42:H48),"0")</f>
        <v>336</v>
      </c>
      <c r="Z50" s="37"/>
      <c r="AA50" s="343"/>
      <c r="AB50" s="343"/>
      <c r="AC50" s="343"/>
    </row>
    <row r="51" spans="1:68" ht="16.5" hidden="1" customHeight="1" x14ac:dyDescent="0.25">
      <c r="A51" s="371" t="s">
        <v>113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34"/>
      <c r="AB51" s="334"/>
      <c r="AC51" s="334"/>
    </row>
    <row r="52" spans="1:68" ht="14.25" hidden="1" customHeight="1" x14ac:dyDescent="0.25">
      <c r="A52" s="356" t="s">
        <v>63</v>
      </c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35"/>
      <c r="AB52" s="335"/>
      <c r="AC52" s="335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49">
        <v>4620207490822</v>
      </c>
      <c r="E53" s="350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4"/>
      <c r="R53" s="354"/>
      <c r="S53" s="354"/>
      <c r="T53" s="355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68"/>
      <c r="P54" s="346" t="s">
        <v>72</v>
      </c>
      <c r="Q54" s="347"/>
      <c r="R54" s="347"/>
      <c r="S54" s="347"/>
      <c r="T54" s="347"/>
      <c r="U54" s="347"/>
      <c r="V54" s="348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hidden="1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68"/>
      <c r="P55" s="346" t="s">
        <v>72</v>
      </c>
      <c r="Q55" s="347"/>
      <c r="R55" s="347"/>
      <c r="S55" s="347"/>
      <c r="T55" s="347"/>
      <c r="U55" s="347"/>
      <c r="V55" s="348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hidden="1" customHeight="1" x14ac:dyDescent="0.25">
      <c r="A56" s="356" t="s">
        <v>117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335"/>
      <c r="AB56" s="335"/>
      <c r="AC56" s="335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49">
        <v>4607111037077</v>
      </c>
      <c r="E57" s="350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4"/>
      <c r="R57" s="354"/>
      <c r="S57" s="354"/>
      <c r="T57" s="355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49">
        <v>4607111039743</v>
      </c>
      <c r="E58" s="350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4"/>
      <c r="R58" s="354"/>
      <c r="S58" s="354"/>
      <c r="T58" s="355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68"/>
      <c r="P59" s="346" t="s">
        <v>72</v>
      </c>
      <c r="Q59" s="347"/>
      <c r="R59" s="347"/>
      <c r="S59" s="347"/>
      <c r="T59" s="347"/>
      <c r="U59" s="347"/>
      <c r="V59" s="348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hidden="1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68"/>
      <c r="P60" s="346" t="s">
        <v>72</v>
      </c>
      <c r="Q60" s="347"/>
      <c r="R60" s="347"/>
      <c r="S60" s="347"/>
      <c r="T60" s="347"/>
      <c r="U60" s="347"/>
      <c r="V60" s="348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hidden="1" customHeight="1" x14ac:dyDescent="0.25">
      <c r="A61" s="356" t="s">
        <v>76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7"/>
      <c r="V61" s="357"/>
      <c r="W61" s="357"/>
      <c r="X61" s="357"/>
      <c r="Y61" s="357"/>
      <c r="Z61" s="357"/>
      <c r="AA61" s="335"/>
      <c r="AB61" s="335"/>
      <c r="AC61" s="335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9">
        <v>4607111039712</v>
      </c>
      <c r="E62" s="350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4"/>
      <c r="R62" s="354"/>
      <c r="S62" s="354"/>
      <c r="T62" s="355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46" t="s">
        <v>72</v>
      </c>
      <c r="Q63" s="347"/>
      <c r="R63" s="347"/>
      <c r="S63" s="347"/>
      <c r="T63" s="347"/>
      <c r="U63" s="347"/>
      <c r="V63" s="348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hidden="1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68"/>
      <c r="P64" s="346" t="s">
        <v>72</v>
      </c>
      <c r="Q64" s="347"/>
      <c r="R64" s="347"/>
      <c r="S64" s="347"/>
      <c r="T64" s="347"/>
      <c r="U64" s="347"/>
      <c r="V64" s="348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hidden="1" customHeight="1" x14ac:dyDescent="0.25">
      <c r="A65" s="356" t="s">
        <v>126</v>
      </c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  <c r="AA65" s="335"/>
      <c r="AB65" s="335"/>
      <c r="AC65" s="335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9">
        <v>4607111037008</v>
      </c>
      <c r="E66" s="350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4"/>
      <c r="R66" s="354"/>
      <c r="S66" s="354"/>
      <c r="T66" s="355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9">
        <v>4607111037398</v>
      </c>
      <c r="E67" s="350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4"/>
      <c r="R67" s="354"/>
      <c r="S67" s="354"/>
      <c r="T67" s="355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46" t="s">
        <v>72</v>
      </c>
      <c r="Q68" s="347"/>
      <c r="R68" s="347"/>
      <c r="S68" s="347"/>
      <c r="T68" s="347"/>
      <c r="U68" s="347"/>
      <c r="V68" s="348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hidden="1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68"/>
      <c r="P69" s="346" t="s">
        <v>72</v>
      </c>
      <c r="Q69" s="347"/>
      <c r="R69" s="347"/>
      <c r="S69" s="347"/>
      <c r="T69" s="347"/>
      <c r="U69" s="347"/>
      <c r="V69" s="348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hidden="1" customHeight="1" x14ac:dyDescent="0.25">
      <c r="A70" s="356" t="s">
        <v>132</v>
      </c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7"/>
      <c r="V70" s="357"/>
      <c r="W70" s="357"/>
      <c r="X70" s="357"/>
      <c r="Y70" s="357"/>
      <c r="Z70" s="357"/>
      <c r="AA70" s="335"/>
      <c r="AB70" s="335"/>
      <c r="AC70" s="335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9">
        <v>4607111039705</v>
      </c>
      <c r="E71" s="350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4"/>
      <c r="R71" s="354"/>
      <c r="S71" s="354"/>
      <c r="T71" s="355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9">
        <v>4607111039729</v>
      </c>
      <c r="E72" s="350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4"/>
      <c r="R72" s="354"/>
      <c r="S72" s="354"/>
      <c r="T72" s="355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9">
        <v>4620207490228</v>
      </c>
      <c r="E73" s="350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4"/>
      <c r="R73" s="354"/>
      <c r="S73" s="354"/>
      <c r="T73" s="355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68"/>
      <c r="P74" s="346" t="s">
        <v>72</v>
      </c>
      <c r="Q74" s="347"/>
      <c r="R74" s="347"/>
      <c r="S74" s="347"/>
      <c r="T74" s="347"/>
      <c r="U74" s="347"/>
      <c r="V74" s="348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hidden="1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46" t="s">
        <v>72</v>
      </c>
      <c r="Q75" s="347"/>
      <c r="R75" s="347"/>
      <c r="S75" s="347"/>
      <c r="T75" s="347"/>
      <c r="U75" s="347"/>
      <c r="V75" s="348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hidden="1" customHeight="1" x14ac:dyDescent="0.25">
      <c r="A76" s="371" t="s">
        <v>140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34"/>
      <c r="AB76" s="334"/>
      <c r="AC76" s="334"/>
    </row>
    <row r="77" spans="1:68" ht="14.25" hidden="1" customHeight="1" x14ac:dyDescent="0.25">
      <c r="A77" s="356" t="s">
        <v>63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5"/>
      <c r="AB77" s="335"/>
      <c r="AC77" s="335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9">
        <v>4607111037411</v>
      </c>
      <c r="E78" s="350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4"/>
      <c r="R78" s="354"/>
      <c r="S78" s="354"/>
      <c r="T78" s="355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145</v>
      </c>
      <c r="B79" s="54" t="s">
        <v>146</v>
      </c>
      <c r="C79" s="31">
        <v>4301070981</v>
      </c>
      <c r="D79" s="349">
        <v>4607111036728</v>
      </c>
      <c r="E79" s="350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4"/>
      <c r="R79" s="354"/>
      <c r="S79" s="354"/>
      <c r="T79" s="355"/>
      <c r="U79" s="34"/>
      <c r="V79" s="34"/>
      <c r="W79" s="35" t="s">
        <v>69</v>
      </c>
      <c r="X79" s="340">
        <v>0</v>
      </c>
      <c r="Y79" s="341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6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68"/>
      <c r="P80" s="346" t="s">
        <v>72</v>
      </c>
      <c r="Q80" s="347"/>
      <c r="R80" s="347"/>
      <c r="S80" s="347"/>
      <c r="T80" s="347"/>
      <c r="U80" s="347"/>
      <c r="V80" s="348"/>
      <c r="W80" s="37" t="s">
        <v>69</v>
      </c>
      <c r="X80" s="342">
        <f>IFERROR(SUM(X78:X79),"0")</f>
        <v>0</v>
      </c>
      <c r="Y80" s="342">
        <f>IFERROR(SUM(Y78:Y79),"0")</f>
        <v>0</v>
      </c>
      <c r="Z80" s="342">
        <f>IFERROR(IF(Z78="",0,Z78),"0")+IFERROR(IF(Z79="",0,Z79),"0")</f>
        <v>0</v>
      </c>
      <c r="AA80" s="343"/>
      <c r="AB80" s="343"/>
      <c r="AC80" s="343"/>
    </row>
    <row r="81" spans="1:68" hidden="1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46" t="s">
        <v>72</v>
      </c>
      <c r="Q81" s="347"/>
      <c r="R81" s="347"/>
      <c r="S81" s="347"/>
      <c r="T81" s="347"/>
      <c r="U81" s="347"/>
      <c r="V81" s="348"/>
      <c r="W81" s="37" t="s">
        <v>73</v>
      </c>
      <c r="X81" s="342">
        <f>IFERROR(SUMPRODUCT(X78:X79*H78:H79),"0")</f>
        <v>0</v>
      </c>
      <c r="Y81" s="342">
        <f>IFERROR(SUMPRODUCT(Y78:Y79*H78:H79),"0")</f>
        <v>0</v>
      </c>
      <c r="Z81" s="37"/>
      <c r="AA81" s="343"/>
      <c r="AB81" s="343"/>
      <c r="AC81" s="343"/>
    </row>
    <row r="82" spans="1:68" ht="16.5" hidden="1" customHeight="1" x14ac:dyDescent="0.25">
      <c r="A82" s="371" t="s">
        <v>147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334"/>
      <c r="AB82" s="334"/>
      <c r="AC82" s="334"/>
    </row>
    <row r="83" spans="1:68" ht="14.25" hidden="1" customHeight="1" x14ac:dyDescent="0.25">
      <c r="A83" s="356" t="s">
        <v>132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5"/>
      <c r="AB83" s="335"/>
      <c r="AC83" s="335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9">
        <v>4607111033659</v>
      </c>
      <c r="E84" s="350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5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4"/>
      <c r="R84" s="354"/>
      <c r="S84" s="354"/>
      <c r="T84" s="355"/>
      <c r="U84" s="34"/>
      <c r="V84" s="34"/>
      <c r="W84" s="35" t="s">
        <v>69</v>
      </c>
      <c r="X84" s="340">
        <v>28</v>
      </c>
      <c r="Y84" s="341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49">
        <v>4607111033659</v>
      </c>
      <c r="E85" s="350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4"/>
      <c r="R85" s="354"/>
      <c r="S85" s="354"/>
      <c r="T85" s="355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46" t="s">
        <v>72</v>
      </c>
      <c r="Q86" s="347"/>
      <c r="R86" s="347"/>
      <c r="S86" s="347"/>
      <c r="T86" s="347"/>
      <c r="U86" s="347"/>
      <c r="V86" s="348"/>
      <c r="W86" s="37" t="s">
        <v>69</v>
      </c>
      <c r="X86" s="342">
        <f>IFERROR(SUM(X84:X85),"0")</f>
        <v>28</v>
      </c>
      <c r="Y86" s="342">
        <f>IFERROR(SUM(Y84:Y85),"0")</f>
        <v>28</v>
      </c>
      <c r="Z86" s="342">
        <f>IFERROR(IF(Z84="",0,Z84),"0")+IFERROR(IF(Z85="",0,Z85),"0")</f>
        <v>0.50063999999999997</v>
      </c>
      <c r="AA86" s="343"/>
      <c r="AB86" s="343"/>
      <c r="AC86" s="343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46" t="s">
        <v>72</v>
      </c>
      <c r="Q87" s="347"/>
      <c r="R87" s="347"/>
      <c r="S87" s="347"/>
      <c r="T87" s="347"/>
      <c r="U87" s="347"/>
      <c r="V87" s="348"/>
      <c r="W87" s="37" t="s">
        <v>73</v>
      </c>
      <c r="X87" s="342">
        <f>IFERROR(SUMPRODUCT(X84:X85*H84:H85),"0")</f>
        <v>100.8</v>
      </c>
      <c r="Y87" s="342">
        <f>IFERROR(SUMPRODUCT(Y84:Y85*H84:H85),"0")</f>
        <v>100.8</v>
      </c>
      <c r="Z87" s="37"/>
      <c r="AA87" s="343"/>
      <c r="AB87" s="343"/>
      <c r="AC87" s="343"/>
    </row>
    <row r="88" spans="1:68" ht="16.5" hidden="1" customHeight="1" x14ac:dyDescent="0.25">
      <c r="A88" s="371" t="s">
        <v>153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4"/>
      <c r="AB88" s="334"/>
      <c r="AC88" s="334"/>
    </row>
    <row r="89" spans="1:68" ht="14.25" hidden="1" customHeight="1" x14ac:dyDescent="0.25">
      <c r="A89" s="356" t="s">
        <v>154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49">
        <v>4607111034120</v>
      </c>
      <c r="E90" s="350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4"/>
      <c r="R90" s="354"/>
      <c r="S90" s="354"/>
      <c r="T90" s="355"/>
      <c r="U90" s="34"/>
      <c r="V90" s="34"/>
      <c r="W90" s="35" t="s">
        <v>69</v>
      </c>
      <c r="X90" s="340">
        <v>28</v>
      </c>
      <c r="Y90" s="34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49">
        <v>4607111034137</v>
      </c>
      <c r="E91" s="350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4"/>
      <c r="R91" s="354"/>
      <c r="S91" s="354"/>
      <c r="T91" s="355"/>
      <c r="U91" s="34"/>
      <c r="V91" s="34"/>
      <c r="W91" s="35" t="s">
        <v>69</v>
      </c>
      <c r="X91" s="340">
        <v>14</v>
      </c>
      <c r="Y91" s="341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46" t="s">
        <v>72</v>
      </c>
      <c r="Q92" s="347"/>
      <c r="R92" s="347"/>
      <c r="S92" s="347"/>
      <c r="T92" s="347"/>
      <c r="U92" s="347"/>
      <c r="V92" s="348"/>
      <c r="W92" s="37" t="s">
        <v>69</v>
      </c>
      <c r="X92" s="342">
        <f>IFERROR(SUM(X90:X91),"0")</f>
        <v>42</v>
      </c>
      <c r="Y92" s="342">
        <f>IFERROR(SUM(Y90:Y91),"0")</f>
        <v>42</v>
      </c>
      <c r="Z92" s="342">
        <f>IFERROR(IF(Z90="",0,Z90),"0")+IFERROR(IF(Z91="",0,Z91),"0")</f>
        <v>0.75095999999999996</v>
      </c>
      <c r="AA92" s="343"/>
      <c r="AB92" s="343"/>
      <c r="AC92" s="343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46" t="s">
        <v>72</v>
      </c>
      <c r="Q93" s="347"/>
      <c r="R93" s="347"/>
      <c r="S93" s="347"/>
      <c r="T93" s="347"/>
      <c r="U93" s="347"/>
      <c r="V93" s="348"/>
      <c r="W93" s="37" t="s">
        <v>73</v>
      </c>
      <c r="X93" s="342">
        <f>IFERROR(SUMPRODUCT(X90:X91*H90:H91),"0")</f>
        <v>151.19999999999999</v>
      </c>
      <c r="Y93" s="342">
        <f>IFERROR(SUMPRODUCT(Y90:Y91*H90:H91),"0")</f>
        <v>151.19999999999999</v>
      </c>
      <c r="Z93" s="37"/>
      <c r="AA93" s="343"/>
      <c r="AB93" s="343"/>
      <c r="AC93" s="343"/>
    </row>
    <row r="94" spans="1:68" ht="16.5" hidden="1" customHeight="1" x14ac:dyDescent="0.25">
      <c r="A94" s="371" t="s">
        <v>161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4"/>
      <c r="AB94" s="334"/>
      <c r="AC94" s="334"/>
    </row>
    <row r="95" spans="1:68" ht="14.25" hidden="1" customHeight="1" x14ac:dyDescent="0.25">
      <c r="A95" s="356" t="s">
        <v>132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5"/>
      <c r="AB95" s="335"/>
      <c r="AC95" s="335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49">
        <v>4620207491027</v>
      </c>
      <c r="E96" s="350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164</v>
      </c>
      <c r="Q96" s="354"/>
      <c r="R96" s="354"/>
      <c r="S96" s="354"/>
      <c r="T96" s="355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49">
        <v>4607111033451</v>
      </c>
      <c r="E97" s="350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4"/>
      <c r="R97" s="354"/>
      <c r="S97" s="354"/>
      <c r="T97" s="355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4301135565</v>
      </c>
      <c r="D98" s="349">
        <v>4607111033451</v>
      </c>
      <c r="E98" s="350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4"/>
      <c r="R98" s="354"/>
      <c r="S98" s="354"/>
      <c r="T98" s="355"/>
      <c r="U98" s="34"/>
      <c r="V98" s="34"/>
      <c r="W98" s="35" t="s">
        <v>69</v>
      </c>
      <c r="X98" s="340">
        <v>0</v>
      </c>
      <c r="Y98" s="341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4301135575</v>
      </c>
      <c r="D99" s="349">
        <v>4607111035141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1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54"/>
      <c r="R99" s="354"/>
      <c r="S99" s="354"/>
      <c r="T99" s="355"/>
      <c r="U99" s="34"/>
      <c r="V99" s="34"/>
      <c r="W99" s="35" t="s">
        <v>69</v>
      </c>
      <c r="X99" s="340">
        <v>0</v>
      </c>
      <c r="Y99" s="341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4301135567</v>
      </c>
      <c r="D100" s="349">
        <v>4607111033444</v>
      </c>
      <c r="E100" s="350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31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4301135578</v>
      </c>
      <c r="D101" s="349">
        <v>4607111033444</v>
      </c>
      <c r="E101" s="350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4"/>
      <c r="R101" s="354"/>
      <c r="S101" s="354"/>
      <c r="T101" s="355"/>
      <c r="U101" s="34"/>
      <c r="V101" s="34"/>
      <c r="W101" s="35" t="s">
        <v>69</v>
      </c>
      <c r="X101" s="340">
        <v>56</v>
      </c>
      <c r="Y101" s="341">
        <f t="shared" si="6"/>
        <v>56</v>
      </c>
      <c r="Z101" s="36">
        <f>IFERROR(IF(X101="","",X101*0.01788),"")</f>
        <v>1.0012799999999999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241.00160000000002</v>
      </c>
      <c r="BN101" s="67">
        <f t="shared" si="8"/>
        <v>241.00160000000002</v>
      </c>
      <c r="BO101" s="67">
        <f t="shared" si="9"/>
        <v>0.8</v>
      </c>
      <c r="BP101" s="67">
        <f t="shared" si="10"/>
        <v>0.8</v>
      </c>
    </row>
    <row r="102" spans="1:68" ht="27" hidden="1" customHeight="1" x14ac:dyDescent="0.25">
      <c r="A102" s="54" t="s">
        <v>176</v>
      </c>
      <c r="B102" s="54" t="s">
        <v>177</v>
      </c>
      <c r="C102" s="31">
        <v>4301135571</v>
      </c>
      <c r="D102" s="349">
        <v>4607111035028</v>
      </c>
      <c r="E102" s="350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0" t="s">
        <v>178</v>
      </c>
      <c r="Q102" s="354"/>
      <c r="R102" s="354"/>
      <c r="S102" s="354"/>
      <c r="T102" s="355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4301135285</v>
      </c>
      <c r="D103" s="349">
        <v>4607111036407</v>
      </c>
      <c r="E103" s="350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4"/>
      <c r="R103" s="354"/>
      <c r="S103" s="354"/>
      <c r="T103" s="355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6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68"/>
      <c r="P104" s="346" t="s">
        <v>72</v>
      </c>
      <c r="Q104" s="347"/>
      <c r="R104" s="347"/>
      <c r="S104" s="347"/>
      <c r="T104" s="347"/>
      <c r="U104" s="347"/>
      <c r="V104" s="348"/>
      <c r="W104" s="37" t="s">
        <v>69</v>
      </c>
      <c r="X104" s="342">
        <f>IFERROR(SUM(X96:X103),"0")</f>
        <v>56</v>
      </c>
      <c r="Y104" s="342">
        <f>IFERROR(SUM(Y96:Y103),"0")</f>
        <v>56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1.0012799999999999</v>
      </c>
      <c r="AA104" s="343"/>
      <c r="AB104" s="343"/>
      <c r="AC104" s="343"/>
    </row>
    <row r="105" spans="1:68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68"/>
      <c r="P105" s="346" t="s">
        <v>72</v>
      </c>
      <c r="Q105" s="347"/>
      <c r="R105" s="347"/>
      <c r="S105" s="347"/>
      <c r="T105" s="347"/>
      <c r="U105" s="347"/>
      <c r="V105" s="348"/>
      <c r="W105" s="37" t="s">
        <v>73</v>
      </c>
      <c r="X105" s="342">
        <f>IFERROR(SUMPRODUCT(X96:X103*H96:H103),"0")</f>
        <v>201.6</v>
      </c>
      <c r="Y105" s="342">
        <f>IFERROR(SUMPRODUCT(Y96:Y103*H96:H103),"0")</f>
        <v>201.6</v>
      </c>
      <c r="Z105" s="37"/>
      <c r="AA105" s="343"/>
      <c r="AB105" s="343"/>
      <c r="AC105" s="343"/>
    </row>
    <row r="106" spans="1:68" ht="16.5" hidden="1" customHeight="1" x14ac:dyDescent="0.25">
      <c r="A106" s="371" t="s">
        <v>182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57"/>
      <c r="Z106" s="357"/>
      <c r="AA106" s="334"/>
      <c r="AB106" s="334"/>
      <c r="AC106" s="334"/>
    </row>
    <row r="107" spans="1:68" ht="14.25" hidden="1" customHeight="1" x14ac:dyDescent="0.25">
      <c r="A107" s="356" t="s">
        <v>126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57"/>
      <c r="Z107" s="357"/>
      <c r="AA107" s="335"/>
      <c r="AB107" s="335"/>
      <c r="AC107" s="335"/>
    </row>
    <row r="108" spans="1:68" ht="27" hidden="1" customHeight="1" x14ac:dyDescent="0.25">
      <c r="A108" s="54" t="s">
        <v>183</v>
      </c>
      <c r="B108" s="54" t="s">
        <v>184</v>
      </c>
      <c r="C108" s="31">
        <v>4301136042</v>
      </c>
      <c r="D108" s="349">
        <v>4607025784012</v>
      </c>
      <c r="E108" s="350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4"/>
      <c r="R108" s="354"/>
      <c r="S108" s="354"/>
      <c r="T108" s="355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4301136077</v>
      </c>
      <c r="D109" s="349">
        <v>4607025784319</v>
      </c>
      <c r="E109" s="350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4"/>
      <c r="R109" s="354"/>
      <c r="S109" s="354"/>
      <c r="T109" s="355"/>
      <c r="U109" s="34"/>
      <c r="V109" s="34"/>
      <c r="W109" s="35" t="s">
        <v>69</v>
      </c>
      <c r="X109" s="340">
        <v>28</v>
      </c>
      <c r="Y109" s="341">
        <f>IFERROR(IF(X109="","",X109),"")</f>
        <v>28</v>
      </c>
      <c r="Z109" s="36">
        <f>IFERROR(IF(X109="","",X109*0.01788),"")</f>
        <v>0.50063999999999997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118.83199999999999</v>
      </c>
      <c r="BN109" s="67">
        <f>IFERROR(Y109*I109,"0")</f>
        <v>118.83199999999999</v>
      </c>
      <c r="BO109" s="67">
        <f>IFERROR(X109/J109,"0")</f>
        <v>0.4</v>
      </c>
      <c r="BP109" s="67">
        <f>IFERROR(Y109/J109,"0")</f>
        <v>0.4</v>
      </c>
    </row>
    <row r="110" spans="1:68" ht="16.5" customHeight="1" x14ac:dyDescent="0.25">
      <c r="A110" s="54" t="s">
        <v>188</v>
      </c>
      <c r="B110" s="54" t="s">
        <v>189</v>
      </c>
      <c r="C110" s="31">
        <v>4301136039</v>
      </c>
      <c r="D110" s="349">
        <v>4607111035370</v>
      </c>
      <c r="E110" s="350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40">
        <v>12</v>
      </c>
      <c r="Y110" s="341">
        <f>IFERROR(IF(X110="","",X110),"")</f>
        <v>12</v>
      </c>
      <c r="Z110" s="36">
        <f>IFERROR(IF(X110="","",X110*0.0155),"")</f>
        <v>0.186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41.567999999999998</v>
      </c>
      <c r="BN110" s="67">
        <f>IFERROR(Y110*I110,"0")</f>
        <v>41.567999999999998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6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68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2">
        <f>IFERROR(SUM(X108:X110),"0")</f>
        <v>40</v>
      </c>
      <c r="Y111" s="342">
        <f>IFERROR(SUM(Y108:Y110),"0")</f>
        <v>40</v>
      </c>
      <c r="Z111" s="342">
        <f>IFERROR(IF(Z108="",0,Z108),"0")+IFERROR(IF(Z109="",0,Z109),"0")+IFERROR(IF(Z110="",0,Z110),"0")</f>
        <v>0.68663999999999992</v>
      </c>
      <c r="AA111" s="343"/>
      <c r="AB111" s="343"/>
      <c r="AC111" s="343"/>
    </row>
    <row r="112" spans="1:68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68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2">
        <f>IFERROR(SUMPRODUCT(X108:X110*H108:H110),"0")</f>
        <v>137.76</v>
      </c>
      <c r="Y112" s="342">
        <f>IFERROR(SUMPRODUCT(Y108:Y110*H108:H110),"0")</f>
        <v>137.76</v>
      </c>
      <c r="Z112" s="37"/>
      <c r="AA112" s="343"/>
      <c r="AB112" s="343"/>
      <c r="AC112" s="343"/>
    </row>
    <row r="113" spans="1:68" ht="16.5" hidden="1" customHeight="1" x14ac:dyDescent="0.25">
      <c r="A113" s="371" t="s">
        <v>191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Z113" s="357"/>
      <c r="AA113" s="334"/>
      <c r="AB113" s="334"/>
      <c r="AC113" s="334"/>
    </row>
    <row r="114" spans="1:68" ht="14.25" hidden="1" customHeight="1" x14ac:dyDescent="0.25">
      <c r="A114" s="356" t="s">
        <v>63</v>
      </c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Z114" s="357"/>
      <c r="AA114" s="335"/>
      <c r="AB114" s="335"/>
      <c r="AC114" s="335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4"/>
      <c r="R115" s="354"/>
      <c r="S115" s="354"/>
      <c r="T115" s="355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40">
        <v>0</v>
      </c>
      <c r="Y116" s="341">
        <f t="shared" si="11"/>
        <v>0</v>
      </c>
      <c r="Z116" s="36">
        <f t="shared" si="12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0</v>
      </c>
      <c r="BN116" s="67">
        <f t="shared" si="14"/>
        <v>0</v>
      </c>
      <c r="BO116" s="67">
        <f t="shared" si="15"/>
        <v>0</v>
      </c>
      <c r="BP116" s="67">
        <f t="shared" si="16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40">
        <v>12</v>
      </c>
      <c r="Y117" s="341">
        <f t="shared" si="11"/>
        <v>12</v>
      </c>
      <c r="Z117" s="36">
        <f t="shared" si="12"/>
        <v>0.186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87.6</v>
      </c>
      <c r="BN117" s="67">
        <f t="shared" si="14"/>
        <v>87.6</v>
      </c>
      <c r="BO117" s="67">
        <f t="shared" si="15"/>
        <v>0.14285714285714285</v>
      </c>
      <c r="BP117" s="67">
        <f t="shared" si="16"/>
        <v>0.14285714285714285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40">
        <v>24</v>
      </c>
      <c r="Y119" s="341">
        <f t="shared" si="11"/>
        <v>24</v>
      </c>
      <c r="Z119" s="36">
        <f t="shared" si="12"/>
        <v>0.372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161.2704</v>
      </c>
      <c r="BN119" s="67">
        <f t="shared" si="14"/>
        <v>161.2704</v>
      </c>
      <c r="BO119" s="67">
        <f t="shared" si="15"/>
        <v>0.2857142857142857</v>
      </c>
      <c r="BP119" s="67">
        <f t="shared" si="16"/>
        <v>0.2857142857142857</v>
      </c>
    </row>
    <row r="120" spans="1:68" ht="27" hidden="1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40">
        <v>0</v>
      </c>
      <c r="Y120" s="341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x14ac:dyDescent="0.2">
      <c r="A121" s="36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68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2">
        <f>IFERROR(SUM(X115:X120),"0")</f>
        <v>36</v>
      </c>
      <c r="Y121" s="342">
        <f>IFERROR(SUM(Y115:Y120),"0")</f>
        <v>36</v>
      </c>
      <c r="Z121" s="342">
        <f>IFERROR(IF(Z115="",0,Z115),"0")+IFERROR(IF(Z116="",0,Z116),"0")+IFERROR(IF(Z117="",0,Z117),"0")+IFERROR(IF(Z118="",0,Z118),"0")+IFERROR(IF(Z119="",0,Z119),"0")+IFERROR(IF(Z120="",0,Z120),"0")</f>
        <v>0.55800000000000005</v>
      </c>
      <c r="AA121" s="343"/>
      <c r="AB121" s="343"/>
      <c r="AC121" s="343"/>
    </row>
    <row r="122" spans="1:68" x14ac:dyDescent="0.2">
      <c r="A122" s="357"/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68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2">
        <f>IFERROR(SUMPRODUCT(X115:X120*H115:H120),"0")</f>
        <v>237.60000000000002</v>
      </c>
      <c r="Y122" s="342">
        <f>IFERROR(SUMPRODUCT(Y115:Y120*H115:H120),"0")</f>
        <v>237.60000000000002</v>
      </c>
      <c r="Z122" s="37"/>
      <c r="AA122" s="343"/>
      <c r="AB122" s="343"/>
      <c r="AC122" s="343"/>
    </row>
    <row r="123" spans="1:68" ht="14.25" hidden="1" customHeight="1" x14ac:dyDescent="0.25">
      <c r="A123" s="356" t="s">
        <v>132</v>
      </c>
      <c r="B123" s="357"/>
      <c r="C123" s="357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Z123" s="357"/>
      <c r="AA123" s="335"/>
      <c r="AB123" s="335"/>
      <c r="AC123" s="335"/>
    </row>
    <row r="124" spans="1:68" ht="27" hidden="1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4"/>
      <c r="R124" s="354"/>
      <c r="S124" s="354"/>
      <c r="T124" s="355"/>
      <c r="U124" s="34"/>
      <c r="V124" s="34"/>
      <c r="W124" s="35" t="s">
        <v>69</v>
      </c>
      <c r="X124" s="340">
        <v>0</v>
      </c>
      <c r="Y124" s="341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6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2">
        <f>IFERROR(SUM(X124:X124),"0")</f>
        <v>0</v>
      </c>
      <c r="Y125" s="342">
        <f>IFERROR(SUM(Y124:Y124),"0")</f>
        <v>0</v>
      </c>
      <c r="Z125" s="342">
        <f>IFERROR(IF(Z124="",0,Z124),"0")</f>
        <v>0</v>
      </c>
      <c r="AA125" s="343"/>
      <c r="AB125" s="343"/>
      <c r="AC125" s="343"/>
    </row>
    <row r="126" spans="1:68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68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2">
        <f>IFERROR(SUMPRODUCT(X124:X124*H124:H124),"0")</f>
        <v>0</v>
      </c>
      <c r="Y126" s="342">
        <f>IFERROR(SUMPRODUCT(Y124:Y124*H124:H124),"0")</f>
        <v>0</v>
      </c>
      <c r="Z126" s="37"/>
      <c r="AA126" s="343"/>
      <c r="AB126" s="343"/>
      <c r="AC126" s="343"/>
    </row>
    <row r="127" spans="1:68" ht="16.5" hidden="1" customHeight="1" x14ac:dyDescent="0.25">
      <c r="A127" s="371" t="s">
        <v>208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4"/>
      <c r="AB127" s="334"/>
      <c r="AC127" s="334"/>
    </row>
    <row r="128" spans="1:68" ht="14.25" hidden="1" customHeight="1" x14ac:dyDescent="0.25">
      <c r="A128" s="356" t="s">
        <v>132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  <c r="AA128" s="335"/>
      <c r="AB128" s="335"/>
      <c r="AC128" s="335"/>
    </row>
    <row r="129" spans="1:68" ht="27" customHeight="1" x14ac:dyDescent="0.25">
      <c r="A129" s="54" t="s">
        <v>209</v>
      </c>
      <c r="B129" s="54" t="s">
        <v>210</v>
      </c>
      <c r="C129" s="31">
        <v>4301135533</v>
      </c>
      <c r="D129" s="349">
        <v>4607111034014</v>
      </c>
      <c r="E129" s="350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4"/>
      <c r="R129" s="354"/>
      <c r="S129" s="354"/>
      <c r="T129" s="355"/>
      <c r="U129" s="34"/>
      <c r="V129" s="34"/>
      <c r="W129" s="35" t="s">
        <v>69</v>
      </c>
      <c r="X129" s="340">
        <v>84</v>
      </c>
      <c r="Y129" s="341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311.10239999999999</v>
      </c>
      <c r="BN129" s="67">
        <f>IFERROR(Y129*I129,"0")</f>
        <v>311.10239999999999</v>
      </c>
      <c r="BO129" s="67">
        <f>IFERROR(X129/J129,"0")</f>
        <v>1.2</v>
      </c>
      <c r="BP129" s="67">
        <f>IFERROR(Y129/J129,"0")</f>
        <v>1.2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4"/>
      <c r="R130" s="354"/>
      <c r="S130" s="354"/>
      <c r="T130" s="355"/>
      <c r="U130" s="34"/>
      <c r="V130" s="34"/>
      <c r="W130" s="35" t="s">
        <v>69</v>
      </c>
      <c r="X130" s="340">
        <v>56</v>
      </c>
      <c r="Y130" s="34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207.40159999999997</v>
      </c>
      <c r="BN130" s="67">
        <f>IFERROR(Y130*I130,"0")</f>
        <v>207.40159999999997</v>
      </c>
      <c r="BO130" s="67">
        <f>IFERROR(X130/J130,"0")</f>
        <v>0.8</v>
      </c>
      <c r="BP130" s="67">
        <f>IFERROR(Y130/J130,"0")</f>
        <v>0.8</v>
      </c>
    </row>
    <row r="131" spans="1:68" x14ac:dyDescent="0.2">
      <c r="A131" s="36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2">
        <f>IFERROR(SUM(X129:X130),"0")</f>
        <v>140</v>
      </c>
      <c r="Y131" s="342">
        <f>IFERROR(SUM(Y129:Y130),"0")</f>
        <v>140</v>
      </c>
      <c r="Z131" s="342">
        <f>IFERROR(IF(Z129="",0,Z129),"0")+IFERROR(IF(Z130="",0,Z130),"0")</f>
        <v>2.5031999999999996</v>
      </c>
      <c r="AA131" s="343"/>
      <c r="AB131" s="343"/>
      <c r="AC131" s="343"/>
    </row>
    <row r="132" spans="1:68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68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2">
        <f>IFERROR(SUMPRODUCT(X129:X130*H129:H130),"0")</f>
        <v>420</v>
      </c>
      <c r="Y132" s="342">
        <f>IFERROR(SUMPRODUCT(Y129:Y130*H129:H130),"0")</f>
        <v>420</v>
      </c>
      <c r="Z132" s="37"/>
      <c r="AA132" s="343"/>
      <c r="AB132" s="343"/>
      <c r="AC132" s="343"/>
    </row>
    <row r="133" spans="1:68" ht="16.5" hidden="1" customHeight="1" x14ac:dyDescent="0.25">
      <c r="A133" s="371" t="s">
        <v>214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4"/>
      <c r="AB133" s="334"/>
      <c r="AC133" s="334"/>
    </row>
    <row r="134" spans="1:68" ht="14.25" hidden="1" customHeight="1" x14ac:dyDescent="0.25">
      <c r="A134" s="356" t="s">
        <v>132</v>
      </c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35"/>
      <c r="AB134" s="335"/>
      <c r="AC134" s="335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28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4"/>
      <c r="R135" s="354"/>
      <c r="S135" s="354"/>
      <c r="T135" s="355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4301135311</v>
      </c>
      <c r="D136" s="349">
        <v>4607111039095</v>
      </c>
      <c r="E136" s="350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4"/>
      <c r="R136" s="354"/>
      <c r="S136" s="354"/>
      <c r="T136" s="355"/>
      <c r="U136" s="34"/>
      <c r="V136" s="34"/>
      <c r="W136" s="35" t="s">
        <v>69</v>
      </c>
      <c r="X136" s="340">
        <v>14</v>
      </c>
      <c r="Y136" s="34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52.472000000000001</v>
      </c>
      <c r="BN136" s="67">
        <f>IFERROR(Y136*I136,"0")</f>
        <v>52.472000000000001</v>
      </c>
      <c r="BO136" s="67">
        <f>IFERROR(X136/J136,"0")</f>
        <v>0.2</v>
      </c>
      <c r="BP136" s="67">
        <f>IFERROR(Y136/J136,"0")</f>
        <v>0.2</v>
      </c>
    </row>
    <row r="137" spans="1:68" ht="16.5" customHeight="1" x14ac:dyDescent="0.25">
      <c r="A137" s="54" t="s">
        <v>221</v>
      </c>
      <c r="B137" s="54" t="s">
        <v>222</v>
      </c>
      <c r="C137" s="31">
        <v>4301135534</v>
      </c>
      <c r="D137" s="349">
        <v>4607111034199</v>
      </c>
      <c r="E137" s="350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6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68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2">
        <f>IFERROR(SUM(X135:X137),"0")</f>
        <v>42</v>
      </c>
      <c r="Y138" s="342">
        <f>IFERROR(SUM(Y135:Y137),"0")</f>
        <v>42</v>
      </c>
      <c r="Z138" s="342">
        <f>IFERROR(IF(Z135="",0,Z135),"0")+IFERROR(IF(Z136="",0,Z136),"0")+IFERROR(IF(Z137="",0,Z137),"0")</f>
        <v>0.75095999999999996</v>
      </c>
      <c r="AA138" s="343"/>
      <c r="AB138" s="343"/>
      <c r="AC138" s="343"/>
    </row>
    <row r="139" spans="1:68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68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2">
        <f>IFERROR(SUMPRODUCT(X135:X137*H135:H137),"0")</f>
        <v>126</v>
      </c>
      <c r="Y139" s="342">
        <f>IFERROR(SUMPRODUCT(Y135:Y137*H135:H137),"0")</f>
        <v>126</v>
      </c>
      <c r="Z139" s="37"/>
      <c r="AA139" s="343"/>
      <c r="AB139" s="343"/>
      <c r="AC139" s="343"/>
    </row>
    <row r="140" spans="1:68" ht="16.5" hidden="1" customHeight="1" x14ac:dyDescent="0.25">
      <c r="A140" s="371" t="s">
        <v>224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357"/>
      <c r="AA140" s="334"/>
      <c r="AB140" s="334"/>
      <c r="AC140" s="334"/>
    </row>
    <row r="141" spans="1:68" ht="14.25" hidden="1" customHeight="1" x14ac:dyDescent="0.25">
      <c r="A141" s="356" t="s">
        <v>132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57"/>
      <c r="Z141" s="357"/>
      <c r="AA141" s="335"/>
      <c r="AB141" s="335"/>
      <c r="AC141" s="335"/>
    </row>
    <row r="142" spans="1:68" ht="27" hidden="1" customHeight="1" x14ac:dyDescent="0.25">
      <c r="A142" s="54" t="s">
        <v>225</v>
      </c>
      <c r="B142" s="54" t="s">
        <v>226</v>
      </c>
      <c r="C142" s="31">
        <v>4301135601</v>
      </c>
      <c r="D142" s="349">
        <v>4607111034380</v>
      </c>
      <c r="E142" s="350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34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54"/>
      <c r="R142" s="354"/>
      <c r="S142" s="354"/>
      <c r="T142" s="355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227</v>
      </c>
      <c r="B143" s="54" t="s">
        <v>228</v>
      </c>
      <c r="C143" s="31">
        <v>4301135275</v>
      </c>
      <c r="D143" s="349">
        <v>4607111034380</v>
      </c>
      <c r="E143" s="350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54"/>
      <c r="R143" s="354"/>
      <c r="S143" s="354"/>
      <c r="T143" s="355"/>
      <c r="U143" s="34"/>
      <c r="V143" s="34"/>
      <c r="W143" s="35" t="s">
        <v>69</v>
      </c>
      <c r="X143" s="340">
        <v>28</v>
      </c>
      <c r="Y143" s="341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91.839999999999989</v>
      </c>
      <c r="BN143" s="67">
        <f>IFERROR(Y143*I143,"0")</f>
        <v>91.839999999999989</v>
      </c>
      <c r="BO143" s="67">
        <f>IFERROR(X143/J143,"0")</f>
        <v>0.4</v>
      </c>
      <c r="BP143" s="67">
        <f>IFERROR(Y143/J143,"0")</f>
        <v>0.4</v>
      </c>
    </row>
    <row r="144" spans="1:68" ht="27" hidden="1" customHeight="1" x14ac:dyDescent="0.25">
      <c r="A144" s="54" t="s">
        <v>230</v>
      </c>
      <c r="B144" s="54" t="s">
        <v>231</v>
      </c>
      <c r="C144" s="31">
        <v>4301135277</v>
      </c>
      <c r="D144" s="349">
        <v>4607111034397</v>
      </c>
      <c r="E144" s="350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8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54"/>
      <c r="R144" s="354"/>
      <c r="S144" s="354"/>
      <c r="T144" s="355"/>
      <c r="U144" s="34"/>
      <c r="V144" s="34"/>
      <c r="W144" s="35" t="s">
        <v>69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6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57"/>
      <c r="N145" s="357"/>
      <c r="O145" s="368"/>
      <c r="P145" s="346" t="s">
        <v>72</v>
      </c>
      <c r="Q145" s="347"/>
      <c r="R145" s="347"/>
      <c r="S145" s="347"/>
      <c r="T145" s="347"/>
      <c r="U145" s="347"/>
      <c r="V145" s="348"/>
      <c r="W145" s="37" t="s">
        <v>69</v>
      </c>
      <c r="X145" s="342">
        <f>IFERROR(SUM(X142:X144),"0")</f>
        <v>28</v>
      </c>
      <c r="Y145" s="342">
        <f>IFERROR(SUM(Y142:Y144),"0")</f>
        <v>28</v>
      </c>
      <c r="Z145" s="342">
        <f>IFERROR(IF(Z142="",0,Z142),"0")+IFERROR(IF(Z143="",0,Z143),"0")+IFERROR(IF(Z144="",0,Z144),"0")</f>
        <v>0.50063999999999997</v>
      </c>
      <c r="AA145" s="343"/>
      <c r="AB145" s="343"/>
      <c r="AC145" s="343"/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46" t="s">
        <v>72</v>
      </c>
      <c r="Q146" s="347"/>
      <c r="R146" s="347"/>
      <c r="S146" s="347"/>
      <c r="T146" s="347"/>
      <c r="U146" s="347"/>
      <c r="V146" s="348"/>
      <c r="W146" s="37" t="s">
        <v>73</v>
      </c>
      <c r="X146" s="342">
        <f>IFERROR(SUMPRODUCT(X142:X144*H142:H144),"0")</f>
        <v>84</v>
      </c>
      <c r="Y146" s="342">
        <f>IFERROR(SUMPRODUCT(Y142:Y144*H142:H144),"0")</f>
        <v>84</v>
      </c>
      <c r="Z146" s="37"/>
      <c r="AA146" s="343"/>
      <c r="AB146" s="343"/>
      <c r="AC146" s="343"/>
    </row>
    <row r="147" spans="1:68" ht="16.5" hidden="1" customHeight="1" x14ac:dyDescent="0.25">
      <c r="A147" s="371" t="s">
        <v>232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57"/>
      <c r="Z147" s="357"/>
      <c r="AA147" s="334"/>
      <c r="AB147" s="334"/>
      <c r="AC147" s="334"/>
    </row>
    <row r="148" spans="1:68" ht="14.25" hidden="1" customHeight="1" x14ac:dyDescent="0.25">
      <c r="A148" s="356" t="s">
        <v>132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5"/>
      <c r="AB148" s="335"/>
      <c r="AC148" s="335"/>
    </row>
    <row r="149" spans="1:68" ht="27" hidden="1" customHeight="1" x14ac:dyDescent="0.25">
      <c r="A149" s="54" t="s">
        <v>233</v>
      </c>
      <c r="B149" s="54" t="s">
        <v>234</v>
      </c>
      <c r="C149" s="31">
        <v>4301135570</v>
      </c>
      <c r="D149" s="349">
        <v>4607111035806</v>
      </c>
      <c r="E149" s="350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4"/>
      <c r="R149" s="354"/>
      <c r="S149" s="354"/>
      <c r="T149" s="355"/>
      <c r="U149" s="34"/>
      <c r="V149" s="34"/>
      <c r="W149" s="35" t="s">
        <v>69</v>
      </c>
      <c r="X149" s="340">
        <v>0</v>
      </c>
      <c r="Y149" s="341">
        <f>IFERROR(IF(X149="","",X149),"")</f>
        <v>0</v>
      </c>
      <c r="Z149" s="36">
        <f>IFERROR(IF(X149="","",X149*0.01788),"")</f>
        <v>0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7"/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68"/>
      <c r="P150" s="346" t="s">
        <v>72</v>
      </c>
      <c r="Q150" s="347"/>
      <c r="R150" s="347"/>
      <c r="S150" s="347"/>
      <c r="T150" s="347"/>
      <c r="U150" s="347"/>
      <c r="V150" s="348"/>
      <c r="W150" s="37" t="s">
        <v>69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hidden="1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68"/>
      <c r="P151" s="346" t="s">
        <v>72</v>
      </c>
      <c r="Q151" s="347"/>
      <c r="R151" s="347"/>
      <c r="S151" s="347"/>
      <c r="T151" s="347"/>
      <c r="U151" s="347"/>
      <c r="V151" s="348"/>
      <c r="W151" s="37" t="s">
        <v>73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hidden="1" customHeight="1" x14ac:dyDescent="0.25">
      <c r="A152" s="371" t="s">
        <v>236</v>
      </c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  <c r="V152" s="357"/>
      <c r="W152" s="357"/>
      <c r="X152" s="357"/>
      <c r="Y152" s="357"/>
      <c r="Z152" s="357"/>
      <c r="AA152" s="334"/>
      <c r="AB152" s="334"/>
      <c r="AC152" s="334"/>
    </row>
    <row r="153" spans="1:68" ht="14.25" hidden="1" customHeight="1" x14ac:dyDescent="0.25">
      <c r="A153" s="356" t="s">
        <v>132</v>
      </c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  <c r="V153" s="357"/>
      <c r="W153" s="357"/>
      <c r="X153" s="357"/>
      <c r="Y153" s="357"/>
      <c r="Z153" s="357"/>
      <c r="AA153" s="335"/>
      <c r="AB153" s="335"/>
      <c r="AC153" s="335"/>
    </row>
    <row r="154" spans="1:68" ht="16.5" hidden="1" customHeight="1" x14ac:dyDescent="0.25">
      <c r="A154" s="54" t="s">
        <v>237</v>
      </c>
      <c r="B154" s="54" t="s">
        <v>238</v>
      </c>
      <c r="C154" s="31">
        <v>4301135596</v>
      </c>
      <c r="D154" s="349">
        <v>4607111039613</v>
      </c>
      <c r="E154" s="350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68"/>
      <c r="P155" s="346" t="s">
        <v>72</v>
      </c>
      <c r="Q155" s="347"/>
      <c r="R155" s="347"/>
      <c r="S155" s="347"/>
      <c r="T155" s="347"/>
      <c r="U155" s="347"/>
      <c r="V155" s="348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hidden="1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68"/>
      <c r="P156" s="346" t="s">
        <v>72</v>
      </c>
      <c r="Q156" s="347"/>
      <c r="R156" s="347"/>
      <c r="S156" s="347"/>
      <c r="T156" s="347"/>
      <c r="U156" s="347"/>
      <c r="V156" s="348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71" t="s">
        <v>239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57"/>
      <c r="Z157" s="357"/>
      <c r="AA157" s="334"/>
      <c r="AB157" s="334"/>
      <c r="AC157" s="334"/>
    </row>
    <row r="158" spans="1:68" ht="14.25" hidden="1" customHeight="1" x14ac:dyDescent="0.25">
      <c r="A158" s="356" t="s">
        <v>240</v>
      </c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  <c r="V158" s="357"/>
      <c r="W158" s="357"/>
      <c r="X158" s="357"/>
      <c r="Y158" s="357"/>
      <c r="Z158" s="357"/>
      <c r="AA158" s="335"/>
      <c r="AB158" s="335"/>
      <c r="AC158" s="335"/>
    </row>
    <row r="159" spans="1:68" ht="27" hidden="1" customHeight="1" x14ac:dyDescent="0.25">
      <c r="A159" s="54" t="s">
        <v>241</v>
      </c>
      <c r="B159" s="54" t="s">
        <v>242</v>
      </c>
      <c r="C159" s="31">
        <v>4301135540</v>
      </c>
      <c r="D159" s="349">
        <v>4607111035646</v>
      </c>
      <c r="E159" s="350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54"/>
      <c r="R159" s="354"/>
      <c r="S159" s="354"/>
      <c r="T159" s="355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68"/>
      <c r="P160" s="346" t="s">
        <v>72</v>
      </c>
      <c r="Q160" s="347"/>
      <c r="R160" s="347"/>
      <c r="S160" s="347"/>
      <c r="T160" s="347"/>
      <c r="U160" s="347"/>
      <c r="V160" s="34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68"/>
      <c r="P161" s="346" t="s">
        <v>72</v>
      </c>
      <c r="Q161" s="347"/>
      <c r="R161" s="347"/>
      <c r="S161" s="347"/>
      <c r="T161" s="347"/>
      <c r="U161" s="347"/>
      <c r="V161" s="34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hidden="1" customHeight="1" x14ac:dyDescent="0.25">
      <c r="A162" s="371" t="s">
        <v>245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57"/>
      <c r="Z162" s="357"/>
      <c r="AA162" s="334"/>
      <c r="AB162" s="334"/>
      <c r="AC162" s="334"/>
    </row>
    <row r="163" spans="1:68" ht="14.25" hidden="1" customHeight="1" x14ac:dyDescent="0.25">
      <c r="A163" s="356" t="s">
        <v>132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335"/>
      <c r="AB163" s="335"/>
      <c r="AC163" s="335"/>
    </row>
    <row r="164" spans="1:68" ht="27" customHeight="1" x14ac:dyDescent="0.25">
      <c r="A164" s="54" t="s">
        <v>246</v>
      </c>
      <c r="B164" s="54" t="s">
        <v>247</v>
      </c>
      <c r="C164" s="31">
        <v>4301135573</v>
      </c>
      <c r="D164" s="349">
        <v>4607111036568</v>
      </c>
      <c r="E164" s="350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54"/>
      <c r="R164" s="354"/>
      <c r="S164" s="354"/>
      <c r="T164" s="355"/>
      <c r="U164" s="34"/>
      <c r="V164" s="34"/>
      <c r="W164" s="35" t="s">
        <v>69</v>
      </c>
      <c r="X164" s="340">
        <v>56</v>
      </c>
      <c r="Y164" s="341">
        <f>IFERROR(IF(X164="","",X164),"")</f>
        <v>56</v>
      </c>
      <c r="Z164" s="36">
        <f>IFERROR(IF(X164="","",X164*0.00941),"")</f>
        <v>0.52695999999999998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117.70079999999999</v>
      </c>
      <c r="BN164" s="67">
        <f>IFERROR(Y164*I164,"0")</f>
        <v>117.70079999999999</v>
      </c>
      <c r="BO164" s="67">
        <f>IFERROR(X164/J164,"0")</f>
        <v>0.4</v>
      </c>
      <c r="BP164" s="67">
        <f>IFERROR(Y164/J164,"0")</f>
        <v>0.4</v>
      </c>
    </row>
    <row r="165" spans="1:68" x14ac:dyDescent="0.2">
      <c r="A165" s="36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68"/>
      <c r="P165" s="346" t="s">
        <v>72</v>
      </c>
      <c r="Q165" s="347"/>
      <c r="R165" s="347"/>
      <c r="S165" s="347"/>
      <c r="T165" s="347"/>
      <c r="U165" s="347"/>
      <c r="V165" s="348"/>
      <c r="W165" s="37" t="s">
        <v>69</v>
      </c>
      <c r="X165" s="342">
        <f>IFERROR(SUM(X164:X164),"0")</f>
        <v>56</v>
      </c>
      <c r="Y165" s="342">
        <f>IFERROR(SUM(Y164:Y164),"0")</f>
        <v>56</v>
      </c>
      <c r="Z165" s="342">
        <f>IFERROR(IF(Z164="",0,Z164),"0")</f>
        <v>0.52695999999999998</v>
      </c>
      <c r="AA165" s="343"/>
      <c r="AB165" s="343"/>
      <c r="AC165" s="343"/>
    </row>
    <row r="166" spans="1:68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68"/>
      <c r="P166" s="346" t="s">
        <v>72</v>
      </c>
      <c r="Q166" s="347"/>
      <c r="R166" s="347"/>
      <c r="S166" s="347"/>
      <c r="T166" s="347"/>
      <c r="U166" s="347"/>
      <c r="V166" s="348"/>
      <c r="W166" s="37" t="s">
        <v>73</v>
      </c>
      <c r="X166" s="342">
        <f>IFERROR(SUMPRODUCT(X164:X164*H164:H164),"0")</f>
        <v>94.08</v>
      </c>
      <c r="Y166" s="342">
        <f>IFERROR(SUMPRODUCT(Y164:Y164*H164:H164),"0")</f>
        <v>94.08</v>
      </c>
      <c r="Z166" s="37"/>
      <c r="AA166" s="343"/>
      <c r="AB166" s="343"/>
      <c r="AC166" s="343"/>
    </row>
    <row r="167" spans="1:68" ht="27.75" hidden="1" customHeight="1" x14ac:dyDescent="0.2">
      <c r="A167" s="381" t="s">
        <v>249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382"/>
      <c r="Z167" s="382"/>
      <c r="AA167" s="48"/>
      <c r="AB167" s="48"/>
      <c r="AC167" s="48"/>
    </row>
    <row r="168" spans="1:68" ht="16.5" hidden="1" customHeight="1" x14ac:dyDescent="0.25">
      <c r="A168" s="371" t="s">
        <v>250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334"/>
      <c r="AB168" s="334"/>
      <c r="AC168" s="334"/>
    </row>
    <row r="169" spans="1:68" ht="14.25" hidden="1" customHeight="1" x14ac:dyDescent="0.25">
      <c r="A169" s="356" t="s">
        <v>132</v>
      </c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  <c r="V169" s="357"/>
      <c r="W169" s="357"/>
      <c r="X169" s="357"/>
      <c r="Y169" s="357"/>
      <c r="Z169" s="357"/>
      <c r="AA169" s="335"/>
      <c r="AB169" s="335"/>
      <c r="AC169" s="335"/>
    </row>
    <row r="170" spans="1:68" ht="27" hidden="1" customHeight="1" x14ac:dyDescent="0.25">
      <c r="A170" s="54" t="s">
        <v>251</v>
      </c>
      <c r="B170" s="54" t="s">
        <v>252</v>
      </c>
      <c r="C170" s="31">
        <v>4301135317</v>
      </c>
      <c r="D170" s="349">
        <v>4607111039057</v>
      </c>
      <c r="E170" s="350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62" t="s">
        <v>253</v>
      </c>
      <c r="Q170" s="354"/>
      <c r="R170" s="354"/>
      <c r="S170" s="354"/>
      <c r="T170" s="355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hidden="1" customHeight="1" x14ac:dyDescent="0.25">
      <c r="A173" s="371" t="s">
        <v>254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4"/>
      <c r="AB173" s="334"/>
      <c r="AC173" s="334"/>
    </row>
    <row r="174" spans="1:68" ht="14.25" hidden="1" customHeight="1" x14ac:dyDescent="0.25">
      <c r="A174" s="356" t="s">
        <v>63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35"/>
      <c r="AB174" s="335"/>
      <c r="AC174" s="335"/>
    </row>
    <row r="175" spans="1:68" ht="16.5" hidden="1" customHeight="1" x14ac:dyDescent="0.25">
      <c r="A175" s="54" t="s">
        <v>255</v>
      </c>
      <c r="B175" s="54" t="s">
        <v>256</v>
      </c>
      <c r="C175" s="31">
        <v>4301071062</v>
      </c>
      <c r="D175" s="349">
        <v>4607111036384</v>
      </c>
      <c r="E175" s="350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5" t="s">
        <v>257</v>
      </c>
      <c r="Q175" s="354"/>
      <c r="R175" s="354"/>
      <c r="S175" s="354"/>
      <c r="T175" s="355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259</v>
      </c>
      <c r="B176" s="54" t="s">
        <v>260</v>
      </c>
      <c r="C176" s="31">
        <v>4301071056</v>
      </c>
      <c r="D176" s="349">
        <v>4640242180250</v>
      </c>
      <c r="E176" s="350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1" t="s">
        <v>261</v>
      </c>
      <c r="Q176" s="354"/>
      <c r="R176" s="354"/>
      <c r="S176" s="354"/>
      <c r="T176" s="355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263</v>
      </c>
      <c r="B177" s="54" t="s">
        <v>264</v>
      </c>
      <c r="C177" s="31">
        <v>4301071050</v>
      </c>
      <c r="D177" s="349">
        <v>4607111036216</v>
      </c>
      <c r="E177" s="350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4"/>
      <c r="R177" s="354"/>
      <c r="S177" s="354"/>
      <c r="T177" s="355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266</v>
      </c>
      <c r="B178" s="54" t="s">
        <v>267</v>
      </c>
      <c r="C178" s="31">
        <v>4301071061</v>
      </c>
      <c r="D178" s="349">
        <v>4607111036278</v>
      </c>
      <c r="E178" s="350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4"/>
      <c r="R178" s="354"/>
      <c r="S178" s="354"/>
      <c r="T178" s="355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7"/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68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2">
        <f>IFERROR(SUM(X175:X178),"0")</f>
        <v>0</v>
      </c>
      <c r="Y179" s="342">
        <f>IFERROR(SUM(Y175:Y178),"0")</f>
        <v>0</v>
      </c>
      <c r="Z179" s="342">
        <f>IFERROR(IF(Z175="",0,Z175),"0")+IFERROR(IF(Z176="",0,Z176),"0")+IFERROR(IF(Z177="",0,Z177),"0")+IFERROR(IF(Z178="",0,Z178),"0")</f>
        <v>0</v>
      </c>
      <c r="AA179" s="343"/>
      <c r="AB179" s="343"/>
      <c r="AC179" s="343"/>
    </row>
    <row r="180" spans="1:68" hidden="1" x14ac:dyDescent="0.2">
      <c r="A180" s="357"/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68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2">
        <f>IFERROR(SUMPRODUCT(X175:X178*H175:H178),"0")</f>
        <v>0</v>
      </c>
      <c r="Y180" s="342">
        <f>IFERROR(SUMPRODUCT(Y175:Y178*H175:H178),"0")</f>
        <v>0</v>
      </c>
      <c r="Z180" s="37"/>
      <c r="AA180" s="343"/>
      <c r="AB180" s="343"/>
      <c r="AC180" s="343"/>
    </row>
    <row r="181" spans="1:68" ht="14.25" hidden="1" customHeight="1" x14ac:dyDescent="0.25">
      <c r="A181" s="356" t="s">
        <v>269</v>
      </c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  <c r="V181" s="357"/>
      <c r="W181" s="357"/>
      <c r="X181" s="357"/>
      <c r="Y181" s="357"/>
      <c r="Z181" s="357"/>
      <c r="AA181" s="335"/>
      <c r="AB181" s="335"/>
      <c r="AC181" s="335"/>
    </row>
    <row r="182" spans="1:68" ht="27" hidden="1" customHeight="1" x14ac:dyDescent="0.25">
      <c r="A182" s="54" t="s">
        <v>270</v>
      </c>
      <c r="B182" s="54" t="s">
        <v>271</v>
      </c>
      <c r="C182" s="31">
        <v>4301080153</v>
      </c>
      <c r="D182" s="349">
        <v>4607111036827</v>
      </c>
      <c r="E182" s="350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4"/>
      <c r="R182" s="354"/>
      <c r="S182" s="354"/>
      <c r="T182" s="355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273</v>
      </c>
      <c r="B183" s="54" t="s">
        <v>274</v>
      </c>
      <c r="C183" s="31">
        <v>4301080154</v>
      </c>
      <c r="D183" s="349">
        <v>4607111036834</v>
      </c>
      <c r="E183" s="350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4"/>
      <c r="R183" s="354"/>
      <c r="S183" s="354"/>
      <c r="T183" s="355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hidden="1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hidden="1" customHeight="1" x14ac:dyDescent="0.2">
      <c r="A186" s="381" t="s">
        <v>275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48"/>
      <c r="AB186" s="48"/>
      <c r="AC186" s="48"/>
    </row>
    <row r="187" spans="1:68" ht="16.5" hidden="1" customHeight="1" x14ac:dyDescent="0.25">
      <c r="A187" s="371" t="s">
        <v>276</v>
      </c>
      <c r="B187" s="357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  <c r="V187" s="357"/>
      <c r="W187" s="357"/>
      <c r="X187" s="357"/>
      <c r="Y187" s="357"/>
      <c r="Z187" s="357"/>
      <c r="AA187" s="334"/>
      <c r="AB187" s="334"/>
      <c r="AC187" s="334"/>
    </row>
    <row r="188" spans="1:68" ht="14.25" hidden="1" customHeight="1" x14ac:dyDescent="0.25">
      <c r="A188" s="356" t="s">
        <v>76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  <c r="V188" s="357"/>
      <c r="W188" s="357"/>
      <c r="X188" s="357"/>
      <c r="Y188" s="357"/>
      <c r="Z188" s="357"/>
      <c r="AA188" s="335"/>
      <c r="AB188" s="335"/>
      <c r="AC188" s="335"/>
    </row>
    <row r="189" spans="1:68" ht="16.5" customHeight="1" x14ac:dyDescent="0.25">
      <c r="A189" s="54" t="s">
        <v>277</v>
      </c>
      <c r="B189" s="54" t="s">
        <v>278</v>
      </c>
      <c r="C189" s="31">
        <v>4301132179</v>
      </c>
      <c r="D189" s="349">
        <v>4607111035691</v>
      </c>
      <c r="E189" s="350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4"/>
      <c r="R189" s="354"/>
      <c r="S189" s="354"/>
      <c r="T189" s="355"/>
      <c r="U189" s="34"/>
      <c r="V189" s="34"/>
      <c r="W189" s="35" t="s">
        <v>69</v>
      </c>
      <c r="X189" s="340">
        <v>28</v>
      </c>
      <c r="Y189" s="341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hidden="1" customHeight="1" x14ac:dyDescent="0.25">
      <c r="A190" s="54" t="s">
        <v>280</v>
      </c>
      <c r="B190" s="54" t="s">
        <v>281</v>
      </c>
      <c r="C190" s="31">
        <v>4301132182</v>
      </c>
      <c r="D190" s="349">
        <v>4607111035721</v>
      </c>
      <c r="E190" s="350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4"/>
      <c r="R190" s="354"/>
      <c r="S190" s="354"/>
      <c r="T190" s="355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IFERROR(IF(X190="","",X190*0.01788),"")</f>
        <v>0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283</v>
      </c>
      <c r="B191" s="54" t="s">
        <v>284</v>
      </c>
      <c r="C191" s="31">
        <v>4301132170</v>
      </c>
      <c r="D191" s="349">
        <v>4607111038487</v>
      </c>
      <c r="E191" s="350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4"/>
      <c r="R191" s="354"/>
      <c r="S191" s="354"/>
      <c r="T191" s="355"/>
      <c r="U191" s="34"/>
      <c r="V191" s="34"/>
      <c r="W191" s="35" t="s">
        <v>69</v>
      </c>
      <c r="X191" s="340">
        <v>0</v>
      </c>
      <c r="Y191" s="341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286</v>
      </c>
      <c r="B192" s="54" t="s">
        <v>287</v>
      </c>
      <c r="C192" s="31">
        <v>4301132174</v>
      </c>
      <c r="D192" s="349">
        <v>4607111038487</v>
      </c>
      <c r="E192" s="350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29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54"/>
      <c r="R192" s="354"/>
      <c r="S192" s="354"/>
      <c r="T192" s="355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46" t="s">
        <v>72</v>
      </c>
      <c r="Q193" s="347"/>
      <c r="R193" s="347"/>
      <c r="S193" s="347"/>
      <c r="T193" s="347"/>
      <c r="U193" s="347"/>
      <c r="V193" s="348"/>
      <c r="W193" s="37" t="s">
        <v>69</v>
      </c>
      <c r="X193" s="342">
        <f>IFERROR(SUM(X189:X192),"0")</f>
        <v>28</v>
      </c>
      <c r="Y193" s="342">
        <f>IFERROR(SUM(Y189:Y192),"0")</f>
        <v>28</v>
      </c>
      <c r="Z193" s="342">
        <f>IFERROR(IF(Z189="",0,Z189),"0")+IFERROR(IF(Z190="",0,Z190),"0")+IFERROR(IF(Z191="",0,Z191),"0")+IFERROR(IF(Z192="",0,Z192),"0")</f>
        <v>0.50063999999999997</v>
      </c>
      <c r="AA193" s="343"/>
      <c r="AB193" s="343"/>
      <c r="AC193" s="343"/>
    </row>
    <row r="194" spans="1:68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46" t="s">
        <v>72</v>
      </c>
      <c r="Q194" s="347"/>
      <c r="R194" s="347"/>
      <c r="S194" s="347"/>
      <c r="T194" s="347"/>
      <c r="U194" s="347"/>
      <c r="V194" s="348"/>
      <c r="W194" s="37" t="s">
        <v>73</v>
      </c>
      <c r="X194" s="342">
        <f>IFERROR(SUMPRODUCT(X189:X192*H189:H192),"0")</f>
        <v>84</v>
      </c>
      <c r="Y194" s="342">
        <f>IFERROR(SUMPRODUCT(Y189:Y192*H189:H192),"0")</f>
        <v>84</v>
      </c>
      <c r="Z194" s="37"/>
      <c r="AA194" s="343"/>
      <c r="AB194" s="343"/>
      <c r="AC194" s="343"/>
    </row>
    <row r="195" spans="1:68" ht="14.25" hidden="1" customHeight="1" x14ac:dyDescent="0.25">
      <c r="A195" s="356" t="s">
        <v>288</v>
      </c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7"/>
      <c r="Y195" s="357"/>
      <c r="Z195" s="357"/>
      <c r="AA195" s="335"/>
      <c r="AB195" s="335"/>
      <c r="AC195" s="335"/>
    </row>
    <row r="196" spans="1:68" ht="27" hidden="1" customHeight="1" x14ac:dyDescent="0.25">
      <c r="A196" s="54" t="s">
        <v>289</v>
      </c>
      <c r="B196" s="54" t="s">
        <v>290</v>
      </c>
      <c r="C196" s="31">
        <v>4301051855</v>
      </c>
      <c r="D196" s="349">
        <v>4680115885875</v>
      </c>
      <c r="E196" s="350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1" t="s">
        <v>293</v>
      </c>
      <c r="Q196" s="354"/>
      <c r="R196" s="354"/>
      <c r="S196" s="354"/>
      <c r="T196" s="355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6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68"/>
      <c r="P197" s="346" t="s">
        <v>72</v>
      </c>
      <c r="Q197" s="347"/>
      <c r="R197" s="347"/>
      <c r="S197" s="347"/>
      <c r="T197" s="347"/>
      <c r="U197" s="347"/>
      <c r="V197" s="348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hidden="1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68"/>
      <c r="P198" s="346" t="s">
        <v>72</v>
      </c>
      <c r="Q198" s="347"/>
      <c r="R198" s="347"/>
      <c r="S198" s="347"/>
      <c r="T198" s="347"/>
      <c r="U198" s="347"/>
      <c r="V198" s="348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hidden="1" customHeight="1" x14ac:dyDescent="0.2">
      <c r="A199" s="381" t="s">
        <v>296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48"/>
      <c r="AB199" s="48"/>
      <c r="AC199" s="48"/>
    </row>
    <row r="200" spans="1:68" ht="16.5" hidden="1" customHeight="1" x14ac:dyDescent="0.25">
      <c r="A200" s="371" t="s">
        <v>297</v>
      </c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57"/>
      <c r="Y200" s="357"/>
      <c r="Z200" s="357"/>
      <c r="AA200" s="334"/>
      <c r="AB200" s="334"/>
      <c r="AC200" s="334"/>
    </row>
    <row r="201" spans="1:68" ht="14.25" hidden="1" customHeight="1" x14ac:dyDescent="0.25">
      <c r="A201" s="356" t="s">
        <v>132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57"/>
      <c r="Z201" s="357"/>
      <c r="AA201" s="335"/>
      <c r="AB201" s="335"/>
      <c r="AC201" s="33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49">
        <v>4620207490198</v>
      </c>
      <c r="E202" s="350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4"/>
      <c r="R202" s="354"/>
      <c r="S202" s="354"/>
      <c r="T202" s="355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4301135719</v>
      </c>
      <c r="D203" s="349">
        <v>4620207490235</v>
      </c>
      <c r="E203" s="350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4"/>
      <c r="R203" s="354"/>
      <c r="S203" s="354"/>
      <c r="T203" s="355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49">
        <v>4620207490259</v>
      </c>
      <c r="E204" s="350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9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4"/>
      <c r="R204" s="354"/>
      <c r="S204" s="354"/>
      <c r="T204" s="355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49">
        <v>4620207490143</v>
      </c>
      <c r="E205" s="350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67"/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68"/>
      <c r="P206" s="346" t="s">
        <v>72</v>
      </c>
      <c r="Q206" s="347"/>
      <c r="R206" s="347"/>
      <c r="S206" s="347"/>
      <c r="T206" s="347"/>
      <c r="U206" s="347"/>
      <c r="V206" s="348"/>
      <c r="W206" s="37" t="s">
        <v>69</v>
      </c>
      <c r="X206" s="342">
        <f>IFERROR(SUM(X202:X205),"0")</f>
        <v>0</v>
      </c>
      <c r="Y206" s="342">
        <f>IFERROR(SUM(Y202:Y205),"0")</f>
        <v>0</v>
      </c>
      <c r="Z206" s="342">
        <f>IFERROR(IF(Z202="",0,Z202),"0")+IFERROR(IF(Z203="",0,Z203),"0")+IFERROR(IF(Z204="",0,Z204),"0")+IFERROR(IF(Z205="",0,Z205),"0")</f>
        <v>0</v>
      </c>
      <c r="AA206" s="343"/>
      <c r="AB206" s="343"/>
      <c r="AC206" s="343"/>
    </row>
    <row r="207" spans="1:68" hidden="1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68"/>
      <c r="P207" s="346" t="s">
        <v>72</v>
      </c>
      <c r="Q207" s="347"/>
      <c r="R207" s="347"/>
      <c r="S207" s="347"/>
      <c r="T207" s="347"/>
      <c r="U207" s="347"/>
      <c r="V207" s="348"/>
      <c r="W207" s="37" t="s">
        <v>73</v>
      </c>
      <c r="X207" s="342">
        <f>IFERROR(SUMPRODUCT(X202:X205*H202:H205),"0")</f>
        <v>0</v>
      </c>
      <c r="Y207" s="342">
        <f>IFERROR(SUMPRODUCT(Y202:Y205*H202:H205),"0")</f>
        <v>0</v>
      </c>
      <c r="Z207" s="37"/>
      <c r="AA207" s="343"/>
      <c r="AB207" s="343"/>
      <c r="AC207" s="343"/>
    </row>
    <row r="208" spans="1:68" ht="16.5" hidden="1" customHeight="1" x14ac:dyDescent="0.25">
      <c r="A208" s="371" t="s">
        <v>309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34"/>
      <c r="AB208" s="334"/>
      <c r="AC208" s="334"/>
    </row>
    <row r="209" spans="1:68" ht="14.25" hidden="1" customHeight="1" x14ac:dyDescent="0.25">
      <c r="A209" s="356" t="s">
        <v>63</v>
      </c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  <c r="V209" s="357"/>
      <c r="W209" s="357"/>
      <c r="X209" s="357"/>
      <c r="Y209" s="357"/>
      <c r="Z209" s="357"/>
      <c r="AA209" s="335"/>
      <c r="AB209" s="335"/>
      <c r="AC209" s="33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49">
        <v>4607111037022</v>
      </c>
      <c r="E210" s="350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4"/>
      <c r="R210" s="354"/>
      <c r="S210" s="354"/>
      <c r="T210" s="355"/>
      <c r="U210" s="34"/>
      <c r="V210" s="34"/>
      <c r="W210" s="35" t="s">
        <v>69</v>
      </c>
      <c r="X210" s="340">
        <v>12</v>
      </c>
      <c r="Y210" s="341">
        <f>IFERROR(IF(X210="","",X210),"")</f>
        <v>12</v>
      </c>
      <c r="Z210" s="36">
        <f>IFERROR(IF(X210="","",X210*0.0155),"")</f>
        <v>0.186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70.44</v>
      </c>
      <c r="BN210" s="67">
        <f>IFERROR(Y210*I210,"0")</f>
        <v>70.44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49">
        <v>4607111038494</v>
      </c>
      <c r="E211" s="350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49">
        <v>4607111038135</v>
      </c>
      <c r="E212" s="350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6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68"/>
      <c r="P213" s="346" t="s">
        <v>72</v>
      </c>
      <c r="Q213" s="347"/>
      <c r="R213" s="347"/>
      <c r="S213" s="347"/>
      <c r="T213" s="347"/>
      <c r="U213" s="347"/>
      <c r="V213" s="348"/>
      <c r="W213" s="37" t="s">
        <v>69</v>
      </c>
      <c r="X213" s="342">
        <f>IFERROR(SUM(X210:X212),"0")</f>
        <v>12</v>
      </c>
      <c r="Y213" s="342">
        <f>IFERROR(SUM(Y210:Y212),"0")</f>
        <v>12</v>
      </c>
      <c r="Z213" s="342">
        <f>IFERROR(IF(Z210="",0,Z210),"0")+IFERROR(IF(Z211="",0,Z211),"0")+IFERROR(IF(Z212="",0,Z212),"0")</f>
        <v>0.186</v>
      </c>
      <c r="AA213" s="343"/>
      <c r="AB213" s="343"/>
      <c r="AC213" s="343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68"/>
      <c r="P214" s="346" t="s">
        <v>72</v>
      </c>
      <c r="Q214" s="347"/>
      <c r="R214" s="347"/>
      <c r="S214" s="347"/>
      <c r="T214" s="347"/>
      <c r="U214" s="347"/>
      <c r="V214" s="348"/>
      <c r="W214" s="37" t="s">
        <v>73</v>
      </c>
      <c r="X214" s="342">
        <f>IFERROR(SUMPRODUCT(X210:X212*H210:H212),"0")</f>
        <v>67.199999999999989</v>
      </c>
      <c r="Y214" s="342">
        <f>IFERROR(SUMPRODUCT(Y210:Y212*H210:H212),"0")</f>
        <v>67.199999999999989</v>
      </c>
      <c r="Z214" s="37"/>
      <c r="AA214" s="343"/>
      <c r="AB214" s="343"/>
      <c r="AC214" s="343"/>
    </row>
    <row r="215" spans="1:68" ht="16.5" hidden="1" customHeight="1" x14ac:dyDescent="0.25">
      <c r="A215" s="371" t="s">
        <v>319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34"/>
      <c r="AB215" s="334"/>
      <c r="AC215" s="334"/>
    </row>
    <row r="216" spans="1:68" ht="14.25" hidden="1" customHeight="1" x14ac:dyDescent="0.25">
      <c r="A216" s="356" t="s">
        <v>63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35"/>
      <c r="AB216" s="335"/>
      <c r="AC216" s="33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49">
        <v>4607111038654</v>
      </c>
      <c r="E217" s="350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4"/>
      <c r="R217" s="354"/>
      <c r="S217" s="354"/>
      <c r="T217" s="355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49">
        <v>4607111038586</v>
      </c>
      <c r="E218" s="350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4"/>
      <c r="R218" s="354"/>
      <c r="S218" s="354"/>
      <c r="T218" s="355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49">
        <v>4607111038609</v>
      </c>
      <c r="E219" s="350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4"/>
      <c r="R219" s="354"/>
      <c r="S219" s="354"/>
      <c r="T219" s="355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49">
        <v>4607111038630</v>
      </c>
      <c r="E220" s="350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4"/>
      <c r="R220" s="354"/>
      <c r="S220" s="354"/>
      <c r="T220" s="355"/>
      <c r="U220" s="34"/>
      <c r="V220" s="34"/>
      <c r="W220" s="35" t="s">
        <v>69</v>
      </c>
      <c r="X220" s="340">
        <v>0</v>
      </c>
      <c r="Y220" s="341">
        <f t="shared" si="17"/>
        <v>0</v>
      </c>
      <c r="Z220" s="36">
        <f t="shared" si="18"/>
        <v>0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49">
        <v>4607111038616</v>
      </c>
      <c r="E221" s="350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4"/>
      <c r="R221" s="354"/>
      <c r="S221" s="354"/>
      <c r="T221" s="355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49">
        <v>4607111038623</v>
      </c>
      <c r="E222" s="350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4"/>
      <c r="R222" s="354"/>
      <c r="S222" s="354"/>
      <c r="T222" s="355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idden="1" x14ac:dyDescent="0.2">
      <c r="A223" s="367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57"/>
      <c r="N223" s="357"/>
      <c r="O223" s="368"/>
      <c r="P223" s="346" t="s">
        <v>72</v>
      </c>
      <c r="Q223" s="347"/>
      <c r="R223" s="347"/>
      <c r="S223" s="347"/>
      <c r="T223" s="347"/>
      <c r="U223" s="347"/>
      <c r="V223" s="348"/>
      <c r="W223" s="37" t="s">
        <v>69</v>
      </c>
      <c r="X223" s="342">
        <f>IFERROR(SUM(X217:X222),"0")</f>
        <v>0</v>
      </c>
      <c r="Y223" s="342">
        <f>IFERROR(SUM(Y217:Y222),"0")</f>
        <v>0</v>
      </c>
      <c r="Z223" s="342">
        <f>IFERROR(IF(Z217="",0,Z217),"0")+IFERROR(IF(Z218="",0,Z218),"0")+IFERROR(IF(Z219="",0,Z219),"0")+IFERROR(IF(Z220="",0,Z220),"0")+IFERROR(IF(Z221="",0,Z221),"0")+IFERROR(IF(Z222="",0,Z222),"0")</f>
        <v>0</v>
      </c>
      <c r="AA223" s="343"/>
      <c r="AB223" s="343"/>
      <c r="AC223" s="343"/>
    </row>
    <row r="224" spans="1:68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57"/>
      <c r="N224" s="357"/>
      <c r="O224" s="368"/>
      <c r="P224" s="346" t="s">
        <v>72</v>
      </c>
      <c r="Q224" s="347"/>
      <c r="R224" s="347"/>
      <c r="S224" s="347"/>
      <c r="T224" s="347"/>
      <c r="U224" s="347"/>
      <c r="V224" s="348"/>
      <c r="W224" s="37" t="s">
        <v>73</v>
      </c>
      <c r="X224" s="342">
        <f>IFERROR(SUMPRODUCT(X217:X222*H217:H222),"0")</f>
        <v>0</v>
      </c>
      <c r="Y224" s="342">
        <f>IFERROR(SUMPRODUCT(Y217:Y222*H217:H222),"0")</f>
        <v>0</v>
      </c>
      <c r="Z224" s="37"/>
      <c r="AA224" s="343"/>
      <c r="AB224" s="343"/>
      <c r="AC224" s="343"/>
    </row>
    <row r="225" spans="1:68" ht="16.5" hidden="1" customHeight="1" x14ac:dyDescent="0.25">
      <c r="A225" s="371" t="s">
        <v>334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57"/>
      <c r="Z225" s="357"/>
      <c r="AA225" s="334"/>
      <c r="AB225" s="334"/>
      <c r="AC225" s="334"/>
    </row>
    <row r="226" spans="1:68" ht="14.25" hidden="1" customHeight="1" x14ac:dyDescent="0.25">
      <c r="A226" s="356" t="s">
        <v>63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57"/>
      <c r="Z226" s="357"/>
      <c r="AA226" s="335"/>
      <c r="AB226" s="335"/>
      <c r="AC226" s="33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49">
        <v>4607111035912</v>
      </c>
      <c r="E227" s="350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4"/>
      <c r="R227" s="354"/>
      <c r="S227" s="354"/>
      <c r="T227" s="355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49">
        <v>4607111035929</v>
      </c>
      <c r="E228" s="350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4"/>
      <c r="R228" s="354"/>
      <c r="S228" s="354"/>
      <c r="T228" s="355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49">
        <v>4607111035882</v>
      </c>
      <c r="E229" s="350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49">
        <v>4607111035905</v>
      </c>
      <c r="E230" s="350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4"/>
      <c r="R230" s="354"/>
      <c r="S230" s="354"/>
      <c r="T230" s="355"/>
      <c r="U230" s="34"/>
      <c r="V230" s="34"/>
      <c r="W230" s="35" t="s">
        <v>69</v>
      </c>
      <c r="X230" s="340">
        <v>0</v>
      </c>
      <c r="Y230" s="341">
        <f>IFERROR(IF(X230="","",X230),"")</f>
        <v>0</v>
      </c>
      <c r="Z230" s="36">
        <f>IFERROR(IF(X230="","",X230*0.0155),"")</f>
        <v>0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6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68"/>
      <c r="P231" s="346" t="s">
        <v>72</v>
      </c>
      <c r="Q231" s="347"/>
      <c r="R231" s="347"/>
      <c r="S231" s="347"/>
      <c r="T231" s="347"/>
      <c r="U231" s="347"/>
      <c r="V231" s="348"/>
      <c r="W231" s="37" t="s">
        <v>69</v>
      </c>
      <c r="X231" s="342">
        <f>IFERROR(SUM(X227:X230),"0")</f>
        <v>0</v>
      </c>
      <c r="Y231" s="342">
        <f>IFERROR(SUM(Y227:Y230),"0")</f>
        <v>0</v>
      </c>
      <c r="Z231" s="342">
        <f>IFERROR(IF(Z227="",0,Z227),"0")+IFERROR(IF(Z228="",0,Z228),"0")+IFERROR(IF(Z229="",0,Z229),"0")+IFERROR(IF(Z230="",0,Z230),"0")</f>
        <v>0</v>
      </c>
      <c r="AA231" s="343"/>
      <c r="AB231" s="343"/>
      <c r="AC231" s="343"/>
    </row>
    <row r="232" spans="1:68" hidden="1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46" t="s">
        <v>72</v>
      </c>
      <c r="Q232" s="347"/>
      <c r="R232" s="347"/>
      <c r="S232" s="347"/>
      <c r="T232" s="347"/>
      <c r="U232" s="347"/>
      <c r="V232" s="348"/>
      <c r="W232" s="37" t="s">
        <v>73</v>
      </c>
      <c r="X232" s="342">
        <f>IFERROR(SUMPRODUCT(X227:X230*H227:H230),"0")</f>
        <v>0</v>
      </c>
      <c r="Y232" s="342">
        <f>IFERROR(SUMPRODUCT(Y227:Y230*H227:H230),"0")</f>
        <v>0</v>
      </c>
      <c r="Z232" s="37"/>
      <c r="AA232" s="343"/>
      <c r="AB232" s="343"/>
      <c r="AC232" s="343"/>
    </row>
    <row r="233" spans="1:68" ht="16.5" hidden="1" customHeight="1" x14ac:dyDescent="0.25">
      <c r="A233" s="371" t="s">
        <v>345</v>
      </c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34"/>
      <c r="AB233" s="334"/>
      <c r="AC233" s="334"/>
    </row>
    <row r="234" spans="1:68" ht="14.25" hidden="1" customHeight="1" x14ac:dyDescent="0.25">
      <c r="A234" s="356" t="s">
        <v>63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5"/>
      <c r="AB234" s="335"/>
      <c r="AC234" s="335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49">
        <v>4620207490709</v>
      </c>
      <c r="E235" s="350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4"/>
      <c r="R235" s="354"/>
      <c r="S235" s="354"/>
      <c r="T235" s="355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67"/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68"/>
      <c r="P236" s="346" t="s">
        <v>72</v>
      </c>
      <c r="Q236" s="347"/>
      <c r="R236" s="347"/>
      <c r="S236" s="347"/>
      <c r="T236" s="347"/>
      <c r="U236" s="347"/>
      <c r="V236" s="348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hidden="1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46" t="s">
        <v>72</v>
      </c>
      <c r="Q237" s="347"/>
      <c r="R237" s="347"/>
      <c r="S237" s="347"/>
      <c r="T237" s="347"/>
      <c r="U237" s="347"/>
      <c r="V237" s="348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hidden="1" customHeight="1" x14ac:dyDescent="0.25">
      <c r="A238" s="356" t="s">
        <v>132</v>
      </c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  <c r="V238" s="357"/>
      <c r="W238" s="357"/>
      <c r="X238" s="357"/>
      <c r="Y238" s="357"/>
      <c r="Z238" s="357"/>
      <c r="AA238" s="335"/>
      <c r="AB238" s="335"/>
      <c r="AC238" s="335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49">
        <v>4620207490570</v>
      </c>
      <c r="E239" s="350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4"/>
      <c r="R239" s="354"/>
      <c r="S239" s="354"/>
      <c r="T239" s="355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49">
        <v>4620207490549</v>
      </c>
      <c r="E240" s="350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4"/>
      <c r="R240" s="354"/>
      <c r="S240" s="354"/>
      <c r="T240" s="355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49">
        <v>4620207490501</v>
      </c>
      <c r="E241" s="350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4"/>
      <c r="R241" s="354"/>
      <c r="S241" s="354"/>
      <c r="T241" s="355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68"/>
      <c r="P242" s="346" t="s">
        <v>72</v>
      </c>
      <c r="Q242" s="347"/>
      <c r="R242" s="347"/>
      <c r="S242" s="347"/>
      <c r="T242" s="347"/>
      <c r="U242" s="347"/>
      <c r="V242" s="348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46" t="s">
        <v>72</v>
      </c>
      <c r="Q243" s="347"/>
      <c r="R243" s="347"/>
      <c r="S243" s="347"/>
      <c r="T243" s="347"/>
      <c r="U243" s="347"/>
      <c r="V243" s="348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hidden="1" customHeight="1" x14ac:dyDescent="0.25">
      <c r="A244" s="371" t="s">
        <v>356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57"/>
      <c r="Z244" s="357"/>
      <c r="AA244" s="334"/>
      <c r="AB244" s="334"/>
      <c r="AC244" s="334"/>
    </row>
    <row r="245" spans="1:68" ht="14.25" hidden="1" customHeight="1" x14ac:dyDescent="0.25">
      <c r="A245" s="356" t="s">
        <v>288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5"/>
      <c r="AB245" s="335"/>
      <c r="AC245" s="335"/>
    </row>
    <row r="246" spans="1:68" ht="27" hidden="1" customHeight="1" x14ac:dyDescent="0.25">
      <c r="A246" s="54" t="s">
        <v>357</v>
      </c>
      <c r="B246" s="54" t="s">
        <v>358</v>
      </c>
      <c r="C246" s="31">
        <v>4301051320</v>
      </c>
      <c r="D246" s="349">
        <v>4680115881334</v>
      </c>
      <c r="E246" s="350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4"/>
      <c r="R246" s="354"/>
      <c r="S246" s="354"/>
      <c r="T246" s="355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68"/>
      <c r="P247" s="346" t="s">
        <v>72</v>
      </c>
      <c r="Q247" s="347"/>
      <c r="R247" s="347"/>
      <c r="S247" s="347"/>
      <c r="T247" s="347"/>
      <c r="U247" s="347"/>
      <c r="V247" s="348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hidden="1" x14ac:dyDescent="0.2">
      <c r="A248" s="35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46" t="s">
        <v>72</v>
      </c>
      <c r="Q248" s="347"/>
      <c r="R248" s="347"/>
      <c r="S248" s="347"/>
      <c r="T248" s="347"/>
      <c r="U248" s="347"/>
      <c r="V248" s="348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hidden="1" customHeight="1" x14ac:dyDescent="0.25">
      <c r="A249" s="371" t="s">
        <v>360</v>
      </c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  <c r="V249" s="357"/>
      <c r="W249" s="357"/>
      <c r="X249" s="357"/>
      <c r="Y249" s="357"/>
      <c r="Z249" s="357"/>
      <c r="AA249" s="334"/>
      <c r="AB249" s="334"/>
      <c r="AC249" s="334"/>
    </row>
    <row r="250" spans="1:68" ht="14.25" hidden="1" customHeight="1" x14ac:dyDescent="0.25">
      <c r="A250" s="356" t="s">
        <v>63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5"/>
      <c r="AB250" s="335"/>
      <c r="AC250" s="335"/>
    </row>
    <row r="251" spans="1:68" ht="16.5" hidden="1" customHeight="1" x14ac:dyDescent="0.25">
      <c r="A251" s="54" t="s">
        <v>361</v>
      </c>
      <c r="B251" s="54" t="s">
        <v>362</v>
      </c>
      <c r="C251" s="31">
        <v>4301071063</v>
      </c>
      <c r="D251" s="349">
        <v>4607111039019</v>
      </c>
      <c r="E251" s="350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4"/>
      <c r="R251" s="354"/>
      <c r="S251" s="354"/>
      <c r="T251" s="355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364</v>
      </c>
      <c r="B252" s="54" t="s">
        <v>365</v>
      </c>
      <c r="C252" s="31">
        <v>4301071000</v>
      </c>
      <c r="D252" s="349">
        <v>4607111038708</v>
      </c>
      <c r="E252" s="350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4"/>
      <c r="R252" s="354"/>
      <c r="S252" s="354"/>
      <c r="T252" s="355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7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57"/>
      <c r="N253" s="357"/>
      <c r="O253" s="368"/>
      <c r="P253" s="346" t="s">
        <v>72</v>
      </c>
      <c r="Q253" s="347"/>
      <c r="R253" s="347"/>
      <c r="S253" s="347"/>
      <c r="T253" s="347"/>
      <c r="U253" s="347"/>
      <c r="V253" s="348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46" t="s">
        <v>72</v>
      </c>
      <c r="Q254" s="347"/>
      <c r="R254" s="347"/>
      <c r="S254" s="347"/>
      <c r="T254" s="347"/>
      <c r="U254" s="347"/>
      <c r="V254" s="348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hidden="1" customHeight="1" x14ac:dyDescent="0.2">
      <c r="A255" s="381" t="s">
        <v>366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48"/>
      <c r="AB255" s="48"/>
      <c r="AC255" s="48"/>
    </row>
    <row r="256" spans="1:68" ht="16.5" hidden="1" customHeight="1" x14ac:dyDescent="0.25">
      <c r="A256" s="371" t="s">
        <v>367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34"/>
      <c r="AB256" s="334"/>
      <c r="AC256" s="334"/>
    </row>
    <row r="257" spans="1:68" ht="14.25" hidden="1" customHeight="1" x14ac:dyDescent="0.25">
      <c r="A257" s="356" t="s">
        <v>63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5"/>
      <c r="AB257" s="335"/>
      <c r="AC257" s="335"/>
    </row>
    <row r="258" spans="1:68" ht="27" hidden="1" customHeight="1" x14ac:dyDescent="0.25">
      <c r="A258" s="54" t="s">
        <v>368</v>
      </c>
      <c r="B258" s="54" t="s">
        <v>369</v>
      </c>
      <c r="C258" s="31">
        <v>4301071036</v>
      </c>
      <c r="D258" s="349">
        <v>4607111036162</v>
      </c>
      <c r="E258" s="350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4"/>
      <c r="R258" s="354"/>
      <c r="S258" s="354"/>
      <c r="T258" s="355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7"/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68"/>
      <c r="P259" s="346" t="s">
        <v>72</v>
      </c>
      <c r="Q259" s="347"/>
      <c r="R259" s="347"/>
      <c r="S259" s="347"/>
      <c r="T259" s="347"/>
      <c r="U259" s="347"/>
      <c r="V259" s="348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hidden="1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46" t="s">
        <v>72</v>
      </c>
      <c r="Q260" s="347"/>
      <c r="R260" s="347"/>
      <c r="S260" s="347"/>
      <c r="T260" s="347"/>
      <c r="U260" s="347"/>
      <c r="V260" s="348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hidden="1" customHeight="1" x14ac:dyDescent="0.2">
      <c r="A261" s="381" t="s">
        <v>371</v>
      </c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382"/>
      <c r="P261" s="382"/>
      <c r="Q261" s="382"/>
      <c r="R261" s="382"/>
      <c r="S261" s="382"/>
      <c r="T261" s="382"/>
      <c r="U261" s="382"/>
      <c r="V261" s="382"/>
      <c r="W261" s="382"/>
      <c r="X261" s="382"/>
      <c r="Y261" s="382"/>
      <c r="Z261" s="382"/>
      <c r="AA261" s="48"/>
      <c r="AB261" s="48"/>
      <c r="AC261" s="48"/>
    </row>
    <row r="262" spans="1:68" ht="16.5" hidden="1" customHeight="1" x14ac:dyDescent="0.25">
      <c r="A262" s="371" t="s">
        <v>372</v>
      </c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  <c r="V262" s="357"/>
      <c r="W262" s="357"/>
      <c r="X262" s="357"/>
      <c r="Y262" s="357"/>
      <c r="Z262" s="357"/>
      <c r="AA262" s="334"/>
      <c r="AB262" s="334"/>
      <c r="AC262" s="334"/>
    </row>
    <row r="263" spans="1:68" ht="14.25" hidden="1" customHeight="1" x14ac:dyDescent="0.25">
      <c r="A263" s="356" t="s">
        <v>63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5"/>
      <c r="AB263" s="335"/>
      <c r="AC263" s="335"/>
    </row>
    <row r="264" spans="1:68" ht="27" customHeight="1" x14ac:dyDescent="0.25">
      <c r="A264" s="54" t="s">
        <v>373</v>
      </c>
      <c r="B264" s="54" t="s">
        <v>374</v>
      </c>
      <c r="C264" s="31">
        <v>4301071029</v>
      </c>
      <c r="D264" s="349">
        <v>4607111035899</v>
      </c>
      <c r="E264" s="350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4"/>
      <c r="R264" s="354"/>
      <c r="S264" s="354"/>
      <c r="T264" s="355"/>
      <c r="U264" s="34"/>
      <c r="V264" s="34"/>
      <c r="W264" s="35" t="s">
        <v>69</v>
      </c>
      <c r="X264" s="340">
        <v>36</v>
      </c>
      <c r="Y264" s="341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189.43199999999999</v>
      </c>
      <c r="BN264" s="67">
        <f>IFERROR(Y264*I264,"0")</f>
        <v>189.43199999999999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hidden="1" customHeight="1" x14ac:dyDescent="0.25">
      <c r="A265" s="54" t="s">
        <v>375</v>
      </c>
      <c r="B265" s="54" t="s">
        <v>376</v>
      </c>
      <c r="C265" s="31">
        <v>4301070991</v>
      </c>
      <c r="D265" s="349">
        <v>4607111038180</v>
      </c>
      <c r="E265" s="350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45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4"/>
      <c r="R265" s="354"/>
      <c r="S265" s="354"/>
      <c r="T265" s="355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57"/>
      <c r="N266" s="357"/>
      <c r="O266" s="368"/>
      <c r="P266" s="346" t="s">
        <v>72</v>
      </c>
      <c r="Q266" s="347"/>
      <c r="R266" s="347"/>
      <c r="S266" s="347"/>
      <c r="T266" s="347"/>
      <c r="U266" s="347"/>
      <c r="V266" s="348"/>
      <c r="W266" s="37" t="s">
        <v>69</v>
      </c>
      <c r="X266" s="342">
        <f>IFERROR(SUM(X264:X265),"0")</f>
        <v>36</v>
      </c>
      <c r="Y266" s="342">
        <f>IFERROR(SUM(Y264:Y265),"0")</f>
        <v>36</v>
      </c>
      <c r="Z266" s="342">
        <f>IFERROR(IF(Z264="",0,Z264),"0")+IFERROR(IF(Z265="",0,Z265),"0")</f>
        <v>0.55800000000000005</v>
      </c>
      <c r="AA266" s="343"/>
      <c r="AB266" s="343"/>
      <c r="AC266" s="343"/>
    </row>
    <row r="267" spans="1:68" x14ac:dyDescent="0.2">
      <c r="A267" s="35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46" t="s">
        <v>72</v>
      </c>
      <c r="Q267" s="347"/>
      <c r="R267" s="347"/>
      <c r="S267" s="347"/>
      <c r="T267" s="347"/>
      <c r="U267" s="347"/>
      <c r="V267" s="348"/>
      <c r="W267" s="37" t="s">
        <v>73</v>
      </c>
      <c r="X267" s="342">
        <f>IFERROR(SUMPRODUCT(X264:X265*H264:H265),"0")</f>
        <v>180</v>
      </c>
      <c r="Y267" s="342">
        <f>IFERROR(SUMPRODUCT(Y264:Y265*H264:H265),"0")</f>
        <v>180</v>
      </c>
      <c r="Z267" s="37"/>
      <c r="AA267" s="343"/>
      <c r="AB267" s="343"/>
      <c r="AC267" s="343"/>
    </row>
    <row r="268" spans="1:68" ht="27.75" hidden="1" customHeight="1" x14ac:dyDescent="0.2">
      <c r="A268" s="381" t="s">
        <v>378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48"/>
      <c r="AB268" s="48"/>
      <c r="AC268" s="48"/>
    </row>
    <row r="269" spans="1:68" ht="16.5" hidden="1" customHeight="1" x14ac:dyDescent="0.25">
      <c r="A269" s="371" t="s">
        <v>379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4"/>
      <c r="AB269" s="334"/>
      <c r="AC269" s="334"/>
    </row>
    <row r="270" spans="1:68" ht="14.25" hidden="1" customHeight="1" x14ac:dyDescent="0.25">
      <c r="A270" s="356" t="s">
        <v>380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5"/>
      <c r="AB270" s="335"/>
      <c r="AC270" s="335"/>
    </row>
    <row r="271" spans="1:68" ht="27" hidden="1" customHeight="1" x14ac:dyDescent="0.25">
      <c r="A271" s="54" t="s">
        <v>381</v>
      </c>
      <c r="B271" s="54" t="s">
        <v>382</v>
      </c>
      <c r="C271" s="31">
        <v>4301133004</v>
      </c>
      <c r="D271" s="349">
        <v>4607111039774</v>
      </c>
      <c r="E271" s="350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4"/>
      <c r="R271" s="354"/>
      <c r="S271" s="354"/>
      <c r="T271" s="355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46" t="s">
        <v>72</v>
      </c>
      <c r="Q272" s="347"/>
      <c r="R272" s="347"/>
      <c r="S272" s="347"/>
      <c r="T272" s="347"/>
      <c r="U272" s="347"/>
      <c r="V272" s="348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46" t="s">
        <v>72</v>
      </c>
      <c r="Q273" s="347"/>
      <c r="R273" s="347"/>
      <c r="S273" s="347"/>
      <c r="T273" s="347"/>
      <c r="U273" s="347"/>
      <c r="V273" s="348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hidden="1" customHeight="1" x14ac:dyDescent="0.25">
      <c r="A274" s="356" t="s">
        <v>132</v>
      </c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  <c r="V274" s="357"/>
      <c r="W274" s="357"/>
      <c r="X274" s="357"/>
      <c r="Y274" s="357"/>
      <c r="Z274" s="357"/>
      <c r="AA274" s="335"/>
      <c r="AB274" s="335"/>
      <c r="AC274" s="335"/>
    </row>
    <row r="275" spans="1:68" ht="37.5" hidden="1" customHeight="1" x14ac:dyDescent="0.25">
      <c r="A275" s="54" t="s">
        <v>384</v>
      </c>
      <c r="B275" s="54" t="s">
        <v>385</v>
      </c>
      <c r="C275" s="31">
        <v>4301135400</v>
      </c>
      <c r="D275" s="349">
        <v>4607111039361</v>
      </c>
      <c r="E275" s="350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4"/>
      <c r="R275" s="354"/>
      <c r="S275" s="354"/>
      <c r="T275" s="355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68"/>
      <c r="P276" s="346" t="s">
        <v>72</v>
      </c>
      <c r="Q276" s="347"/>
      <c r="R276" s="347"/>
      <c r="S276" s="347"/>
      <c r="T276" s="347"/>
      <c r="U276" s="347"/>
      <c r="V276" s="34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68"/>
      <c r="P277" s="346" t="s">
        <v>72</v>
      </c>
      <c r="Q277" s="347"/>
      <c r="R277" s="347"/>
      <c r="S277" s="347"/>
      <c r="T277" s="347"/>
      <c r="U277" s="347"/>
      <c r="V277" s="34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hidden="1" customHeight="1" x14ac:dyDescent="0.2">
      <c r="A278" s="381" t="s">
        <v>250</v>
      </c>
      <c r="B278" s="382"/>
      <c r="C278" s="382"/>
      <c r="D278" s="382"/>
      <c r="E278" s="382"/>
      <c r="F278" s="382"/>
      <c r="G278" s="382"/>
      <c r="H278" s="382"/>
      <c r="I278" s="382"/>
      <c r="J278" s="382"/>
      <c r="K278" s="382"/>
      <c r="L278" s="382"/>
      <c r="M278" s="382"/>
      <c r="N278" s="382"/>
      <c r="O278" s="382"/>
      <c r="P278" s="382"/>
      <c r="Q278" s="382"/>
      <c r="R278" s="382"/>
      <c r="S278" s="382"/>
      <c r="T278" s="382"/>
      <c r="U278" s="382"/>
      <c r="V278" s="382"/>
      <c r="W278" s="382"/>
      <c r="X278" s="382"/>
      <c r="Y278" s="382"/>
      <c r="Z278" s="382"/>
      <c r="AA278" s="48"/>
      <c r="AB278" s="48"/>
      <c r="AC278" s="48"/>
    </row>
    <row r="279" spans="1:68" ht="16.5" hidden="1" customHeight="1" x14ac:dyDescent="0.25">
      <c r="A279" s="371" t="s">
        <v>250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57"/>
      <c r="Z279" s="357"/>
      <c r="AA279" s="334"/>
      <c r="AB279" s="334"/>
      <c r="AC279" s="334"/>
    </row>
    <row r="280" spans="1:68" ht="14.25" hidden="1" customHeight="1" x14ac:dyDescent="0.25">
      <c r="A280" s="356" t="s">
        <v>63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5"/>
      <c r="AB280" s="335"/>
      <c r="AC280" s="335"/>
    </row>
    <row r="281" spans="1:68" ht="27" hidden="1" customHeight="1" x14ac:dyDescent="0.25">
      <c r="A281" s="54" t="s">
        <v>386</v>
      </c>
      <c r="B281" s="54" t="s">
        <v>387</v>
      </c>
      <c r="C281" s="31">
        <v>4301071014</v>
      </c>
      <c r="D281" s="349">
        <v>4640242181264</v>
      </c>
      <c r="E281" s="350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2" t="s">
        <v>388</v>
      </c>
      <c r="Q281" s="354"/>
      <c r="R281" s="354"/>
      <c r="S281" s="354"/>
      <c r="T281" s="355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390</v>
      </c>
      <c r="B282" s="54" t="s">
        <v>391</v>
      </c>
      <c r="C282" s="31">
        <v>4301071021</v>
      </c>
      <c r="D282" s="349">
        <v>4640242181325</v>
      </c>
      <c r="E282" s="350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99" t="s">
        <v>392</v>
      </c>
      <c r="Q282" s="354"/>
      <c r="R282" s="354"/>
      <c r="S282" s="354"/>
      <c r="T282" s="355"/>
      <c r="U282" s="34"/>
      <c r="V282" s="34"/>
      <c r="W282" s="35" t="s">
        <v>69</v>
      </c>
      <c r="X282" s="340">
        <v>36</v>
      </c>
      <c r="Y282" s="341">
        <f>IFERROR(IF(X282="","",X282),"")</f>
        <v>36</v>
      </c>
      <c r="Z282" s="36">
        <f>IFERROR(IF(X282="","",X282*0.0155),"")</f>
        <v>0.55800000000000005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262.08</v>
      </c>
      <c r="BN282" s="67">
        <f>IFERROR(Y282*I282,"0")</f>
        <v>262.08</v>
      </c>
      <c r="BO282" s="67">
        <f>IFERROR(X282/J282,"0")</f>
        <v>0.42857142857142855</v>
      </c>
      <c r="BP282" s="67">
        <f>IFERROR(Y282/J282,"0")</f>
        <v>0.42857142857142855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4301070993</v>
      </c>
      <c r="D283" s="349">
        <v>4640242180670</v>
      </c>
      <c r="E283" s="350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0" t="s">
        <v>395</v>
      </c>
      <c r="Q283" s="354"/>
      <c r="R283" s="354"/>
      <c r="S283" s="354"/>
      <c r="T283" s="355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68"/>
      <c r="P284" s="346" t="s">
        <v>72</v>
      </c>
      <c r="Q284" s="347"/>
      <c r="R284" s="347"/>
      <c r="S284" s="347"/>
      <c r="T284" s="347"/>
      <c r="U284" s="347"/>
      <c r="V284" s="348"/>
      <c r="W284" s="37" t="s">
        <v>69</v>
      </c>
      <c r="X284" s="342">
        <f>IFERROR(SUM(X281:X283),"0")</f>
        <v>36</v>
      </c>
      <c r="Y284" s="342">
        <f>IFERROR(SUM(Y281:Y283),"0")</f>
        <v>36</v>
      </c>
      <c r="Z284" s="342">
        <f>IFERROR(IF(Z281="",0,Z281),"0")+IFERROR(IF(Z282="",0,Z282),"0")+IFERROR(IF(Z283="",0,Z283),"0")</f>
        <v>0.55800000000000005</v>
      </c>
      <c r="AA284" s="343"/>
      <c r="AB284" s="343"/>
      <c r="AC284" s="343"/>
    </row>
    <row r="285" spans="1:68" x14ac:dyDescent="0.2">
      <c r="A285" s="357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68"/>
      <c r="P285" s="346" t="s">
        <v>72</v>
      </c>
      <c r="Q285" s="347"/>
      <c r="R285" s="347"/>
      <c r="S285" s="347"/>
      <c r="T285" s="347"/>
      <c r="U285" s="347"/>
      <c r="V285" s="348"/>
      <c r="W285" s="37" t="s">
        <v>73</v>
      </c>
      <c r="X285" s="342">
        <f>IFERROR(SUMPRODUCT(X281:X283*H281:H283),"0")</f>
        <v>252</v>
      </c>
      <c r="Y285" s="342">
        <f>IFERROR(SUMPRODUCT(Y281:Y283*H281:H283),"0")</f>
        <v>252</v>
      </c>
      <c r="Z285" s="37"/>
      <c r="AA285" s="343"/>
      <c r="AB285" s="343"/>
      <c r="AC285" s="343"/>
    </row>
    <row r="286" spans="1:68" ht="14.25" hidden="1" customHeight="1" x14ac:dyDescent="0.25">
      <c r="A286" s="356" t="s">
        <v>154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5"/>
      <c r="AB286" s="335"/>
      <c r="AC286" s="335"/>
    </row>
    <row r="287" spans="1:68" ht="27" hidden="1" customHeight="1" x14ac:dyDescent="0.25">
      <c r="A287" s="54" t="s">
        <v>397</v>
      </c>
      <c r="B287" s="54" t="s">
        <v>398</v>
      </c>
      <c r="C287" s="31">
        <v>4301131019</v>
      </c>
      <c r="D287" s="349">
        <v>4640242180427</v>
      </c>
      <c r="E287" s="350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4"/>
      <c r="R287" s="354"/>
      <c r="S287" s="354"/>
      <c r="T287" s="355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7"/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68"/>
      <c r="P288" s="346" t="s">
        <v>72</v>
      </c>
      <c r="Q288" s="347"/>
      <c r="R288" s="347"/>
      <c r="S288" s="347"/>
      <c r="T288" s="347"/>
      <c r="U288" s="347"/>
      <c r="V288" s="348"/>
      <c r="W288" s="37" t="s">
        <v>69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hidden="1" x14ac:dyDescent="0.2">
      <c r="A289" s="357"/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68"/>
      <c r="P289" s="346" t="s">
        <v>72</v>
      </c>
      <c r="Q289" s="347"/>
      <c r="R289" s="347"/>
      <c r="S289" s="347"/>
      <c r="T289" s="347"/>
      <c r="U289" s="347"/>
      <c r="V289" s="348"/>
      <c r="W289" s="37" t="s">
        <v>73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56" t="s">
        <v>76</v>
      </c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  <c r="V290" s="357"/>
      <c r="W290" s="357"/>
      <c r="X290" s="357"/>
      <c r="Y290" s="357"/>
      <c r="Z290" s="357"/>
      <c r="AA290" s="335"/>
      <c r="AB290" s="335"/>
      <c r="AC290" s="335"/>
    </row>
    <row r="291" spans="1:68" ht="27" customHeight="1" x14ac:dyDescent="0.25">
      <c r="A291" s="54" t="s">
        <v>400</v>
      </c>
      <c r="B291" s="54" t="s">
        <v>401</v>
      </c>
      <c r="C291" s="31">
        <v>4301132080</v>
      </c>
      <c r="D291" s="349">
        <v>4640242180397</v>
      </c>
      <c r="E291" s="350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4"/>
      <c r="R291" s="354"/>
      <c r="S291" s="354"/>
      <c r="T291" s="355"/>
      <c r="U291" s="34"/>
      <c r="V291" s="34"/>
      <c r="W291" s="35" t="s">
        <v>69</v>
      </c>
      <c r="X291" s="340">
        <v>12</v>
      </c>
      <c r="Y291" s="341">
        <f>IFERROR(IF(X291="","",X291),"")</f>
        <v>12</v>
      </c>
      <c r="Z291" s="36">
        <f>IFERROR(IF(X291="","",X291*0.0155),"")</f>
        <v>0.186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4301132104</v>
      </c>
      <c r="D292" s="349">
        <v>4640242181219</v>
      </c>
      <c r="E292" s="350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6" t="s">
        <v>405</v>
      </c>
      <c r="Q292" s="354"/>
      <c r="R292" s="354"/>
      <c r="S292" s="354"/>
      <c r="T292" s="355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68"/>
      <c r="P293" s="346" t="s">
        <v>72</v>
      </c>
      <c r="Q293" s="347"/>
      <c r="R293" s="347"/>
      <c r="S293" s="347"/>
      <c r="T293" s="347"/>
      <c r="U293" s="347"/>
      <c r="V293" s="348"/>
      <c r="W293" s="37" t="s">
        <v>69</v>
      </c>
      <c r="X293" s="342">
        <f>IFERROR(SUM(X291:X292),"0")</f>
        <v>12</v>
      </c>
      <c r="Y293" s="342">
        <f>IFERROR(SUM(Y291:Y292),"0")</f>
        <v>12</v>
      </c>
      <c r="Z293" s="342">
        <f>IFERROR(IF(Z291="",0,Z291),"0")+IFERROR(IF(Z292="",0,Z292),"0")</f>
        <v>0.186</v>
      </c>
      <c r="AA293" s="343"/>
      <c r="AB293" s="343"/>
      <c r="AC293" s="343"/>
    </row>
    <row r="294" spans="1:68" x14ac:dyDescent="0.2">
      <c r="A294" s="35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46" t="s">
        <v>72</v>
      </c>
      <c r="Q294" s="347"/>
      <c r="R294" s="347"/>
      <c r="S294" s="347"/>
      <c r="T294" s="347"/>
      <c r="U294" s="347"/>
      <c r="V294" s="348"/>
      <c r="W294" s="37" t="s">
        <v>73</v>
      </c>
      <c r="X294" s="342">
        <f>IFERROR(SUMPRODUCT(X291:X292*H291:H292),"0")</f>
        <v>72</v>
      </c>
      <c r="Y294" s="342">
        <f>IFERROR(SUMPRODUCT(Y291:Y292*H291:H292),"0")</f>
        <v>72</v>
      </c>
      <c r="Z294" s="37"/>
      <c r="AA294" s="343"/>
      <c r="AB294" s="343"/>
      <c r="AC294" s="343"/>
    </row>
    <row r="295" spans="1:68" ht="14.25" hidden="1" customHeight="1" x14ac:dyDescent="0.25">
      <c r="A295" s="356" t="s">
        <v>126</v>
      </c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35"/>
      <c r="AB295" s="335"/>
      <c r="AC295" s="335"/>
    </row>
    <row r="296" spans="1:68" ht="27" hidden="1" customHeight="1" x14ac:dyDescent="0.25">
      <c r="A296" s="54" t="s">
        <v>406</v>
      </c>
      <c r="B296" s="54" t="s">
        <v>407</v>
      </c>
      <c r="C296" s="31">
        <v>4301136028</v>
      </c>
      <c r="D296" s="349">
        <v>4640242180304</v>
      </c>
      <c r="E296" s="350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2" t="s">
        <v>408</v>
      </c>
      <c r="Q296" s="354"/>
      <c r="R296" s="354"/>
      <c r="S296" s="354"/>
      <c r="T296" s="355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49">
        <v>4640242180236</v>
      </c>
      <c r="E297" s="350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4"/>
      <c r="R297" s="354"/>
      <c r="S297" s="354"/>
      <c r="T297" s="355"/>
      <c r="U297" s="34"/>
      <c r="V297" s="34"/>
      <c r="W297" s="35" t="s">
        <v>69</v>
      </c>
      <c r="X297" s="340">
        <v>24</v>
      </c>
      <c r="Y297" s="341">
        <f>IFERROR(IF(X297="","",X297),"")</f>
        <v>24</v>
      </c>
      <c r="Z297" s="36">
        <f>IFERROR(IF(X297="","",X297*0.0155),"")</f>
        <v>0.372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hidden="1" customHeight="1" x14ac:dyDescent="0.25">
      <c r="A298" s="54" t="s">
        <v>412</v>
      </c>
      <c r="B298" s="54" t="s">
        <v>413</v>
      </c>
      <c r="C298" s="31">
        <v>4301136029</v>
      </c>
      <c r="D298" s="349">
        <v>4640242180410</v>
      </c>
      <c r="E298" s="350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4"/>
      <c r="R298" s="354"/>
      <c r="S298" s="354"/>
      <c r="T298" s="355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46" t="s">
        <v>72</v>
      </c>
      <c r="Q299" s="347"/>
      <c r="R299" s="347"/>
      <c r="S299" s="347"/>
      <c r="T299" s="347"/>
      <c r="U299" s="347"/>
      <c r="V299" s="348"/>
      <c r="W299" s="37" t="s">
        <v>69</v>
      </c>
      <c r="X299" s="342">
        <f>IFERROR(SUM(X296:X298),"0")</f>
        <v>24</v>
      </c>
      <c r="Y299" s="342">
        <f>IFERROR(SUM(Y296:Y298),"0")</f>
        <v>24</v>
      </c>
      <c r="Z299" s="342">
        <f>IFERROR(IF(Z296="",0,Z296),"0")+IFERROR(IF(Z297="",0,Z297),"0")+IFERROR(IF(Z298="",0,Z298),"0")</f>
        <v>0.372</v>
      </c>
      <c r="AA299" s="343"/>
      <c r="AB299" s="343"/>
      <c r="AC299" s="343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46" t="s">
        <v>72</v>
      </c>
      <c r="Q300" s="347"/>
      <c r="R300" s="347"/>
      <c r="S300" s="347"/>
      <c r="T300" s="347"/>
      <c r="U300" s="347"/>
      <c r="V300" s="348"/>
      <c r="W300" s="37" t="s">
        <v>73</v>
      </c>
      <c r="X300" s="342">
        <f>IFERROR(SUMPRODUCT(X296:X298*H296:H298),"0")</f>
        <v>120</v>
      </c>
      <c r="Y300" s="342">
        <f>IFERROR(SUMPRODUCT(Y296:Y298*H296:H298),"0")</f>
        <v>120</v>
      </c>
      <c r="Z300" s="37"/>
      <c r="AA300" s="343"/>
      <c r="AB300" s="343"/>
      <c r="AC300" s="343"/>
    </row>
    <row r="301" spans="1:68" ht="14.25" hidden="1" customHeight="1" x14ac:dyDescent="0.25">
      <c r="A301" s="356" t="s">
        <v>132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5"/>
      <c r="AB301" s="335"/>
      <c r="AC301" s="335"/>
    </row>
    <row r="302" spans="1:68" ht="37.5" hidden="1" customHeight="1" x14ac:dyDescent="0.25">
      <c r="A302" s="54" t="s">
        <v>414</v>
      </c>
      <c r="B302" s="54" t="s">
        <v>415</v>
      </c>
      <c r="C302" s="31">
        <v>4301135504</v>
      </c>
      <c r="D302" s="349">
        <v>4640242181554</v>
      </c>
      <c r="E302" s="350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5" t="s">
        <v>416</v>
      </c>
      <c r="Q302" s="354"/>
      <c r="R302" s="354"/>
      <c r="S302" s="354"/>
      <c r="T302" s="355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customHeight="1" x14ac:dyDescent="0.25">
      <c r="A303" s="54" t="s">
        <v>418</v>
      </c>
      <c r="B303" s="54" t="s">
        <v>419</v>
      </c>
      <c r="C303" s="31">
        <v>4301135394</v>
      </c>
      <c r="D303" s="349">
        <v>4640242181561</v>
      </c>
      <c r="E303" s="350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7" t="s">
        <v>420</v>
      </c>
      <c r="Q303" s="354"/>
      <c r="R303" s="354"/>
      <c r="S303" s="354"/>
      <c r="T303" s="355"/>
      <c r="U303" s="34"/>
      <c r="V303" s="34"/>
      <c r="W303" s="35" t="s">
        <v>69</v>
      </c>
      <c r="X303" s="340">
        <v>84</v>
      </c>
      <c r="Y303" s="341">
        <f t="shared" si="23"/>
        <v>84</v>
      </c>
      <c r="Z303" s="36">
        <f>IFERROR(IF(X303="","",X303*0.00936),"")</f>
        <v>0.78624000000000005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326.928</v>
      </c>
      <c r="BN303" s="67">
        <f t="shared" si="25"/>
        <v>326.928</v>
      </c>
      <c r="BO303" s="67">
        <f t="shared" si="26"/>
        <v>0.66666666666666663</v>
      </c>
      <c r="BP303" s="67">
        <f t="shared" si="27"/>
        <v>0.66666666666666663</v>
      </c>
    </row>
    <row r="304" spans="1:68" ht="27" hidden="1" customHeight="1" x14ac:dyDescent="0.25">
      <c r="A304" s="54" t="s">
        <v>422</v>
      </c>
      <c r="B304" s="54" t="s">
        <v>423</v>
      </c>
      <c r="C304" s="31">
        <v>4301135374</v>
      </c>
      <c r="D304" s="349">
        <v>4640242181424</v>
      </c>
      <c r="E304" s="350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4"/>
      <c r="R304" s="354"/>
      <c r="S304" s="354"/>
      <c r="T304" s="355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hidden="1" customHeight="1" x14ac:dyDescent="0.25">
      <c r="A305" s="54" t="s">
        <v>424</v>
      </c>
      <c r="B305" s="54" t="s">
        <v>425</v>
      </c>
      <c r="C305" s="31">
        <v>4301135320</v>
      </c>
      <c r="D305" s="349">
        <v>4640242181592</v>
      </c>
      <c r="E305" s="350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">
        <v>426</v>
      </c>
      <c r="Q305" s="354"/>
      <c r="R305" s="354"/>
      <c r="S305" s="354"/>
      <c r="T305" s="355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hidden="1" customHeight="1" x14ac:dyDescent="0.25">
      <c r="A306" s="54" t="s">
        <v>428</v>
      </c>
      <c r="B306" s="54" t="s">
        <v>429</v>
      </c>
      <c r="C306" s="31">
        <v>4301135552</v>
      </c>
      <c r="D306" s="349">
        <v>4640242181431</v>
      </c>
      <c r="E306" s="350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98" t="s">
        <v>430</v>
      </c>
      <c r="Q306" s="354"/>
      <c r="R306" s="354"/>
      <c r="S306" s="354"/>
      <c r="T306" s="355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customHeight="1" x14ac:dyDescent="0.25">
      <c r="A307" s="54" t="s">
        <v>432</v>
      </c>
      <c r="B307" s="54" t="s">
        <v>433</v>
      </c>
      <c r="C307" s="31">
        <v>4301135405</v>
      </c>
      <c r="D307" s="349">
        <v>4640242181523</v>
      </c>
      <c r="E307" s="350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4"/>
      <c r="R307" s="354"/>
      <c r="S307" s="354"/>
      <c r="T307" s="355"/>
      <c r="U307" s="34"/>
      <c r="V307" s="34"/>
      <c r="W307" s="35" t="s">
        <v>69</v>
      </c>
      <c r="X307" s="340">
        <v>14</v>
      </c>
      <c r="Y307" s="341">
        <f t="shared" si="23"/>
        <v>14</v>
      </c>
      <c r="Z307" s="36">
        <f t="shared" si="28"/>
        <v>0.13103999999999999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44.688000000000002</v>
      </c>
      <c r="BN307" s="67">
        <f t="shared" si="25"/>
        <v>44.688000000000002</v>
      </c>
      <c r="BO307" s="67">
        <f t="shared" si="26"/>
        <v>0.1111111111111111</v>
      </c>
      <c r="BP307" s="67">
        <f t="shared" si="27"/>
        <v>0.1111111111111111</v>
      </c>
    </row>
    <row r="308" spans="1:68" ht="37.5" hidden="1" customHeight="1" x14ac:dyDescent="0.25">
      <c r="A308" s="54" t="s">
        <v>434</v>
      </c>
      <c r="B308" s="54" t="s">
        <v>435</v>
      </c>
      <c r="C308" s="31">
        <v>4301135404</v>
      </c>
      <c r="D308" s="349">
        <v>4640242181516</v>
      </c>
      <c r="E308" s="350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379" t="s">
        <v>436</v>
      </c>
      <c r="Q308" s="354"/>
      <c r="R308" s="354"/>
      <c r="S308" s="354"/>
      <c r="T308" s="355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hidden="1" customHeight="1" x14ac:dyDescent="0.25">
      <c r="A309" s="54" t="s">
        <v>437</v>
      </c>
      <c r="B309" s="54" t="s">
        <v>438</v>
      </c>
      <c r="C309" s="31">
        <v>4301135375</v>
      </c>
      <c r="D309" s="349">
        <v>4640242181486</v>
      </c>
      <c r="E309" s="350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4"/>
      <c r="R309" s="354"/>
      <c r="S309" s="354"/>
      <c r="T309" s="355"/>
      <c r="U309" s="34"/>
      <c r="V309" s="34"/>
      <c r="W309" s="35" t="s">
        <v>69</v>
      </c>
      <c r="X309" s="340">
        <v>0</v>
      </c>
      <c r="Y309" s="341">
        <f t="shared" si="23"/>
        <v>0</v>
      </c>
      <c r="Z309" s="36">
        <f t="shared" si="28"/>
        <v>0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hidden="1" customHeight="1" x14ac:dyDescent="0.25">
      <c r="A310" s="54" t="s">
        <v>439</v>
      </c>
      <c r="B310" s="54" t="s">
        <v>440</v>
      </c>
      <c r="C310" s="31">
        <v>4301135402</v>
      </c>
      <c r="D310" s="349">
        <v>4640242181493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0" t="s">
        <v>441</v>
      </c>
      <c r="Q310" s="354"/>
      <c r="R310" s="354"/>
      <c r="S310" s="354"/>
      <c r="T310" s="355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442</v>
      </c>
      <c r="B311" s="54" t="s">
        <v>443</v>
      </c>
      <c r="C311" s="31">
        <v>4301135403</v>
      </c>
      <c r="D311" s="349">
        <v>4640242181509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4"/>
      <c r="R311" s="354"/>
      <c r="S311" s="354"/>
      <c r="T311" s="355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444</v>
      </c>
      <c r="B312" s="54" t="s">
        <v>445</v>
      </c>
      <c r="C312" s="31">
        <v>4301135304</v>
      </c>
      <c r="D312" s="349">
        <v>4640242181240</v>
      </c>
      <c r="E312" s="350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54"/>
      <c r="R312" s="354"/>
      <c r="S312" s="354"/>
      <c r="T312" s="355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hidden="1" customHeight="1" x14ac:dyDescent="0.25">
      <c r="A313" s="54" t="s">
        <v>447</v>
      </c>
      <c r="B313" s="54" t="s">
        <v>448</v>
      </c>
      <c r="C313" s="31">
        <v>4301135310</v>
      </c>
      <c r="D313" s="349">
        <v>4640242181318</v>
      </c>
      <c r="E313" s="350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5" t="s">
        <v>449</v>
      </c>
      <c r="Q313" s="354"/>
      <c r="R313" s="354"/>
      <c r="S313" s="354"/>
      <c r="T313" s="355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450</v>
      </c>
      <c r="B314" s="54" t="s">
        <v>451</v>
      </c>
      <c r="C314" s="31">
        <v>4301135306</v>
      </c>
      <c r="D314" s="349">
        <v>4640242181387</v>
      </c>
      <c r="E314" s="350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25" t="s">
        <v>452</v>
      </c>
      <c r="Q314" s="354"/>
      <c r="R314" s="354"/>
      <c r="S314" s="354"/>
      <c r="T314" s="355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453</v>
      </c>
      <c r="B315" s="54" t="s">
        <v>454</v>
      </c>
      <c r="C315" s="31">
        <v>4301135305</v>
      </c>
      <c r="D315" s="349">
        <v>4640242181394</v>
      </c>
      <c r="E315" s="350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86" t="s">
        <v>455</v>
      </c>
      <c r="Q315" s="354"/>
      <c r="R315" s="354"/>
      <c r="S315" s="354"/>
      <c r="T315" s="355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456</v>
      </c>
      <c r="B316" s="54" t="s">
        <v>457</v>
      </c>
      <c r="C316" s="31">
        <v>4301135309</v>
      </c>
      <c r="D316" s="349">
        <v>4640242181332</v>
      </c>
      <c r="E316" s="350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94" t="s">
        <v>458</v>
      </c>
      <c r="Q316" s="354"/>
      <c r="R316" s="354"/>
      <c r="S316" s="354"/>
      <c r="T316" s="355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459</v>
      </c>
      <c r="B317" s="54" t="s">
        <v>460</v>
      </c>
      <c r="C317" s="31">
        <v>4301135308</v>
      </c>
      <c r="D317" s="349">
        <v>4640242181349</v>
      </c>
      <c r="E317" s="350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54"/>
      <c r="R317" s="354"/>
      <c r="S317" s="354"/>
      <c r="T317" s="355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4301135307</v>
      </c>
      <c r="D318" s="349">
        <v>4640242181370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6" t="s">
        <v>464</v>
      </c>
      <c r="Q318" s="354"/>
      <c r="R318" s="354"/>
      <c r="S318" s="354"/>
      <c r="T318" s="355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466</v>
      </c>
      <c r="B319" s="54" t="s">
        <v>467</v>
      </c>
      <c r="C319" s="31">
        <v>4301135318</v>
      </c>
      <c r="D319" s="349">
        <v>4607111037480</v>
      </c>
      <c r="E319" s="350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8" t="s">
        <v>468</v>
      </c>
      <c r="Q319" s="354"/>
      <c r="R319" s="354"/>
      <c r="S319" s="354"/>
      <c r="T319" s="355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470</v>
      </c>
      <c r="B320" s="54" t="s">
        <v>471</v>
      </c>
      <c r="C320" s="31">
        <v>4301135198</v>
      </c>
      <c r="D320" s="349">
        <v>4640242180663</v>
      </c>
      <c r="E320" s="350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24" t="s">
        <v>472</v>
      </c>
      <c r="Q320" s="354"/>
      <c r="R320" s="354"/>
      <c r="S320" s="354"/>
      <c r="T320" s="355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474</v>
      </c>
      <c r="B321" s="54" t="s">
        <v>475</v>
      </c>
      <c r="C321" s="31">
        <v>4301135723</v>
      </c>
      <c r="D321" s="349">
        <v>4640242181783</v>
      </c>
      <c r="E321" s="350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09" t="s">
        <v>476</v>
      </c>
      <c r="Q321" s="354"/>
      <c r="R321" s="354"/>
      <c r="S321" s="354"/>
      <c r="T321" s="355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x14ac:dyDescent="0.2">
      <c r="A322" s="36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68"/>
      <c r="P322" s="346" t="s">
        <v>72</v>
      </c>
      <c r="Q322" s="347"/>
      <c r="R322" s="347"/>
      <c r="S322" s="347"/>
      <c r="T322" s="347"/>
      <c r="U322" s="347"/>
      <c r="V322" s="348"/>
      <c r="W322" s="37" t="s">
        <v>69</v>
      </c>
      <c r="X322" s="342">
        <f>IFERROR(SUM(X302:X321),"0")</f>
        <v>98</v>
      </c>
      <c r="Y322" s="342">
        <f>IFERROR(SUM(Y302:Y321),"0")</f>
        <v>98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0.9172800000000001</v>
      </c>
      <c r="AA322" s="343"/>
      <c r="AB322" s="343"/>
      <c r="AC322" s="343"/>
    </row>
    <row r="323" spans="1:68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68"/>
      <c r="P323" s="346" t="s">
        <v>72</v>
      </c>
      <c r="Q323" s="347"/>
      <c r="R323" s="347"/>
      <c r="S323" s="347"/>
      <c r="T323" s="347"/>
      <c r="U323" s="347"/>
      <c r="V323" s="348"/>
      <c r="W323" s="37" t="s">
        <v>73</v>
      </c>
      <c r="X323" s="342">
        <f>IFERROR(SUMPRODUCT(X302:X321*H302:H321),"0")</f>
        <v>352.8</v>
      </c>
      <c r="Y323" s="342">
        <f>IFERROR(SUMPRODUCT(Y302:Y321*H302:H321),"0")</f>
        <v>352.8</v>
      </c>
      <c r="Z323" s="37"/>
      <c r="AA323" s="343"/>
      <c r="AB323" s="343"/>
      <c r="AC323" s="343"/>
    </row>
    <row r="324" spans="1:68" ht="16.5" hidden="1" customHeight="1" x14ac:dyDescent="0.25">
      <c r="A324" s="371" t="s">
        <v>478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57"/>
      <c r="Z324" s="357"/>
      <c r="AA324" s="334"/>
      <c r="AB324" s="334"/>
      <c r="AC324" s="334"/>
    </row>
    <row r="325" spans="1:68" ht="14.25" hidden="1" customHeight="1" x14ac:dyDescent="0.25">
      <c r="A325" s="356" t="s">
        <v>132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57"/>
      <c r="Z325" s="357"/>
      <c r="AA325" s="335"/>
      <c r="AB325" s="335"/>
      <c r="AC325" s="335"/>
    </row>
    <row r="326" spans="1:68" ht="27" hidden="1" customHeight="1" x14ac:dyDescent="0.25">
      <c r="A326" s="54" t="s">
        <v>479</v>
      </c>
      <c r="B326" s="54" t="s">
        <v>480</v>
      </c>
      <c r="C326" s="31">
        <v>4301135268</v>
      </c>
      <c r="D326" s="349">
        <v>4640242181134</v>
      </c>
      <c r="E326" s="350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54"/>
      <c r="R326" s="354"/>
      <c r="S326" s="354"/>
      <c r="T326" s="355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7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68"/>
      <c r="P327" s="346" t="s">
        <v>72</v>
      </c>
      <c r="Q327" s="347"/>
      <c r="R327" s="347"/>
      <c r="S327" s="347"/>
      <c r="T327" s="347"/>
      <c r="U327" s="347"/>
      <c r="V327" s="348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68"/>
      <c r="P328" s="346" t="s">
        <v>72</v>
      </c>
      <c r="Q328" s="347"/>
      <c r="R328" s="347"/>
      <c r="S328" s="347"/>
      <c r="T328" s="347"/>
      <c r="U328" s="347"/>
      <c r="V328" s="348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58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459"/>
      <c r="P329" s="375" t="s">
        <v>483</v>
      </c>
      <c r="Q329" s="376"/>
      <c r="R329" s="376"/>
      <c r="S329" s="376"/>
      <c r="T329" s="376"/>
      <c r="U329" s="376"/>
      <c r="V329" s="377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3285.8399999999997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3285.8399999999997</v>
      </c>
      <c r="Z329" s="37"/>
      <c r="AA329" s="343"/>
      <c r="AB329" s="343"/>
      <c r="AC329" s="343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459"/>
      <c r="P330" s="375" t="s">
        <v>484</v>
      </c>
      <c r="Q330" s="376"/>
      <c r="R330" s="376"/>
      <c r="S330" s="376"/>
      <c r="T330" s="376"/>
      <c r="U330" s="376"/>
      <c r="V330" s="377"/>
      <c r="W330" s="37" t="s">
        <v>73</v>
      </c>
      <c r="X330" s="342">
        <f>IFERROR(SUM(BM22:BM326),"0")</f>
        <v>3656.7575999999999</v>
      </c>
      <c r="Y330" s="342">
        <f>IFERROR(SUM(BN22:BN326),"0")</f>
        <v>3656.7575999999999</v>
      </c>
      <c r="Z330" s="37"/>
      <c r="AA330" s="343"/>
      <c r="AB330" s="343"/>
      <c r="AC330" s="343"/>
    </row>
    <row r="331" spans="1:68" x14ac:dyDescent="0.2">
      <c r="A331" s="357"/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459"/>
      <c r="P331" s="375" t="s">
        <v>485</v>
      </c>
      <c r="Q331" s="376"/>
      <c r="R331" s="376"/>
      <c r="S331" s="376"/>
      <c r="T331" s="376"/>
      <c r="U331" s="376"/>
      <c r="V331" s="377"/>
      <c r="W331" s="37" t="s">
        <v>486</v>
      </c>
      <c r="X331" s="38">
        <f>ROUNDUP(SUM(BO22:BO326),0)</f>
        <v>10</v>
      </c>
      <c r="Y331" s="38">
        <f>ROUNDUP(SUM(BP22:BP326),0)</f>
        <v>10</v>
      </c>
      <c r="Z331" s="37"/>
      <c r="AA331" s="343"/>
      <c r="AB331" s="343"/>
      <c r="AC331" s="343"/>
    </row>
    <row r="332" spans="1:68" x14ac:dyDescent="0.2">
      <c r="A332" s="357"/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459"/>
      <c r="P332" s="375" t="s">
        <v>487</v>
      </c>
      <c r="Q332" s="376"/>
      <c r="R332" s="376"/>
      <c r="S332" s="376"/>
      <c r="T332" s="376"/>
      <c r="U332" s="376"/>
      <c r="V332" s="377"/>
      <c r="W332" s="37" t="s">
        <v>73</v>
      </c>
      <c r="X332" s="342">
        <f>GrossWeightTotal+PalletQtyTotal*25</f>
        <v>3906.7575999999999</v>
      </c>
      <c r="Y332" s="342">
        <f>GrossWeightTotalR+PalletQtyTotalR*25</f>
        <v>3906.7575999999999</v>
      </c>
      <c r="Z332" s="37"/>
      <c r="AA332" s="343"/>
      <c r="AB332" s="343"/>
      <c r="AC332" s="343"/>
    </row>
    <row r="333" spans="1:68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7"/>
      <c r="N333" s="357"/>
      <c r="O333" s="459"/>
      <c r="P333" s="375" t="s">
        <v>488</v>
      </c>
      <c r="Q333" s="376"/>
      <c r="R333" s="376"/>
      <c r="S333" s="376"/>
      <c r="T333" s="376"/>
      <c r="U333" s="376"/>
      <c r="V333" s="377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810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810</v>
      </c>
      <c r="Z333" s="37"/>
      <c r="AA333" s="343"/>
      <c r="AB333" s="343"/>
      <c r="AC333" s="343"/>
    </row>
    <row r="334" spans="1:68" ht="14.25" hidden="1" customHeight="1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459"/>
      <c r="P334" s="375" t="s">
        <v>489</v>
      </c>
      <c r="Q334" s="376"/>
      <c r="R334" s="376"/>
      <c r="S334" s="376"/>
      <c r="T334" s="376"/>
      <c r="U334" s="376"/>
      <c r="V334" s="377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12.545199999999999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51" t="s">
        <v>74</v>
      </c>
      <c r="D336" s="487"/>
      <c r="E336" s="487"/>
      <c r="F336" s="487"/>
      <c r="G336" s="487"/>
      <c r="H336" s="487"/>
      <c r="I336" s="487"/>
      <c r="J336" s="487"/>
      <c r="K336" s="487"/>
      <c r="L336" s="487"/>
      <c r="M336" s="487"/>
      <c r="N336" s="487"/>
      <c r="O336" s="487"/>
      <c r="P336" s="487"/>
      <c r="Q336" s="487"/>
      <c r="R336" s="487"/>
      <c r="S336" s="487"/>
      <c r="T336" s="482"/>
      <c r="U336" s="351" t="s">
        <v>249</v>
      </c>
      <c r="V336" s="482"/>
      <c r="W336" s="332" t="s">
        <v>275</v>
      </c>
      <c r="X336" s="351" t="s">
        <v>296</v>
      </c>
      <c r="Y336" s="487"/>
      <c r="Z336" s="487"/>
      <c r="AA336" s="487"/>
      <c r="AB336" s="487"/>
      <c r="AC336" s="487"/>
      <c r="AD336" s="482"/>
      <c r="AE336" s="332" t="s">
        <v>366</v>
      </c>
      <c r="AF336" s="332" t="s">
        <v>371</v>
      </c>
      <c r="AG336" s="332" t="s">
        <v>378</v>
      </c>
      <c r="AH336" s="351" t="s">
        <v>250</v>
      </c>
      <c r="AI336" s="482"/>
    </row>
    <row r="337" spans="1:35" ht="14.25" customHeight="1" thickTop="1" x14ac:dyDescent="0.2">
      <c r="A337" s="541" t="s">
        <v>492</v>
      </c>
      <c r="B337" s="351" t="s">
        <v>62</v>
      </c>
      <c r="C337" s="351" t="s">
        <v>75</v>
      </c>
      <c r="D337" s="351" t="s">
        <v>86</v>
      </c>
      <c r="E337" s="351" t="s">
        <v>96</v>
      </c>
      <c r="F337" s="351" t="s">
        <v>113</v>
      </c>
      <c r="G337" s="351" t="s">
        <v>140</v>
      </c>
      <c r="H337" s="351" t="s">
        <v>147</v>
      </c>
      <c r="I337" s="351" t="s">
        <v>153</v>
      </c>
      <c r="J337" s="351" t="s">
        <v>161</v>
      </c>
      <c r="K337" s="351" t="s">
        <v>182</v>
      </c>
      <c r="L337" s="351" t="s">
        <v>191</v>
      </c>
      <c r="M337" s="351" t="s">
        <v>208</v>
      </c>
      <c r="N337" s="333"/>
      <c r="O337" s="351" t="s">
        <v>214</v>
      </c>
      <c r="P337" s="351" t="s">
        <v>224</v>
      </c>
      <c r="Q337" s="351" t="s">
        <v>232</v>
      </c>
      <c r="R337" s="351" t="s">
        <v>236</v>
      </c>
      <c r="S337" s="351" t="s">
        <v>239</v>
      </c>
      <c r="T337" s="351" t="s">
        <v>245</v>
      </c>
      <c r="U337" s="351" t="s">
        <v>250</v>
      </c>
      <c r="V337" s="351" t="s">
        <v>254</v>
      </c>
      <c r="W337" s="351" t="s">
        <v>276</v>
      </c>
      <c r="X337" s="351" t="s">
        <v>297</v>
      </c>
      <c r="Y337" s="351" t="s">
        <v>309</v>
      </c>
      <c r="Z337" s="351" t="s">
        <v>319</v>
      </c>
      <c r="AA337" s="351" t="s">
        <v>334</v>
      </c>
      <c r="AB337" s="351" t="s">
        <v>345</v>
      </c>
      <c r="AC337" s="351" t="s">
        <v>356</v>
      </c>
      <c r="AD337" s="351" t="s">
        <v>360</v>
      </c>
      <c r="AE337" s="351" t="s">
        <v>367</v>
      </c>
      <c r="AF337" s="351" t="s">
        <v>372</v>
      </c>
      <c r="AG337" s="351" t="s">
        <v>379</v>
      </c>
      <c r="AH337" s="351" t="s">
        <v>250</v>
      </c>
      <c r="AI337" s="351" t="s">
        <v>478</v>
      </c>
    </row>
    <row r="338" spans="1:35" ht="13.5" customHeight="1" thickBot="1" x14ac:dyDescent="0.25">
      <c r="A338" s="54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33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  <c r="AE338" s="352"/>
      <c r="AF338" s="352"/>
      <c r="AG338" s="352"/>
      <c r="AH338" s="352"/>
      <c r="AI338" s="352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0</v>
      </c>
      <c r="D339" s="46">
        <f>IFERROR(X35*H35,"0")+IFERROR(X36*H36,"0")+IFERROR(X37*H37,"0")</f>
        <v>268.79999999999995</v>
      </c>
      <c r="E339" s="46">
        <f>IFERROR(X42*H42,"0")+IFERROR(X43*H43,"0")+IFERROR(X44*H44,"0")+IFERROR(X45*H45,"0")+IFERROR(X46*H46,"0")+IFERROR(X47*H47,"0")+IFERROR(X48*H48,"0")</f>
        <v>336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0</v>
      </c>
      <c r="H339" s="46">
        <f>IFERROR(X84*H84,"0")+IFERROR(X85*H85,"0")</f>
        <v>100.8</v>
      </c>
      <c r="I339" s="46">
        <f>IFERROR(X90*H90,"0")+IFERROR(X91*H91,"0")</f>
        <v>151.19999999999999</v>
      </c>
      <c r="J339" s="46">
        <f>IFERROR(X96*H96,"0")+IFERROR(X97*H97,"0")+IFERROR(X98*H98,"0")+IFERROR(X99*H99,"0")+IFERROR(X100*H100,"0")+IFERROR(X101*H101,"0")+IFERROR(X102*H102,"0")+IFERROR(X103*H103,"0")</f>
        <v>201.6</v>
      </c>
      <c r="K339" s="46">
        <f>IFERROR(X108*H108,"0")+IFERROR(X109*H109,"0")+IFERROR(X110*H110,"0")</f>
        <v>137.76</v>
      </c>
      <c r="L339" s="46">
        <f>IFERROR(X115*H115,"0")+IFERROR(X116*H116,"0")+IFERROR(X117*H117,"0")+IFERROR(X118*H118,"0")+IFERROR(X119*H119,"0")+IFERROR(X120*H120,"0")+IFERROR(X124*H124,"0")</f>
        <v>237.60000000000002</v>
      </c>
      <c r="M339" s="46">
        <f>IFERROR(X129*H129,"0")+IFERROR(X130*H130,"0")</f>
        <v>420</v>
      </c>
      <c r="N339" s="333"/>
      <c r="O339" s="46">
        <f>IFERROR(X135*H135,"0")+IFERROR(X136*H136,"0")+IFERROR(X137*H137,"0")</f>
        <v>126</v>
      </c>
      <c r="P339" s="46">
        <f>IFERROR(X142*H142,"0")+IFERROR(X143*H143,"0")+IFERROR(X144*H144,"0")</f>
        <v>84</v>
      </c>
      <c r="Q339" s="46">
        <f>IFERROR(X149*H149,"0")</f>
        <v>0</v>
      </c>
      <c r="R339" s="46">
        <f>IFERROR(X154*H154,"0")</f>
        <v>0</v>
      </c>
      <c r="S339" s="46">
        <f>IFERROR(X159*H159,"0")</f>
        <v>0</v>
      </c>
      <c r="T339" s="46">
        <f>IFERROR(X164*H164,"0")</f>
        <v>94.08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0</v>
      </c>
      <c r="W339" s="46">
        <f>IFERROR(X189*H189,"0")+IFERROR(X190*H190,"0")+IFERROR(X191*H191,"0")+IFERROR(X192*H192,"0")+IFERROR(X196*H196,"0")</f>
        <v>84</v>
      </c>
      <c r="X339" s="46">
        <f>IFERROR(X202*H202,"0")+IFERROR(X203*H203,"0")+IFERROR(X204*H204,"0")+IFERROR(X205*H205,"0")</f>
        <v>0</v>
      </c>
      <c r="Y339" s="46">
        <f>IFERROR(X210*H210,"0")+IFERROR(X211*H211,"0")+IFERROR(X212*H212,"0")</f>
        <v>67.199999999999989</v>
      </c>
      <c r="Z339" s="46">
        <f>IFERROR(X217*H217,"0")+IFERROR(X218*H218,"0")+IFERROR(X219*H219,"0")+IFERROR(X220*H220,"0")+IFERROR(X221*H221,"0")+IFERROR(X222*H222,"0")</f>
        <v>0</v>
      </c>
      <c r="AA339" s="46">
        <f>IFERROR(X227*H227,"0")+IFERROR(X228*H228,"0")+IFERROR(X229*H229,"0")+IFERROR(X230*H230,"0")</f>
        <v>0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180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796.8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1341.6</v>
      </c>
      <c r="B342" s="60">
        <f>SUMPRODUCT(--(BB:BB="ПГП"),--(W:W="кор"),H:H,Y:Y)+SUMPRODUCT(--(BB:BB="ПГП"),--(W:W="кг"),Y:Y)</f>
        <v>1944.24</v>
      </c>
      <c r="C342" s="60">
        <f>SUMPRODUCT(--(BB:BB="КИЗ"),--(W:W="кор"),H:H,Y:Y)+SUMPRODUCT(--(BB:BB="КИЗ"),--(W:W="кг"),Y:Y)</f>
        <v>0</v>
      </c>
    </row>
  </sheetData>
  <sheetProtection algorithmName="SHA-512" hashValue="L3jvI7YDCSpmyAi1fnaYgApeRZxiOVZDGetTA9WT/5ZXkD/l2D62vsIXym/d9tT8cyaHEGFuinikELRp3xaWUA==" saltValue="KnWXLPIrLfa2Fe2esoyj/Q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2,00"/>
        <filter val="120,00"/>
        <filter val="126,00"/>
        <filter val="137,76"/>
        <filter val="14,00"/>
        <filter val="140,00"/>
        <filter val="151,20"/>
        <filter val="180,00"/>
        <filter val="201,60"/>
        <filter val="237,60"/>
        <filter val="24,00"/>
        <filter val="252,00"/>
        <filter val="268,80"/>
        <filter val="28,00"/>
        <filter val="3 285,84"/>
        <filter val="3 656,76"/>
        <filter val="3 906,76"/>
        <filter val="336,00"/>
        <filter val="352,80"/>
        <filter val="36,00"/>
        <filter val="40,00"/>
        <filter val="42,00"/>
        <filter val="420,00"/>
        <filter val="48,00"/>
        <filter val="56,00"/>
        <filter val="67,20"/>
        <filter val="72,00"/>
        <filter val="810,00"/>
        <filter val="84,00"/>
        <filter val="94,08"/>
        <filter val="98,00"/>
      </filters>
    </filterColumn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P84:T84"/>
    <mergeCell ref="P22:T22"/>
    <mergeCell ref="A61:Z61"/>
    <mergeCell ref="P92:V92"/>
    <mergeCell ref="A88:Z88"/>
    <mergeCell ref="P334:V334"/>
    <mergeCell ref="P54:V5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B337:B338"/>
    <mergeCell ref="D337:D338"/>
    <mergeCell ref="X337:X338"/>
    <mergeCell ref="D217:E217"/>
    <mergeCell ref="P222:T222"/>
    <mergeCell ref="P320:T320"/>
    <mergeCell ref="P314:T314"/>
    <mergeCell ref="P236:V236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D22:E22"/>
    <mergeCell ref="A157:Z157"/>
    <mergeCell ref="D149:E149"/>
    <mergeCell ref="D320:E320"/>
    <mergeCell ref="P178:T178"/>
    <mergeCell ref="V6:W9"/>
    <mergeCell ref="P109:T109"/>
    <mergeCell ref="A299:O300"/>
    <mergeCell ref="A155:O156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13:M13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325:Z325"/>
    <mergeCell ref="A59:O60"/>
    <mergeCell ref="A94:Z94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J9:M9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Q337:Q338"/>
    <mergeCell ref="Z337:Z338"/>
    <mergeCell ref="G337:G338"/>
    <mergeCell ref="I337:I338"/>
    <mergeCell ref="A329:O334"/>
    <mergeCell ref="R337:R338"/>
    <mergeCell ref="T337:T338"/>
    <mergeCell ref="A327:O328"/>
    <mergeCell ref="D240:E240"/>
    <mergeCell ref="P284:V284"/>
    <mergeCell ref="D283:E283"/>
    <mergeCell ref="D62:E62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P126:V126"/>
    <mergeCell ref="P211:T211"/>
    <mergeCell ref="P309:T309"/>
    <mergeCell ref="D235:E235"/>
    <mergeCell ref="P276:V276"/>
    <mergeCell ref="P214:V214"/>
    <mergeCell ref="A301:Z301"/>
    <mergeCell ref="A95:Z95"/>
    <mergeCell ref="D315:E315"/>
    <mergeCell ref="P271:T271"/>
    <mergeCell ref="P265:T265"/>
    <mergeCell ref="L17:L18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P305:T305"/>
    <mergeCell ref="D91:E91"/>
    <mergeCell ref="A293:O294"/>
    <mergeCell ref="P125:V125"/>
    <mergeCell ref="P192:T192"/>
    <mergeCell ref="D79:E79"/>
    <mergeCell ref="D144:E144"/>
    <mergeCell ref="A184:O185"/>
    <mergeCell ref="D302:E302"/>
    <mergeCell ref="P29:T29"/>
    <mergeCell ref="P100:T100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A337:AA338"/>
    <mergeCell ref="D129:E129"/>
    <mergeCell ref="P327:V327"/>
    <mergeCell ref="P156:V156"/>
    <mergeCell ref="A152:Z152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  <mergeCell ref="A208:Z208"/>
    <mergeCell ref="P60:V60"/>
    <mergeCell ref="D43:E43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P79:T79"/>
    <mergeCell ref="P73:T73"/>
    <mergeCell ref="P144:T144"/>
    <mergeCell ref="P315:T315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F5lzIth5jUjRPXpbVpgsrN70p3ISDY/q9yZRm3e9Zb/Oa/0kqTH3qJgcfnruGt3VyJfVElGpp2xvwT/6S3cZ+w==" saltValue="ctMrzzQVfNN1kQgnpaRb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